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0.xml" ContentType="application/vnd.openxmlformats-officedocument.spreadsheetml.pivot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 \year 4\مشروع\Graduation Project\"/>
    </mc:Choice>
  </mc:AlternateContent>
  <xr:revisionPtr revIDLastSave="0" documentId="8_{5A302F57-A99F-4AA0-9CCC-F26D31DF0FDC}" xr6:coauthVersionLast="47" xr6:coauthVersionMax="47" xr10:uidLastSave="{00000000-0000-0000-0000-000000000000}"/>
  <bookViews>
    <workbookView xWindow="-120" yWindow="-120" windowWidth="20730" windowHeight="11160" firstSheet="16" activeTab="19" xr2:uid="{12335809-774F-4946-94C3-6DDD03B51542}"/>
  </bookViews>
  <sheets>
    <sheet name="DATA" sheetId="1" r:id="rId1"/>
    <sheet name="data weeks PV" sheetId="31" r:id="rId2"/>
    <sheet name="PV pie" sheetId="37" r:id="rId3"/>
    <sheet name="PV2" sheetId="38" r:id="rId4"/>
    <sheet name="PV" sheetId="58" r:id="rId5"/>
    <sheet name="pv4" sheetId="63" r:id="rId6"/>
    <sheet name="DATA weeks" sheetId="30" r:id="rId7"/>
    <sheet name="all items" sheetId="29" r:id="rId8"/>
    <sheet name="UPN PV" sheetId="18" r:id="rId9"/>
    <sheet name="UPN charts" sheetId="27" r:id="rId10"/>
    <sheet name="UPN" sheetId="17" r:id="rId11"/>
    <sheet name="IPE PV" sheetId="16" r:id="rId12"/>
    <sheet name="IPE CHarts" sheetId="26" r:id="rId13"/>
    <sheet name="IPE" sheetId="15" r:id="rId14"/>
    <sheet name="HEB PV" sheetId="14" r:id="rId15"/>
    <sheet name="HEB charts" sheetId="25" r:id="rId16"/>
    <sheet name="HEB" sheetId="13" r:id="rId17"/>
    <sheet name="HEA PV" sheetId="12" r:id="rId18"/>
    <sheet name="HEA CHARTS" sheetId="24" r:id="rId19"/>
    <sheet name="HEA" sheetId="11" r:id="rId20"/>
    <sheet name="angles pv" sheetId="8" r:id="rId21"/>
    <sheet name="angles" sheetId="7" r:id="rId22"/>
    <sheet name="charts angles" sheetId="22" r:id="rId23"/>
    <sheet name="Sheet3" sheetId="28" r:id="rId24"/>
    <sheet name="_PalUtilTempWorksheet" sheetId="20" state="hidden" r:id="rId25"/>
    <sheet name="_STDS_DG1A691D14" sheetId="21" state="hidden" r:id="rId26"/>
  </sheets>
  <definedNames>
    <definedName name="_xlnm._FilterDatabase" localSheetId="21" hidden="1">angles!$A$1:$L$1</definedName>
    <definedName name="_xlnm._FilterDatabase" localSheetId="0" hidden="1">DATA!$A$1:$L$1478</definedName>
    <definedName name="_xlnm._FilterDatabase" localSheetId="6" hidden="1">'DATA weeks'!$A$1:$L$236</definedName>
    <definedName name="_xlnm._FilterDatabase" localSheetId="13" hidden="1">IPE!$A$1:$M$534</definedName>
    <definedName name="_xlnm._FilterDatabase" localSheetId="10" hidden="1">UPN!$A$1:$L$450</definedName>
    <definedName name="ST_holding">#REF!</definedName>
    <definedName name="ST_Holding_11">#REF!</definedName>
    <definedName name="ST_Ordercost">#REF!</definedName>
    <definedName name="ST_Ordercost_12">#REF!</definedName>
    <definedName name="ST_Purchase">#REF!</definedName>
    <definedName name="ST_RowLabels">#REF!</definedName>
    <definedName name="ST_stock">#REF!</definedName>
    <definedName name="ST_Stock_10">#REF!</definedName>
    <definedName name="ST_Sumofpurchaseskg_4">#REF!</definedName>
    <definedName name="ST_Sumofsaleskg_5">#REF!</definedName>
    <definedName name="STWBD_StatToolsForecast_Deseasonalize" hidden="1">"FALSE"</definedName>
    <definedName name="STWBD_StatToolsForecast_ForecastMethod" hidden="1">" 0"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"TRUE"</definedName>
    <definedName name="STWBD_StatToolsForecast_GraphForecastOverlay" hidden="1">"TRUE"</definedName>
    <definedName name="STWBD_StatToolsForecast_GraphOriginalSeries" hidden="1">"TRUE"</definedName>
    <definedName name="STWBD_StatToolsForecast_HasDefaultInfo" hidden="1">"TRUE"</definedName>
    <definedName name="STWBD_StatToolsForecast_Level" hidden="1">" 0"</definedName>
    <definedName name="STWBD_StatToolsForecast_NumberOfForecasts" hidden="1">" 47"</definedName>
    <definedName name="STWBD_StatToolsForecast_NumberOfHoldOuts" hidden="1">" 0"</definedName>
    <definedName name="STWBD_StatToolsForecast_NumberOfSeasons" hidden="1">" 1"</definedName>
    <definedName name="STWBD_StatToolsForecast_OptimizeParameters" hidden="1">"TRUE"</definedName>
    <definedName name="STWBD_StatToolsForecast_Seasonality" hidden="1">" 0"</definedName>
    <definedName name="STWBD_StatToolsForecast_SeasonalPeriod" hidden="1">" 3"</definedName>
    <definedName name="STWBD_StatToolsForecast_Span" hidden="1">" 6"</definedName>
    <definedName name="STWBD_StatToolsForecast_StartingDay" hidden="1">" 1"</definedName>
    <definedName name="STWBD_StatToolsForecast_StartingIndex" hidden="1">" 1"</definedName>
    <definedName name="STWBD_StatToolsForecast_StartingMonth" hidden="1">" 1"</definedName>
    <definedName name="STWBD_StatToolsForecast_StartingQuarter" hidden="1">" 1"</definedName>
    <definedName name="STWBD_StatToolsForecast_StartingWeek" hidden="1">" 1"</definedName>
    <definedName name="STWBD_StatToolsForecast_StartingYear" hidden="1">" 0"</definedName>
    <definedName name="STWBD_StatToolsForecast_Trend" hidden="1">" 0"</definedName>
    <definedName name="STWBD_StatToolsForecast_UseSeasonLabels" hidden="1">"FALSE"</definedName>
    <definedName name="STWBD_StatToolsForecast_Variable" hidden="1">"U_x0001_VG3A6C518333EC155_x0001_"</definedName>
    <definedName name="STWBD_StatToolsForecast_VarSelectorDefaultDataSet" hidden="1">"DG1A691D14"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"U_x0001_VG3F0AD8623DE62C6_x0001_"</definedName>
    <definedName name="STWBD_StatToolsTimeSeriesGraph_VarSelectorDefaultDataSet" hidden="1">"DG1A691D14"</definedName>
  </definedNames>
  <calcPr calcId="181029"/>
  <pivotCaches>
    <pivotCache cacheId="0" r:id="rId27"/>
    <pivotCache cacheId="1" r:id="rId28"/>
    <pivotCache cacheId="2" r:id="rId29"/>
    <pivotCache cacheId="3" r:id="rId30"/>
    <pivotCache cacheId="4" r:id="rId31"/>
    <pivotCache cacheId="5" r:id="rId3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6" i="21" l="1"/>
  <c r="B43" i="21"/>
  <c r="B40" i="21"/>
  <c r="B37" i="21"/>
  <c r="B34" i="21"/>
  <c r="B31" i="21"/>
  <c r="B28" i="21"/>
  <c r="B25" i="21"/>
  <c r="B22" i="21"/>
  <c r="B19" i="21"/>
  <c r="B16" i="21"/>
  <c r="B13" i="21"/>
  <c r="B9" i="21"/>
  <c r="B7" i="21"/>
  <c r="B3" i="21"/>
  <c r="B9" i="20"/>
  <c r="P50" i="28"/>
  <c r="F50" i="28"/>
  <c r="P49" i="28"/>
  <c r="F49" i="28"/>
  <c r="P48" i="28"/>
  <c r="F48" i="28"/>
  <c r="P47" i="28"/>
  <c r="F47" i="28"/>
  <c r="P46" i="28"/>
  <c r="F46" i="28"/>
  <c r="P45" i="28"/>
  <c r="F45" i="28"/>
  <c r="P44" i="28"/>
  <c r="F44" i="28"/>
  <c r="P43" i="28"/>
  <c r="F43" i="28"/>
  <c r="P42" i="28"/>
  <c r="F42" i="28"/>
  <c r="P41" i="28"/>
  <c r="F41" i="28"/>
  <c r="P40" i="28"/>
  <c r="F40" i="28"/>
  <c r="P39" i="28"/>
  <c r="F39" i="28"/>
  <c r="P38" i="28"/>
  <c r="F38" i="28"/>
  <c r="P37" i="28"/>
  <c r="F37" i="28"/>
  <c r="P36" i="28"/>
  <c r="F36" i="28"/>
  <c r="P35" i="28"/>
  <c r="F35" i="28"/>
  <c r="P34" i="28"/>
  <c r="F34" i="28"/>
  <c r="P33" i="28"/>
  <c r="F33" i="28"/>
  <c r="P32" i="28"/>
  <c r="F32" i="28"/>
  <c r="P31" i="28"/>
  <c r="F31" i="28"/>
  <c r="P30" i="28"/>
  <c r="F30" i="28"/>
  <c r="P29" i="28"/>
  <c r="F29" i="28"/>
  <c r="P28" i="28"/>
  <c r="F28" i="28"/>
  <c r="P27" i="28"/>
  <c r="F27" i="28"/>
  <c r="P26" i="28"/>
  <c r="F26" i="28"/>
  <c r="P25" i="28"/>
  <c r="F25" i="28"/>
  <c r="P24" i="28"/>
  <c r="F24" i="28"/>
  <c r="P23" i="28"/>
  <c r="F23" i="28"/>
  <c r="P22" i="28"/>
  <c r="F22" i="28"/>
  <c r="P21" i="28"/>
  <c r="F21" i="28"/>
  <c r="P20" i="28"/>
  <c r="F20" i="28"/>
  <c r="P19" i="28"/>
  <c r="F19" i="28"/>
  <c r="P18" i="28"/>
  <c r="F18" i="28"/>
  <c r="P17" i="28"/>
  <c r="F17" i="28"/>
  <c r="P16" i="28"/>
  <c r="F16" i="28"/>
  <c r="P15" i="28"/>
  <c r="F15" i="28"/>
  <c r="P14" i="28"/>
  <c r="F14" i="28"/>
  <c r="P13" i="28"/>
  <c r="F13" i="28"/>
  <c r="P12" i="28"/>
  <c r="F12" i="28"/>
  <c r="P11" i="28"/>
  <c r="F11" i="28"/>
  <c r="P10" i="28"/>
  <c r="F10" i="28"/>
  <c r="P9" i="28"/>
  <c r="F9" i="28"/>
  <c r="P8" i="28"/>
  <c r="F8" i="28"/>
  <c r="P7" i="28"/>
  <c r="F7" i="28"/>
  <c r="P6" i="28"/>
  <c r="F6" i="28"/>
  <c r="P5" i="28"/>
  <c r="F5" i="28"/>
  <c r="P4" i="28"/>
  <c r="F4" i="28"/>
  <c r="P3" i="28"/>
  <c r="F3" i="28"/>
  <c r="M322" i="7"/>
  <c r="M321" i="7"/>
  <c r="M320" i="7"/>
  <c r="M319" i="7"/>
  <c r="M318" i="7"/>
  <c r="M317" i="7"/>
  <c r="M316" i="7"/>
  <c r="M315" i="7"/>
  <c r="M314" i="7"/>
  <c r="M313" i="7"/>
  <c r="M312" i="7"/>
  <c r="M311" i="7"/>
  <c r="M310" i="7"/>
  <c r="M309" i="7"/>
  <c r="M308" i="7"/>
  <c r="M307" i="7"/>
  <c r="M306" i="7"/>
  <c r="M305" i="7"/>
  <c r="M304" i="7"/>
  <c r="M303" i="7"/>
  <c r="M302" i="7"/>
  <c r="M301" i="7"/>
  <c r="M300" i="7"/>
  <c r="M299" i="7"/>
  <c r="M298" i="7"/>
  <c r="M297" i="7"/>
  <c r="M296" i="7"/>
  <c r="M295" i="7"/>
  <c r="M294" i="7"/>
  <c r="M293" i="7"/>
  <c r="M292" i="7"/>
  <c r="M291" i="7"/>
  <c r="M290" i="7"/>
  <c r="M289" i="7"/>
  <c r="M288" i="7"/>
  <c r="M287" i="7"/>
  <c r="M286" i="7"/>
  <c r="M285" i="7"/>
  <c r="M284" i="7"/>
  <c r="M283" i="7"/>
  <c r="M282" i="7"/>
  <c r="M281" i="7"/>
  <c r="M280" i="7"/>
  <c r="M279" i="7"/>
  <c r="M278" i="7"/>
  <c r="M277" i="7"/>
  <c r="M276" i="7"/>
  <c r="M275" i="7"/>
  <c r="M274" i="7"/>
  <c r="M273" i="7"/>
  <c r="M272" i="7"/>
  <c r="M271" i="7"/>
  <c r="M270" i="7"/>
  <c r="M269" i="7"/>
  <c r="M268" i="7"/>
  <c r="M267" i="7"/>
  <c r="M266" i="7"/>
  <c r="M265" i="7"/>
  <c r="M264" i="7"/>
  <c r="M263" i="7"/>
  <c r="M262" i="7"/>
  <c r="M261" i="7"/>
  <c r="M260" i="7"/>
  <c r="M259" i="7"/>
  <c r="M258" i="7"/>
  <c r="M257" i="7"/>
  <c r="M256" i="7"/>
  <c r="M255" i="7"/>
  <c r="M254" i="7"/>
  <c r="M253" i="7"/>
  <c r="M252" i="7"/>
  <c r="M251" i="7"/>
  <c r="M250" i="7"/>
  <c r="M249" i="7"/>
  <c r="M248" i="7"/>
  <c r="M247" i="7"/>
  <c r="M246" i="7"/>
  <c r="M245" i="7"/>
  <c r="M244" i="7"/>
  <c r="M243" i="7"/>
  <c r="M242" i="7"/>
  <c r="M241" i="7"/>
  <c r="M240" i="7"/>
  <c r="M239" i="7"/>
  <c r="M238" i="7"/>
  <c r="M237" i="7"/>
  <c r="M236" i="7"/>
  <c r="M235" i="7"/>
  <c r="M234" i="7"/>
  <c r="M233" i="7"/>
  <c r="M232" i="7"/>
  <c r="M231" i="7"/>
  <c r="M230" i="7"/>
  <c r="M229" i="7"/>
  <c r="M228" i="7"/>
  <c r="M227" i="7"/>
  <c r="M226" i="7"/>
  <c r="M225" i="7"/>
  <c r="M224" i="7"/>
  <c r="M223" i="7"/>
  <c r="M222" i="7"/>
  <c r="M221" i="7"/>
  <c r="M220" i="7"/>
  <c r="M219" i="7"/>
  <c r="M218" i="7"/>
  <c r="M217" i="7"/>
  <c r="M216" i="7"/>
  <c r="M215" i="7"/>
  <c r="M214" i="7"/>
  <c r="M213" i="7"/>
  <c r="M212" i="7"/>
  <c r="M211" i="7"/>
  <c r="M210" i="7"/>
  <c r="M209" i="7"/>
  <c r="M208" i="7"/>
  <c r="M207" i="7"/>
  <c r="M206" i="7"/>
  <c r="M205" i="7"/>
  <c r="M204" i="7"/>
  <c r="M203" i="7"/>
  <c r="M202" i="7"/>
  <c r="M201" i="7"/>
  <c r="M200" i="7"/>
  <c r="M199" i="7"/>
  <c r="M198" i="7"/>
  <c r="M197" i="7"/>
  <c r="M196" i="7"/>
  <c r="M195" i="7"/>
  <c r="M194" i="7"/>
  <c r="M193" i="7"/>
  <c r="M192" i="7"/>
  <c r="M191" i="7"/>
  <c r="M190" i="7"/>
  <c r="M189" i="7"/>
  <c r="M188" i="7"/>
  <c r="M187" i="7"/>
  <c r="M186" i="7"/>
  <c r="M185" i="7"/>
  <c r="M184" i="7"/>
  <c r="M183" i="7"/>
  <c r="M182" i="7"/>
  <c r="M181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Q11" i="7"/>
  <c r="M11" i="7"/>
  <c r="Q10" i="7"/>
  <c r="M10" i="7"/>
  <c r="Q9" i="7"/>
  <c r="M9" i="7"/>
  <c r="M8" i="7"/>
  <c r="Q7" i="7"/>
  <c r="M7" i="7"/>
  <c r="Q6" i="7"/>
  <c r="M6" i="7"/>
  <c r="Q5" i="7"/>
  <c r="M5" i="7"/>
  <c r="M4" i="7"/>
  <c r="M3" i="7"/>
  <c r="M2" i="7"/>
  <c r="Q53" i="8"/>
  <c r="K53" i="8"/>
  <c r="I53" i="8"/>
  <c r="M52" i="8"/>
  <c r="H52" i="8"/>
  <c r="Q51" i="8"/>
  <c r="M51" i="8"/>
  <c r="L51" i="8"/>
  <c r="I51" i="8"/>
  <c r="H51" i="8"/>
  <c r="G51" i="8"/>
  <c r="F51" i="8"/>
  <c r="E51" i="8"/>
  <c r="D51" i="8"/>
  <c r="Q50" i="8"/>
  <c r="P50" i="8"/>
  <c r="O50" i="8"/>
  <c r="N50" i="8"/>
  <c r="M50" i="8"/>
  <c r="I50" i="8"/>
  <c r="H50" i="8"/>
  <c r="G50" i="8"/>
  <c r="F50" i="8"/>
  <c r="Q49" i="8"/>
  <c r="P49" i="8"/>
  <c r="O49" i="8"/>
  <c r="N49" i="8"/>
  <c r="M49" i="8"/>
  <c r="I49" i="8"/>
  <c r="H49" i="8"/>
  <c r="G49" i="8"/>
  <c r="F49" i="8"/>
  <c r="Q48" i="8"/>
  <c r="P48" i="8"/>
  <c r="O48" i="8"/>
  <c r="N48" i="8"/>
  <c r="M48" i="8"/>
  <c r="I48" i="8"/>
  <c r="H48" i="8"/>
  <c r="G48" i="8"/>
  <c r="F48" i="8"/>
  <c r="Q47" i="8"/>
  <c r="P47" i="8"/>
  <c r="O47" i="8"/>
  <c r="N47" i="8"/>
  <c r="M47" i="8"/>
  <c r="I47" i="8"/>
  <c r="H47" i="8"/>
  <c r="G47" i="8"/>
  <c r="F47" i="8"/>
  <c r="Q46" i="8"/>
  <c r="P46" i="8"/>
  <c r="O46" i="8"/>
  <c r="N46" i="8"/>
  <c r="M46" i="8"/>
  <c r="I46" i="8"/>
  <c r="H46" i="8"/>
  <c r="G46" i="8"/>
  <c r="F46" i="8"/>
  <c r="Q45" i="8"/>
  <c r="P45" i="8"/>
  <c r="O45" i="8"/>
  <c r="N45" i="8"/>
  <c r="M45" i="8"/>
  <c r="I45" i="8"/>
  <c r="H45" i="8"/>
  <c r="G45" i="8"/>
  <c r="F45" i="8"/>
  <c r="Q44" i="8"/>
  <c r="P44" i="8"/>
  <c r="O44" i="8"/>
  <c r="N44" i="8"/>
  <c r="M44" i="8"/>
  <c r="I44" i="8"/>
  <c r="H44" i="8"/>
  <c r="G44" i="8"/>
  <c r="F44" i="8"/>
  <c r="Q43" i="8"/>
  <c r="P43" i="8"/>
  <c r="O43" i="8"/>
  <c r="N43" i="8"/>
  <c r="M43" i="8"/>
  <c r="I43" i="8"/>
  <c r="H43" i="8"/>
  <c r="G43" i="8"/>
  <c r="F43" i="8"/>
  <c r="Q42" i="8"/>
  <c r="P42" i="8"/>
  <c r="O42" i="8"/>
  <c r="N42" i="8"/>
  <c r="M42" i="8"/>
  <c r="I42" i="8"/>
  <c r="H42" i="8"/>
  <c r="G42" i="8"/>
  <c r="F42" i="8"/>
  <c r="Q41" i="8"/>
  <c r="P41" i="8"/>
  <c r="O41" i="8"/>
  <c r="N41" i="8"/>
  <c r="M41" i="8"/>
  <c r="I41" i="8"/>
  <c r="H41" i="8"/>
  <c r="G41" i="8"/>
  <c r="F41" i="8"/>
  <c r="Q40" i="8"/>
  <c r="P40" i="8"/>
  <c r="O40" i="8"/>
  <c r="N40" i="8"/>
  <c r="M40" i="8"/>
  <c r="I40" i="8"/>
  <c r="H40" i="8"/>
  <c r="G40" i="8"/>
  <c r="F40" i="8"/>
  <c r="Q39" i="8"/>
  <c r="P39" i="8"/>
  <c r="O39" i="8"/>
  <c r="N39" i="8"/>
  <c r="M39" i="8"/>
  <c r="I39" i="8"/>
  <c r="H39" i="8"/>
  <c r="G39" i="8"/>
  <c r="F39" i="8"/>
  <c r="Q38" i="8"/>
  <c r="P38" i="8"/>
  <c r="O38" i="8"/>
  <c r="N38" i="8"/>
  <c r="M38" i="8"/>
  <c r="I38" i="8"/>
  <c r="H38" i="8"/>
  <c r="G38" i="8"/>
  <c r="F38" i="8"/>
  <c r="Q37" i="8"/>
  <c r="P37" i="8"/>
  <c r="O37" i="8"/>
  <c r="N37" i="8"/>
  <c r="M37" i="8"/>
  <c r="I37" i="8"/>
  <c r="H37" i="8"/>
  <c r="G37" i="8"/>
  <c r="F37" i="8"/>
  <c r="Q36" i="8"/>
  <c r="P36" i="8"/>
  <c r="O36" i="8"/>
  <c r="N36" i="8"/>
  <c r="M36" i="8"/>
  <c r="I36" i="8"/>
  <c r="H36" i="8"/>
  <c r="G36" i="8"/>
  <c r="F36" i="8"/>
  <c r="Q35" i="8"/>
  <c r="P35" i="8"/>
  <c r="O35" i="8"/>
  <c r="N35" i="8"/>
  <c r="M35" i="8"/>
  <c r="I35" i="8"/>
  <c r="H35" i="8"/>
  <c r="G35" i="8"/>
  <c r="F35" i="8"/>
  <c r="Q34" i="8"/>
  <c r="P34" i="8"/>
  <c r="O34" i="8"/>
  <c r="N34" i="8"/>
  <c r="M34" i="8"/>
  <c r="I34" i="8"/>
  <c r="H34" i="8"/>
  <c r="G34" i="8"/>
  <c r="F34" i="8"/>
  <c r="Q33" i="8"/>
  <c r="P33" i="8"/>
  <c r="O33" i="8"/>
  <c r="N33" i="8"/>
  <c r="M33" i="8"/>
  <c r="I33" i="8"/>
  <c r="H33" i="8"/>
  <c r="G33" i="8"/>
  <c r="F33" i="8"/>
  <c r="Q32" i="8"/>
  <c r="P32" i="8"/>
  <c r="O32" i="8"/>
  <c r="N32" i="8"/>
  <c r="M32" i="8"/>
  <c r="I32" i="8"/>
  <c r="H32" i="8"/>
  <c r="G32" i="8"/>
  <c r="F32" i="8"/>
  <c r="Q31" i="8"/>
  <c r="P31" i="8"/>
  <c r="O31" i="8"/>
  <c r="N31" i="8"/>
  <c r="M31" i="8"/>
  <c r="I31" i="8"/>
  <c r="H31" i="8"/>
  <c r="G31" i="8"/>
  <c r="F31" i="8"/>
  <c r="Q30" i="8"/>
  <c r="P30" i="8"/>
  <c r="O30" i="8"/>
  <c r="N30" i="8"/>
  <c r="M30" i="8"/>
  <c r="I30" i="8"/>
  <c r="H30" i="8"/>
  <c r="G30" i="8"/>
  <c r="F30" i="8"/>
  <c r="Q29" i="8"/>
  <c r="P29" i="8"/>
  <c r="O29" i="8"/>
  <c r="N29" i="8"/>
  <c r="M29" i="8"/>
  <c r="I29" i="8"/>
  <c r="H29" i="8"/>
  <c r="G29" i="8"/>
  <c r="F29" i="8"/>
  <c r="Q28" i="8"/>
  <c r="P28" i="8"/>
  <c r="O28" i="8"/>
  <c r="N28" i="8"/>
  <c r="M28" i="8"/>
  <c r="I28" i="8"/>
  <c r="H28" i="8"/>
  <c r="G28" i="8"/>
  <c r="F28" i="8"/>
  <c r="Q27" i="8"/>
  <c r="P27" i="8"/>
  <c r="O27" i="8"/>
  <c r="N27" i="8"/>
  <c r="M27" i="8"/>
  <c r="I27" i="8"/>
  <c r="H27" i="8"/>
  <c r="G27" i="8"/>
  <c r="F27" i="8"/>
  <c r="Q26" i="8"/>
  <c r="P26" i="8"/>
  <c r="O26" i="8"/>
  <c r="N26" i="8"/>
  <c r="M26" i="8"/>
  <c r="I26" i="8"/>
  <c r="H26" i="8"/>
  <c r="G26" i="8"/>
  <c r="F26" i="8"/>
  <c r="Q25" i="8"/>
  <c r="P25" i="8"/>
  <c r="O25" i="8"/>
  <c r="N25" i="8"/>
  <c r="M25" i="8"/>
  <c r="I25" i="8"/>
  <c r="H25" i="8"/>
  <c r="G25" i="8"/>
  <c r="F25" i="8"/>
  <c r="Q24" i="8"/>
  <c r="P24" i="8"/>
  <c r="O24" i="8"/>
  <c r="N24" i="8"/>
  <c r="M24" i="8"/>
  <c r="I24" i="8"/>
  <c r="H24" i="8"/>
  <c r="G24" i="8"/>
  <c r="F24" i="8"/>
  <c r="Q23" i="8"/>
  <c r="P23" i="8"/>
  <c r="O23" i="8"/>
  <c r="N23" i="8"/>
  <c r="M23" i="8"/>
  <c r="I23" i="8"/>
  <c r="H23" i="8"/>
  <c r="G23" i="8"/>
  <c r="F23" i="8"/>
  <c r="Q22" i="8"/>
  <c r="P22" i="8"/>
  <c r="O22" i="8"/>
  <c r="N22" i="8"/>
  <c r="M22" i="8"/>
  <c r="I22" i="8"/>
  <c r="H22" i="8"/>
  <c r="G22" i="8"/>
  <c r="F22" i="8"/>
  <c r="Q21" i="8"/>
  <c r="P21" i="8"/>
  <c r="O21" i="8"/>
  <c r="N21" i="8"/>
  <c r="M21" i="8"/>
  <c r="I21" i="8"/>
  <c r="H21" i="8"/>
  <c r="G21" i="8"/>
  <c r="F21" i="8"/>
  <c r="Q20" i="8"/>
  <c r="P20" i="8"/>
  <c r="O20" i="8"/>
  <c r="N20" i="8"/>
  <c r="M20" i="8"/>
  <c r="I20" i="8"/>
  <c r="H20" i="8"/>
  <c r="G20" i="8"/>
  <c r="F20" i="8"/>
  <c r="Q19" i="8"/>
  <c r="P19" i="8"/>
  <c r="O19" i="8"/>
  <c r="N19" i="8"/>
  <c r="M19" i="8"/>
  <c r="I19" i="8"/>
  <c r="H19" i="8"/>
  <c r="G19" i="8"/>
  <c r="F19" i="8"/>
  <c r="Q18" i="8"/>
  <c r="P18" i="8"/>
  <c r="O18" i="8"/>
  <c r="N18" i="8"/>
  <c r="M18" i="8"/>
  <c r="I18" i="8"/>
  <c r="H18" i="8"/>
  <c r="G18" i="8"/>
  <c r="F18" i="8"/>
  <c r="Q17" i="8"/>
  <c r="P17" i="8"/>
  <c r="O17" i="8"/>
  <c r="N17" i="8"/>
  <c r="M17" i="8"/>
  <c r="I17" i="8"/>
  <c r="H17" i="8"/>
  <c r="G17" i="8"/>
  <c r="F17" i="8"/>
  <c r="Q16" i="8"/>
  <c r="P16" i="8"/>
  <c r="O16" i="8"/>
  <c r="N16" i="8"/>
  <c r="M16" i="8"/>
  <c r="I16" i="8"/>
  <c r="H16" i="8"/>
  <c r="G16" i="8"/>
  <c r="F16" i="8"/>
  <c r="Q15" i="8"/>
  <c r="P15" i="8"/>
  <c r="O15" i="8"/>
  <c r="N15" i="8"/>
  <c r="M15" i="8"/>
  <c r="I15" i="8"/>
  <c r="H15" i="8"/>
  <c r="G15" i="8"/>
  <c r="F15" i="8"/>
  <c r="Q14" i="8"/>
  <c r="P14" i="8"/>
  <c r="O14" i="8"/>
  <c r="N14" i="8"/>
  <c r="M14" i="8"/>
  <c r="I14" i="8"/>
  <c r="H14" i="8"/>
  <c r="G14" i="8"/>
  <c r="F14" i="8"/>
  <c r="Q13" i="8"/>
  <c r="P13" i="8"/>
  <c r="O13" i="8"/>
  <c r="N13" i="8"/>
  <c r="M13" i="8"/>
  <c r="I13" i="8"/>
  <c r="H13" i="8"/>
  <c r="G13" i="8"/>
  <c r="F13" i="8"/>
  <c r="Q12" i="8"/>
  <c r="P12" i="8"/>
  <c r="O12" i="8"/>
  <c r="N12" i="8"/>
  <c r="M12" i="8"/>
  <c r="I12" i="8"/>
  <c r="H12" i="8"/>
  <c r="G12" i="8"/>
  <c r="F12" i="8"/>
  <c r="Q11" i="8"/>
  <c r="P11" i="8"/>
  <c r="O11" i="8"/>
  <c r="N11" i="8"/>
  <c r="M11" i="8"/>
  <c r="I11" i="8"/>
  <c r="H11" i="8"/>
  <c r="G11" i="8"/>
  <c r="F11" i="8"/>
  <c r="Q10" i="8"/>
  <c r="P10" i="8"/>
  <c r="O10" i="8"/>
  <c r="N10" i="8"/>
  <c r="M10" i="8"/>
  <c r="I10" i="8"/>
  <c r="H10" i="8"/>
  <c r="G10" i="8"/>
  <c r="F10" i="8"/>
  <c r="Q9" i="8"/>
  <c r="P9" i="8"/>
  <c r="O9" i="8"/>
  <c r="N9" i="8"/>
  <c r="M9" i="8"/>
  <c r="I9" i="8"/>
  <c r="H9" i="8"/>
  <c r="G9" i="8"/>
  <c r="F9" i="8"/>
  <c r="Q8" i="8"/>
  <c r="P8" i="8"/>
  <c r="O8" i="8"/>
  <c r="N8" i="8"/>
  <c r="M8" i="8"/>
  <c r="I8" i="8"/>
  <c r="H8" i="8"/>
  <c r="G8" i="8"/>
  <c r="F8" i="8"/>
  <c r="Q7" i="8"/>
  <c r="P7" i="8"/>
  <c r="O7" i="8"/>
  <c r="M7" i="8"/>
  <c r="I7" i="8"/>
  <c r="H7" i="8"/>
  <c r="G7" i="8"/>
  <c r="F7" i="8"/>
  <c r="Q6" i="8"/>
  <c r="P6" i="8"/>
  <c r="O6" i="8"/>
  <c r="M6" i="8"/>
  <c r="I6" i="8"/>
  <c r="H6" i="8"/>
  <c r="G6" i="8"/>
  <c r="F6" i="8"/>
  <c r="Q5" i="8"/>
  <c r="P5" i="8"/>
  <c r="O5" i="8"/>
  <c r="M5" i="8"/>
  <c r="I5" i="8"/>
  <c r="H5" i="8"/>
  <c r="G5" i="8"/>
  <c r="F5" i="8"/>
  <c r="Q4" i="8"/>
  <c r="P4" i="8"/>
  <c r="O4" i="8"/>
  <c r="M4" i="8"/>
  <c r="I4" i="8"/>
  <c r="H4" i="8"/>
  <c r="G4" i="8"/>
  <c r="F4" i="8"/>
  <c r="M112" i="11"/>
  <c r="M111" i="11"/>
  <c r="M110" i="11"/>
  <c r="M109" i="11"/>
  <c r="M108" i="11"/>
  <c r="M107" i="11"/>
  <c r="M106" i="11"/>
  <c r="M105" i="11"/>
  <c r="M104" i="11"/>
  <c r="M103" i="11"/>
  <c r="M102" i="11"/>
  <c r="M101" i="11"/>
  <c r="M100" i="11"/>
  <c r="M99" i="11"/>
  <c r="M98" i="11"/>
  <c r="M97" i="11"/>
  <c r="M96" i="11"/>
  <c r="M95" i="11"/>
  <c r="M94" i="11"/>
  <c r="M93" i="11"/>
  <c r="M92" i="11"/>
  <c r="M91" i="11"/>
  <c r="M90" i="11"/>
  <c r="M89" i="11"/>
  <c r="M88" i="11"/>
  <c r="M87" i="11"/>
  <c r="M86" i="11"/>
  <c r="M85" i="11"/>
  <c r="M84" i="11"/>
  <c r="M83" i="11"/>
  <c r="M82" i="11"/>
  <c r="M81" i="11"/>
  <c r="M80" i="11"/>
  <c r="M79" i="11"/>
  <c r="M78" i="1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8" i="11"/>
  <c r="M57" i="11"/>
  <c r="M56" i="11"/>
  <c r="M55" i="11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P11" i="11"/>
  <c r="M11" i="11"/>
  <c r="P10" i="11"/>
  <c r="M10" i="11"/>
  <c r="P9" i="11"/>
  <c r="M9" i="11"/>
  <c r="M8" i="11"/>
  <c r="P7" i="11"/>
  <c r="M7" i="11"/>
  <c r="P6" i="11"/>
  <c r="M6" i="11"/>
  <c r="P5" i="11"/>
  <c r="M5" i="11"/>
  <c r="M4" i="11"/>
  <c r="M3" i="11"/>
  <c r="M2" i="11"/>
  <c r="J54" i="12"/>
  <c r="I53" i="12"/>
  <c r="L52" i="12"/>
  <c r="H52" i="12"/>
  <c r="M51" i="12"/>
  <c r="L51" i="12"/>
  <c r="H51" i="12"/>
  <c r="G51" i="12"/>
  <c r="E51" i="12"/>
  <c r="D51" i="12"/>
  <c r="Q50" i="12"/>
  <c r="P50" i="12"/>
  <c r="O50" i="12"/>
  <c r="N50" i="12"/>
  <c r="M50" i="12"/>
  <c r="I50" i="12"/>
  <c r="H50" i="12"/>
  <c r="G50" i="12"/>
  <c r="F50" i="12"/>
  <c r="Q49" i="12"/>
  <c r="P49" i="12"/>
  <c r="O49" i="12"/>
  <c r="N49" i="12"/>
  <c r="M49" i="12"/>
  <c r="I49" i="12"/>
  <c r="H49" i="12"/>
  <c r="G49" i="12"/>
  <c r="F49" i="12"/>
  <c r="Q48" i="12"/>
  <c r="P48" i="12"/>
  <c r="O48" i="12"/>
  <c r="N48" i="12"/>
  <c r="M48" i="12"/>
  <c r="I48" i="12"/>
  <c r="H48" i="12"/>
  <c r="G48" i="12"/>
  <c r="F48" i="12"/>
  <c r="Q47" i="12"/>
  <c r="P47" i="12"/>
  <c r="O47" i="12"/>
  <c r="N47" i="12"/>
  <c r="M47" i="12"/>
  <c r="I47" i="12"/>
  <c r="H47" i="12"/>
  <c r="G47" i="12"/>
  <c r="F47" i="12"/>
  <c r="Q46" i="12"/>
  <c r="P46" i="12"/>
  <c r="O46" i="12"/>
  <c r="N46" i="12"/>
  <c r="M46" i="12"/>
  <c r="I46" i="12"/>
  <c r="H46" i="12"/>
  <c r="G46" i="12"/>
  <c r="F46" i="12"/>
  <c r="Q45" i="12"/>
  <c r="P45" i="12"/>
  <c r="O45" i="12"/>
  <c r="N45" i="12"/>
  <c r="M45" i="12"/>
  <c r="I45" i="12"/>
  <c r="H45" i="12"/>
  <c r="G45" i="12"/>
  <c r="F45" i="12"/>
  <c r="Q44" i="12"/>
  <c r="P44" i="12"/>
  <c r="O44" i="12"/>
  <c r="N44" i="12"/>
  <c r="M44" i="12"/>
  <c r="I44" i="12"/>
  <c r="H44" i="12"/>
  <c r="G44" i="12"/>
  <c r="F44" i="12"/>
  <c r="Q43" i="12"/>
  <c r="P43" i="12"/>
  <c r="O43" i="12"/>
  <c r="N43" i="12"/>
  <c r="M43" i="12"/>
  <c r="I43" i="12"/>
  <c r="H43" i="12"/>
  <c r="G43" i="12"/>
  <c r="F43" i="12"/>
  <c r="Q42" i="12"/>
  <c r="P42" i="12"/>
  <c r="O42" i="12"/>
  <c r="N42" i="12"/>
  <c r="M42" i="12"/>
  <c r="I42" i="12"/>
  <c r="H42" i="12"/>
  <c r="G42" i="12"/>
  <c r="F42" i="12"/>
  <c r="Q41" i="12"/>
  <c r="P41" i="12"/>
  <c r="O41" i="12"/>
  <c r="N41" i="12"/>
  <c r="M41" i="12"/>
  <c r="I41" i="12"/>
  <c r="H41" i="12"/>
  <c r="G41" i="12"/>
  <c r="F41" i="12"/>
  <c r="Q40" i="12"/>
  <c r="P40" i="12"/>
  <c r="O40" i="12"/>
  <c r="N40" i="12"/>
  <c r="M40" i="12"/>
  <c r="I40" i="12"/>
  <c r="H40" i="12"/>
  <c r="G40" i="12"/>
  <c r="F40" i="12"/>
  <c r="Q39" i="12"/>
  <c r="P39" i="12"/>
  <c r="O39" i="12"/>
  <c r="N39" i="12"/>
  <c r="M39" i="12"/>
  <c r="I39" i="12"/>
  <c r="H39" i="12"/>
  <c r="G39" i="12"/>
  <c r="F39" i="12"/>
  <c r="Q38" i="12"/>
  <c r="P38" i="12"/>
  <c r="O38" i="12"/>
  <c r="N38" i="12"/>
  <c r="M38" i="12"/>
  <c r="I38" i="12"/>
  <c r="H38" i="12"/>
  <c r="G38" i="12"/>
  <c r="F38" i="12"/>
  <c r="Q37" i="12"/>
  <c r="P37" i="12"/>
  <c r="O37" i="12"/>
  <c r="N37" i="12"/>
  <c r="M37" i="12"/>
  <c r="I37" i="12"/>
  <c r="H37" i="12"/>
  <c r="G37" i="12"/>
  <c r="F37" i="12"/>
  <c r="Q36" i="12"/>
  <c r="P36" i="12"/>
  <c r="O36" i="12"/>
  <c r="N36" i="12"/>
  <c r="M36" i="12"/>
  <c r="I36" i="12"/>
  <c r="H36" i="12"/>
  <c r="G36" i="12"/>
  <c r="F36" i="12"/>
  <c r="Q35" i="12"/>
  <c r="P35" i="12"/>
  <c r="O35" i="12"/>
  <c r="N35" i="12"/>
  <c r="M35" i="12"/>
  <c r="I35" i="12"/>
  <c r="H35" i="12"/>
  <c r="G35" i="12"/>
  <c r="F35" i="12"/>
  <c r="Q34" i="12"/>
  <c r="P34" i="12"/>
  <c r="O34" i="12"/>
  <c r="N34" i="12"/>
  <c r="M34" i="12"/>
  <c r="I34" i="12"/>
  <c r="H34" i="12"/>
  <c r="G34" i="12"/>
  <c r="F34" i="12"/>
  <c r="Q33" i="12"/>
  <c r="P33" i="12"/>
  <c r="O33" i="12"/>
  <c r="N33" i="12"/>
  <c r="M33" i="12"/>
  <c r="I33" i="12"/>
  <c r="H33" i="12"/>
  <c r="G33" i="12"/>
  <c r="F33" i="12"/>
  <c r="Q32" i="12"/>
  <c r="P32" i="12"/>
  <c r="O32" i="12"/>
  <c r="N32" i="12"/>
  <c r="M32" i="12"/>
  <c r="I32" i="12"/>
  <c r="H32" i="12"/>
  <c r="G32" i="12"/>
  <c r="F32" i="12"/>
  <c r="Q31" i="12"/>
  <c r="P31" i="12"/>
  <c r="O31" i="12"/>
  <c r="N31" i="12"/>
  <c r="M31" i="12"/>
  <c r="I31" i="12"/>
  <c r="H31" i="12"/>
  <c r="G31" i="12"/>
  <c r="F31" i="12"/>
  <c r="Q30" i="12"/>
  <c r="P30" i="12"/>
  <c r="O30" i="12"/>
  <c r="N30" i="12"/>
  <c r="M30" i="12"/>
  <c r="I30" i="12"/>
  <c r="H30" i="12"/>
  <c r="G30" i="12"/>
  <c r="F30" i="12"/>
  <c r="Q29" i="12"/>
  <c r="P29" i="12"/>
  <c r="O29" i="12"/>
  <c r="N29" i="12"/>
  <c r="M29" i="12"/>
  <c r="I29" i="12"/>
  <c r="H29" i="12"/>
  <c r="G29" i="12"/>
  <c r="F29" i="12"/>
  <c r="Q28" i="12"/>
  <c r="P28" i="12"/>
  <c r="O28" i="12"/>
  <c r="N28" i="12"/>
  <c r="M28" i="12"/>
  <c r="I28" i="12"/>
  <c r="H28" i="12"/>
  <c r="G28" i="12"/>
  <c r="F28" i="12"/>
  <c r="Q27" i="12"/>
  <c r="P27" i="12"/>
  <c r="O27" i="12"/>
  <c r="N27" i="12"/>
  <c r="M27" i="12"/>
  <c r="I27" i="12"/>
  <c r="H27" i="12"/>
  <c r="G27" i="12"/>
  <c r="F27" i="12"/>
  <c r="Q26" i="12"/>
  <c r="P26" i="12"/>
  <c r="O26" i="12"/>
  <c r="N26" i="12"/>
  <c r="M26" i="12"/>
  <c r="I26" i="12"/>
  <c r="H26" i="12"/>
  <c r="G26" i="12"/>
  <c r="F26" i="12"/>
  <c r="Q25" i="12"/>
  <c r="P25" i="12"/>
  <c r="O25" i="12"/>
  <c r="N25" i="12"/>
  <c r="M25" i="12"/>
  <c r="I25" i="12"/>
  <c r="H25" i="12"/>
  <c r="G25" i="12"/>
  <c r="F25" i="12"/>
  <c r="Q24" i="12"/>
  <c r="P24" i="12"/>
  <c r="O24" i="12"/>
  <c r="N24" i="12"/>
  <c r="M24" i="12"/>
  <c r="I24" i="12"/>
  <c r="H24" i="12"/>
  <c r="G24" i="12"/>
  <c r="F24" i="12"/>
  <c r="Q23" i="12"/>
  <c r="P23" i="12"/>
  <c r="O23" i="12"/>
  <c r="N23" i="12"/>
  <c r="M23" i="12"/>
  <c r="I23" i="12"/>
  <c r="H23" i="12"/>
  <c r="G23" i="12"/>
  <c r="F23" i="12"/>
  <c r="Q22" i="12"/>
  <c r="P22" i="12"/>
  <c r="O22" i="12"/>
  <c r="N22" i="12"/>
  <c r="M22" i="12"/>
  <c r="I22" i="12"/>
  <c r="H22" i="12"/>
  <c r="G22" i="12"/>
  <c r="F22" i="12"/>
  <c r="Q21" i="12"/>
  <c r="P21" i="12"/>
  <c r="O21" i="12"/>
  <c r="N21" i="12"/>
  <c r="M21" i="12"/>
  <c r="I21" i="12"/>
  <c r="H21" i="12"/>
  <c r="G21" i="12"/>
  <c r="F21" i="12"/>
  <c r="Q20" i="12"/>
  <c r="P20" i="12"/>
  <c r="O20" i="12"/>
  <c r="N20" i="12"/>
  <c r="M20" i="12"/>
  <c r="I20" i="12"/>
  <c r="H20" i="12"/>
  <c r="G20" i="12"/>
  <c r="F20" i="12"/>
  <c r="Q19" i="12"/>
  <c r="P19" i="12"/>
  <c r="O19" i="12"/>
  <c r="N19" i="12"/>
  <c r="M19" i="12"/>
  <c r="I19" i="12"/>
  <c r="H19" i="12"/>
  <c r="G19" i="12"/>
  <c r="F19" i="12"/>
  <c r="Q18" i="12"/>
  <c r="P18" i="12"/>
  <c r="O18" i="12"/>
  <c r="N18" i="12"/>
  <c r="M18" i="12"/>
  <c r="I18" i="12"/>
  <c r="H18" i="12"/>
  <c r="G18" i="12"/>
  <c r="F18" i="12"/>
  <c r="Q17" i="12"/>
  <c r="P17" i="12"/>
  <c r="O17" i="12"/>
  <c r="N17" i="12"/>
  <c r="M17" i="12"/>
  <c r="I17" i="12"/>
  <c r="H17" i="12"/>
  <c r="G17" i="12"/>
  <c r="F17" i="12"/>
  <c r="Q16" i="12"/>
  <c r="P16" i="12"/>
  <c r="O16" i="12"/>
  <c r="N16" i="12"/>
  <c r="M16" i="12"/>
  <c r="I16" i="12"/>
  <c r="H16" i="12"/>
  <c r="G16" i="12"/>
  <c r="F16" i="12"/>
  <c r="Q15" i="12"/>
  <c r="P15" i="12"/>
  <c r="O15" i="12"/>
  <c r="N15" i="12"/>
  <c r="M15" i="12"/>
  <c r="I15" i="12"/>
  <c r="H15" i="12"/>
  <c r="G15" i="12"/>
  <c r="F15" i="12"/>
  <c r="Q14" i="12"/>
  <c r="P14" i="12"/>
  <c r="O14" i="12"/>
  <c r="N14" i="12"/>
  <c r="M14" i="12"/>
  <c r="I14" i="12"/>
  <c r="H14" i="12"/>
  <c r="G14" i="12"/>
  <c r="F14" i="12"/>
  <c r="Q13" i="12"/>
  <c r="P13" i="12"/>
  <c r="O13" i="12"/>
  <c r="N13" i="12"/>
  <c r="M13" i="12"/>
  <c r="I13" i="12"/>
  <c r="H13" i="12"/>
  <c r="G13" i="12"/>
  <c r="F13" i="12"/>
  <c r="T12" i="12"/>
  <c r="Q12" i="12"/>
  <c r="P12" i="12"/>
  <c r="O12" i="12"/>
  <c r="N12" i="12"/>
  <c r="M12" i="12"/>
  <c r="I12" i="12"/>
  <c r="H12" i="12"/>
  <c r="G12" i="12"/>
  <c r="F12" i="12"/>
  <c r="T11" i="12"/>
  <c r="Q11" i="12"/>
  <c r="P11" i="12"/>
  <c r="O11" i="12"/>
  <c r="N11" i="12"/>
  <c r="M11" i="12"/>
  <c r="I11" i="12"/>
  <c r="H11" i="12"/>
  <c r="G11" i="12"/>
  <c r="F11" i="12"/>
  <c r="Q10" i="12"/>
  <c r="P10" i="12"/>
  <c r="O10" i="12"/>
  <c r="N10" i="12"/>
  <c r="M10" i="12"/>
  <c r="I10" i="12"/>
  <c r="H10" i="12"/>
  <c r="G10" i="12"/>
  <c r="F10" i="12"/>
  <c r="Q9" i="12"/>
  <c r="P9" i="12"/>
  <c r="O9" i="12"/>
  <c r="N9" i="12"/>
  <c r="M9" i="12"/>
  <c r="I9" i="12"/>
  <c r="H9" i="12"/>
  <c r="G9" i="12"/>
  <c r="F9" i="12"/>
  <c r="T8" i="12"/>
  <c r="Q8" i="12"/>
  <c r="P8" i="12"/>
  <c r="O8" i="12"/>
  <c r="N8" i="12"/>
  <c r="M8" i="12"/>
  <c r="I8" i="12"/>
  <c r="H8" i="12"/>
  <c r="G8" i="12"/>
  <c r="F8" i="12"/>
  <c r="Q7" i="12"/>
  <c r="P7" i="12"/>
  <c r="O7" i="12"/>
  <c r="M7" i="12"/>
  <c r="I7" i="12"/>
  <c r="H7" i="12"/>
  <c r="G7" i="12"/>
  <c r="F7" i="12"/>
  <c r="Q6" i="12"/>
  <c r="P6" i="12"/>
  <c r="O6" i="12"/>
  <c r="M6" i="12"/>
  <c r="I6" i="12"/>
  <c r="H6" i="12"/>
  <c r="G6" i="12"/>
  <c r="F6" i="12"/>
  <c r="Q5" i="12"/>
  <c r="P5" i="12"/>
  <c r="O5" i="12"/>
  <c r="M5" i="12"/>
  <c r="I5" i="12"/>
  <c r="H5" i="12"/>
  <c r="G5" i="12"/>
  <c r="F5" i="12"/>
  <c r="Q4" i="12"/>
  <c r="O4" i="12"/>
  <c r="M4" i="12"/>
  <c r="I4" i="12"/>
  <c r="H4" i="12"/>
  <c r="G4" i="12"/>
  <c r="F4" i="12"/>
  <c r="M105" i="13"/>
  <c r="M104" i="13"/>
  <c r="M103" i="13"/>
  <c r="M102" i="13"/>
  <c r="M101" i="13"/>
  <c r="M100" i="13"/>
  <c r="M99" i="13"/>
  <c r="M98" i="13"/>
  <c r="M97" i="13"/>
  <c r="M96" i="13"/>
  <c r="M95" i="13"/>
  <c r="M94" i="13"/>
  <c r="M93" i="13"/>
  <c r="M92" i="13"/>
  <c r="M91" i="13"/>
  <c r="M90" i="13"/>
  <c r="M89" i="13"/>
  <c r="M88" i="13"/>
  <c r="M87" i="13"/>
  <c r="M86" i="13"/>
  <c r="M85" i="13"/>
  <c r="M84" i="13"/>
  <c r="M83" i="13"/>
  <c r="M82" i="13"/>
  <c r="M81" i="13"/>
  <c r="M80" i="13"/>
  <c r="M79" i="13"/>
  <c r="M78" i="13"/>
  <c r="M77" i="13"/>
  <c r="M76" i="13"/>
  <c r="M75" i="13"/>
  <c r="M74" i="13"/>
  <c r="M73" i="13"/>
  <c r="M72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P10" i="13"/>
  <c r="M10" i="13"/>
  <c r="P9" i="13"/>
  <c r="M9" i="13"/>
  <c r="P8" i="13"/>
  <c r="M8" i="13"/>
  <c r="M7" i="13"/>
  <c r="P6" i="13"/>
  <c r="M6" i="13"/>
  <c r="P5" i="13"/>
  <c r="M5" i="13"/>
  <c r="P4" i="13"/>
  <c r="M4" i="13"/>
  <c r="M3" i="13"/>
  <c r="M2" i="13"/>
  <c r="H60" i="14"/>
  <c r="G60" i="14"/>
  <c r="K53" i="14"/>
  <c r="M52" i="14"/>
  <c r="H52" i="14"/>
  <c r="M51" i="14"/>
  <c r="L51" i="14"/>
  <c r="H51" i="14"/>
  <c r="G51" i="14"/>
  <c r="F51" i="14"/>
  <c r="E51" i="14"/>
  <c r="D51" i="14"/>
  <c r="Q50" i="14"/>
  <c r="P50" i="14"/>
  <c r="O50" i="14"/>
  <c r="N50" i="14"/>
  <c r="M50" i="14"/>
  <c r="I50" i="14"/>
  <c r="H50" i="14"/>
  <c r="G50" i="14"/>
  <c r="F50" i="14"/>
  <c r="Q49" i="14"/>
  <c r="P49" i="14"/>
  <c r="O49" i="14"/>
  <c r="N49" i="14"/>
  <c r="M49" i="14"/>
  <c r="I49" i="14"/>
  <c r="H49" i="14"/>
  <c r="G49" i="14"/>
  <c r="F49" i="14"/>
  <c r="Q48" i="14"/>
  <c r="P48" i="14"/>
  <c r="O48" i="14"/>
  <c r="N48" i="14"/>
  <c r="M48" i="14"/>
  <c r="I48" i="14"/>
  <c r="H48" i="14"/>
  <c r="G48" i="14"/>
  <c r="F48" i="14"/>
  <c r="Q47" i="14"/>
  <c r="P47" i="14"/>
  <c r="O47" i="14"/>
  <c r="N47" i="14"/>
  <c r="M47" i="14"/>
  <c r="I47" i="14"/>
  <c r="H47" i="14"/>
  <c r="G47" i="14"/>
  <c r="F47" i="14"/>
  <c r="Q46" i="14"/>
  <c r="P46" i="14"/>
  <c r="O46" i="14"/>
  <c r="N46" i="14"/>
  <c r="M46" i="14"/>
  <c r="I46" i="14"/>
  <c r="H46" i="14"/>
  <c r="G46" i="14"/>
  <c r="F46" i="14"/>
  <c r="Q45" i="14"/>
  <c r="P45" i="14"/>
  <c r="O45" i="14"/>
  <c r="N45" i="14"/>
  <c r="M45" i="14"/>
  <c r="I45" i="14"/>
  <c r="H45" i="14"/>
  <c r="G45" i="14"/>
  <c r="F45" i="14"/>
  <c r="Q44" i="14"/>
  <c r="P44" i="14"/>
  <c r="O44" i="14"/>
  <c r="N44" i="14"/>
  <c r="M44" i="14"/>
  <c r="I44" i="14"/>
  <c r="H44" i="14"/>
  <c r="G44" i="14"/>
  <c r="F44" i="14"/>
  <c r="Q43" i="14"/>
  <c r="P43" i="14"/>
  <c r="O43" i="14"/>
  <c r="N43" i="14"/>
  <c r="M43" i="14"/>
  <c r="I43" i="14"/>
  <c r="H43" i="14"/>
  <c r="G43" i="14"/>
  <c r="F43" i="14"/>
  <c r="Q42" i="14"/>
  <c r="P42" i="14"/>
  <c r="O42" i="14"/>
  <c r="N42" i="14"/>
  <c r="M42" i="14"/>
  <c r="I42" i="14"/>
  <c r="H42" i="14"/>
  <c r="G42" i="14"/>
  <c r="F42" i="14"/>
  <c r="Q41" i="14"/>
  <c r="P41" i="14"/>
  <c r="O41" i="14"/>
  <c r="N41" i="14"/>
  <c r="M41" i="14"/>
  <c r="I41" i="14"/>
  <c r="H41" i="14"/>
  <c r="G41" i="14"/>
  <c r="F41" i="14"/>
  <c r="Q40" i="14"/>
  <c r="P40" i="14"/>
  <c r="O40" i="14"/>
  <c r="N40" i="14"/>
  <c r="M40" i="14"/>
  <c r="I40" i="14"/>
  <c r="H40" i="14"/>
  <c r="G40" i="14"/>
  <c r="F40" i="14"/>
  <c r="Q39" i="14"/>
  <c r="P39" i="14"/>
  <c r="O39" i="14"/>
  <c r="N39" i="14"/>
  <c r="M39" i="14"/>
  <c r="I39" i="14"/>
  <c r="H39" i="14"/>
  <c r="G39" i="14"/>
  <c r="F39" i="14"/>
  <c r="Q38" i="14"/>
  <c r="P38" i="14"/>
  <c r="O38" i="14"/>
  <c r="N38" i="14"/>
  <c r="M38" i="14"/>
  <c r="I38" i="14"/>
  <c r="H38" i="14"/>
  <c r="G38" i="14"/>
  <c r="F38" i="14"/>
  <c r="Q37" i="14"/>
  <c r="P37" i="14"/>
  <c r="O37" i="14"/>
  <c r="N37" i="14"/>
  <c r="M37" i="14"/>
  <c r="I37" i="14"/>
  <c r="H37" i="14"/>
  <c r="G37" i="14"/>
  <c r="F37" i="14"/>
  <c r="Q36" i="14"/>
  <c r="P36" i="14"/>
  <c r="O36" i="14"/>
  <c r="N36" i="14"/>
  <c r="M36" i="14"/>
  <c r="I36" i="14"/>
  <c r="H36" i="14"/>
  <c r="G36" i="14"/>
  <c r="F36" i="14"/>
  <c r="Q35" i="14"/>
  <c r="P35" i="14"/>
  <c r="O35" i="14"/>
  <c r="N35" i="14"/>
  <c r="M35" i="14"/>
  <c r="I35" i="14"/>
  <c r="H35" i="14"/>
  <c r="G35" i="14"/>
  <c r="F35" i="14"/>
  <c r="Q34" i="14"/>
  <c r="P34" i="14"/>
  <c r="O34" i="14"/>
  <c r="N34" i="14"/>
  <c r="M34" i="14"/>
  <c r="I34" i="14"/>
  <c r="H34" i="14"/>
  <c r="G34" i="14"/>
  <c r="F34" i="14"/>
  <c r="Q33" i="14"/>
  <c r="P33" i="14"/>
  <c r="O33" i="14"/>
  <c r="N33" i="14"/>
  <c r="M33" i="14"/>
  <c r="I33" i="14"/>
  <c r="H33" i="14"/>
  <c r="G33" i="14"/>
  <c r="F33" i="14"/>
  <c r="Q32" i="14"/>
  <c r="P32" i="14"/>
  <c r="O32" i="14"/>
  <c r="N32" i="14"/>
  <c r="M32" i="14"/>
  <c r="I32" i="14"/>
  <c r="H32" i="14"/>
  <c r="G32" i="14"/>
  <c r="F32" i="14"/>
  <c r="Q31" i="14"/>
  <c r="P31" i="14"/>
  <c r="O31" i="14"/>
  <c r="N31" i="14"/>
  <c r="M31" i="14"/>
  <c r="I31" i="14"/>
  <c r="H31" i="14"/>
  <c r="G31" i="14"/>
  <c r="F31" i="14"/>
  <c r="Q30" i="14"/>
  <c r="P30" i="14"/>
  <c r="O30" i="14"/>
  <c r="N30" i="14"/>
  <c r="M30" i="14"/>
  <c r="I30" i="14"/>
  <c r="H30" i="14"/>
  <c r="G30" i="14"/>
  <c r="F30" i="14"/>
  <c r="Q29" i="14"/>
  <c r="P29" i="14"/>
  <c r="O29" i="14"/>
  <c r="N29" i="14"/>
  <c r="M29" i="14"/>
  <c r="I29" i="14"/>
  <c r="H29" i="14"/>
  <c r="G29" i="14"/>
  <c r="F29" i="14"/>
  <c r="Q28" i="14"/>
  <c r="P28" i="14"/>
  <c r="O28" i="14"/>
  <c r="N28" i="14"/>
  <c r="M28" i="14"/>
  <c r="I28" i="14"/>
  <c r="H28" i="14"/>
  <c r="G28" i="14"/>
  <c r="F28" i="14"/>
  <c r="Q27" i="14"/>
  <c r="P27" i="14"/>
  <c r="O27" i="14"/>
  <c r="N27" i="14"/>
  <c r="M27" i="14"/>
  <c r="I27" i="14"/>
  <c r="H27" i="14"/>
  <c r="G27" i="14"/>
  <c r="F27" i="14"/>
  <c r="Q26" i="14"/>
  <c r="P26" i="14"/>
  <c r="O26" i="14"/>
  <c r="N26" i="14"/>
  <c r="M26" i="14"/>
  <c r="I26" i="14"/>
  <c r="H26" i="14"/>
  <c r="G26" i="14"/>
  <c r="F26" i="14"/>
  <c r="Q25" i="14"/>
  <c r="P25" i="14"/>
  <c r="O25" i="14"/>
  <c r="N25" i="14"/>
  <c r="M25" i="14"/>
  <c r="I25" i="14"/>
  <c r="H25" i="14"/>
  <c r="G25" i="14"/>
  <c r="F25" i="14"/>
  <c r="Q24" i="14"/>
  <c r="P24" i="14"/>
  <c r="O24" i="14"/>
  <c r="N24" i="14"/>
  <c r="M24" i="14"/>
  <c r="I24" i="14"/>
  <c r="H24" i="14"/>
  <c r="G24" i="14"/>
  <c r="F24" i="14"/>
  <c r="Q23" i="14"/>
  <c r="P23" i="14"/>
  <c r="O23" i="14"/>
  <c r="N23" i="14"/>
  <c r="M23" i="14"/>
  <c r="I23" i="14"/>
  <c r="H23" i="14"/>
  <c r="G23" i="14"/>
  <c r="F23" i="14"/>
  <c r="Q22" i="14"/>
  <c r="P22" i="14"/>
  <c r="O22" i="14"/>
  <c r="N22" i="14"/>
  <c r="M22" i="14"/>
  <c r="I22" i="14"/>
  <c r="H22" i="14"/>
  <c r="G22" i="14"/>
  <c r="F22" i="14"/>
  <c r="Q21" i="14"/>
  <c r="P21" i="14"/>
  <c r="O21" i="14"/>
  <c r="N21" i="14"/>
  <c r="M21" i="14"/>
  <c r="I21" i="14"/>
  <c r="H21" i="14"/>
  <c r="G21" i="14"/>
  <c r="F21" i="14"/>
  <c r="Q20" i="14"/>
  <c r="P20" i="14"/>
  <c r="O20" i="14"/>
  <c r="N20" i="14"/>
  <c r="M20" i="14"/>
  <c r="I20" i="14"/>
  <c r="H20" i="14"/>
  <c r="G20" i="14"/>
  <c r="F20" i="14"/>
  <c r="Q19" i="14"/>
  <c r="P19" i="14"/>
  <c r="O19" i="14"/>
  <c r="N19" i="14"/>
  <c r="M19" i="14"/>
  <c r="I19" i="14"/>
  <c r="H19" i="14"/>
  <c r="G19" i="14"/>
  <c r="F19" i="14"/>
  <c r="Q18" i="14"/>
  <c r="P18" i="14"/>
  <c r="O18" i="14"/>
  <c r="N18" i="14"/>
  <c r="M18" i="14"/>
  <c r="I18" i="14"/>
  <c r="H18" i="14"/>
  <c r="G18" i="14"/>
  <c r="F18" i="14"/>
  <c r="Q17" i="14"/>
  <c r="P17" i="14"/>
  <c r="O17" i="14"/>
  <c r="N17" i="14"/>
  <c r="M17" i="14"/>
  <c r="I17" i="14"/>
  <c r="H17" i="14"/>
  <c r="G17" i="14"/>
  <c r="F17" i="14"/>
  <c r="Q16" i="14"/>
  <c r="P16" i="14"/>
  <c r="O16" i="14"/>
  <c r="N16" i="14"/>
  <c r="M16" i="14"/>
  <c r="I16" i="14"/>
  <c r="H16" i="14"/>
  <c r="G16" i="14"/>
  <c r="F16" i="14"/>
  <c r="Q15" i="14"/>
  <c r="P15" i="14"/>
  <c r="O15" i="14"/>
  <c r="N15" i="14"/>
  <c r="M15" i="14"/>
  <c r="I15" i="14"/>
  <c r="H15" i="14"/>
  <c r="G15" i="14"/>
  <c r="F15" i="14"/>
  <c r="Q14" i="14"/>
  <c r="P14" i="14"/>
  <c r="O14" i="14"/>
  <c r="N14" i="14"/>
  <c r="M14" i="14"/>
  <c r="I14" i="14"/>
  <c r="H14" i="14"/>
  <c r="G14" i="14"/>
  <c r="F14" i="14"/>
  <c r="Q13" i="14"/>
  <c r="P13" i="14"/>
  <c r="O13" i="14"/>
  <c r="N13" i="14"/>
  <c r="M13" i="14"/>
  <c r="I13" i="14"/>
  <c r="H13" i="14"/>
  <c r="G13" i="14"/>
  <c r="F13" i="14"/>
  <c r="T12" i="14"/>
  <c r="Q12" i="14"/>
  <c r="P12" i="14"/>
  <c r="O12" i="14"/>
  <c r="N12" i="14"/>
  <c r="M12" i="14"/>
  <c r="I12" i="14"/>
  <c r="H12" i="14"/>
  <c r="G12" i="14"/>
  <c r="F12" i="14"/>
  <c r="T11" i="14"/>
  <c r="Q11" i="14"/>
  <c r="P11" i="14"/>
  <c r="O11" i="14"/>
  <c r="N11" i="14"/>
  <c r="M11" i="14"/>
  <c r="I11" i="14"/>
  <c r="H11" i="14"/>
  <c r="G11" i="14"/>
  <c r="F11" i="14"/>
  <c r="Q10" i="14"/>
  <c r="P10" i="14"/>
  <c r="O10" i="14"/>
  <c r="N10" i="14"/>
  <c r="M10" i="14"/>
  <c r="I10" i="14"/>
  <c r="H10" i="14"/>
  <c r="G10" i="14"/>
  <c r="F10" i="14"/>
  <c r="Q9" i="14"/>
  <c r="P9" i="14"/>
  <c r="O9" i="14"/>
  <c r="N9" i="14"/>
  <c r="M9" i="14"/>
  <c r="I9" i="14"/>
  <c r="H9" i="14"/>
  <c r="G9" i="14"/>
  <c r="F9" i="14"/>
  <c r="T8" i="14"/>
  <c r="Q8" i="14"/>
  <c r="P8" i="14"/>
  <c r="O8" i="14"/>
  <c r="N8" i="14"/>
  <c r="M8" i="14"/>
  <c r="I8" i="14"/>
  <c r="H8" i="14"/>
  <c r="G8" i="14"/>
  <c r="F8" i="14"/>
  <c r="Q7" i="14"/>
  <c r="P7" i="14"/>
  <c r="N7" i="14"/>
  <c r="M7" i="14"/>
  <c r="I7" i="14"/>
  <c r="H7" i="14"/>
  <c r="G7" i="14"/>
  <c r="F7" i="14"/>
  <c r="Q6" i="14"/>
  <c r="P6" i="14"/>
  <c r="N6" i="14"/>
  <c r="M6" i="14"/>
  <c r="I6" i="14"/>
  <c r="H6" i="14"/>
  <c r="G6" i="14"/>
  <c r="F6" i="14"/>
  <c r="Q5" i="14"/>
  <c r="P5" i="14"/>
  <c r="N5" i="14"/>
  <c r="M5" i="14"/>
  <c r="I5" i="14"/>
  <c r="H5" i="14"/>
  <c r="G5" i="14"/>
  <c r="F5" i="14"/>
  <c r="Q4" i="14"/>
  <c r="P4" i="14"/>
  <c r="N4" i="14"/>
  <c r="M4" i="14"/>
  <c r="I4" i="14"/>
  <c r="H4" i="14"/>
  <c r="G4" i="14"/>
  <c r="F4" i="14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7" i="15"/>
  <c r="M516" i="15"/>
  <c r="M515" i="15"/>
  <c r="M514" i="15"/>
  <c r="M513" i="15"/>
  <c r="M512" i="15"/>
  <c r="M511" i="15"/>
  <c r="M510" i="15"/>
  <c r="M509" i="15"/>
  <c r="M508" i="15"/>
  <c r="M507" i="15"/>
  <c r="M506" i="15"/>
  <c r="M505" i="15"/>
  <c r="M504" i="15"/>
  <c r="M503" i="15"/>
  <c r="M502" i="15"/>
  <c r="M501" i="15"/>
  <c r="M500" i="15"/>
  <c r="M499" i="15"/>
  <c r="M498" i="15"/>
  <c r="M497" i="15"/>
  <c r="M496" i="15"/>
  <c r="M495" i="15"/>
  <c r="M494" i="15"/>
  <c r="M493" i="15"/>
  <c r="M492" i="15"/>
  <c r="M491" i="15"/>
  <c r="M490" i="15"/>
  <c r="M489" i="15"/>
  <c r="M488" i="15"/>
  <c r="M487" i="15"/>
  <c r="M486" i="15"/>
  <c r="M485" i="15"/>
  <c r="M484" i="15"/>
  <c r="M483" i="15"/>
  <c r="M482" i="15"/>
  <c r="M481" i="15"/>
  <c r="M480" i="15"/>
  <c r="M479" i="15"/>
  <c r="M478" i="15"/>
  <c r="M477" i="15"/>
  <c r="M476" i="15"/>
  <c r="M475" i="15"/>
  <c r="M474" i="15"/>
  <c r="M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M408" i="15"/>
  <c r="M407" i="15"/>
  <c r="M406" i="15"/>
  <c r="M405" i="15"/>
  <c r="M404" i="15"/>
  <c r="M403" i="15"/>
  <c r="M402" i="15"/>
  <c r="M401" i="15"/>
  <c r="M400" i="15"/>
  <c r="M399" i="15"/>
  <c r="M398" i="15"/>
  <c r="M397" i="15"/>
  <c r="M396" i="15"/>
  <c r="M395" i="15"/>
  <c r="M394" i="15"/>
  <c r="M393" i="15"/>
  <c r="M392" i="15"/>
  <c r="M391" i="15"/>
  <c r="M390" i="15"/>
  <c r="M389" i="15"/>
  <c r="M388" i="15"/>
  <c r="M387" i="15"/>
  <c r="M386" i="15"/>
  <c r="M385" i="15"/>
  <c r="M384" i="15"/>
  <c r="M383" i="15"/>
  <c r="M382" i="15"/>
  <c r="M381" i="15"/>
  <c r="M380" i="15"/>
  <c r="M379" i="15"/>
  <c r="M378" i="15"/>
  <c r="M377" i="15"/>
  <c r="M376" i="15"/>
  <c r="M375" i="15"/>
  <c r="M374" i="15"/>
  <c r="M373" i="15"/>
  <c r="M372" i="15"/>
  <c r="M371" i="15"/>
  <c r="M370" i="15"/>
  <c r="M369" i="15"/>
  <c r="M368" i="15"/>
  <c r="M367" i="15"/>
  <c r="M366" i="15"/>
  <c r="M365" i="15"/>
  <c r="M364" i="15"/>
  <c r="M363" i="15"/>
  <c r="M362" i="15"/>
  <c r="M361" i="15"/>
  <c r="M360" i="15"/>
  <c r="M359" i="15"/>
  <c r="M358" i="15"/>
  <c r="M357" i="15"/>
  <c r="M356" i="15"/>
  <c r="M355" i="15"/>
  <c r="M354" i="15"/>
  <c r="M353" i="15"/>
  <c r="M352" i="15"/>
  <c r="M351" i="15"/>
  <c r="M350" i="15"/>
  <c r="M349" i="15"/>
  <c r="M348" i="15"/>
  <c r="M347" i="15"/>
  <c r="M346" i="15"/>
  <c r="M345" i="15"/>
  <c r="M344" i="15"/>
  <c r="M343" i="15"/>
  <c r="M342" i="15"/>
  <c r="M341" i="15"/>
  <c r="M340" i="15"/>
  <c r="M339" i="15"/>
  <c r="M338" i="15"/>
  <c r="M337" i="15"/>
  <c r="M336" i="15"/>
  <c r="M335" i="15"/>
  <c r="M334" i="15"/>
  <c r="M333" i="15"/>
  <c r="M332" i="15"/>
  <c r="M331" i="15"/>
  <c r="M330" i="15"/>
  <c r="M329" i="15"/>
  <c r="M328" i="15"/>
  <c r="M327" i="15"/>
  <c r="M326" i="15"/>
  <c r="M325" i="15"/>
  <c r="M324" i="15"/>
  <c r="M323" i="15"/>
  <c r="M322" i="15"/>
  <c r="M321" i="15"/>
  <c r="M320" i="15"/>
  <c r="M319" i="15"/>
  <c r="M318" i="15"/>
  <c r="M317" i="15"/>
  <c r="M316" i="15"/>
  <c r="M315" i="15"/>
  <c r="M314" i="15"/>
  <c r="M313" i="15"/>
  <c r="M312" i="15"/>
  <c r="M311" i="15"/>
  <c r="M310" i="15"/>
  <c r="M309" i="15"/>
  <c r="M308" i="15"/>
  <c r="M307" i="15"/>
  <c r="M306" i="15"/>
  <c r="M305" i="15"/>
  <c r="M304" i="15"/>
  <c r="M303" i="15"/>
  <c r="M302" i="15"/>
  <c r="M301" i="15"/>
  <c r="M300" i="15"/>
  <c r="M299" i="15"/>
  <c r="M298" i="15"/>
  <c r="M297" i="15"/>
  <c r="M296" i="15"/>
  <c r="M295" i="15"/>
  <c r="M294" i="15"/>
  <c r="M293" i="15"/>
  <c r="M292" i="15"/>
  <c r="M291" i="15"/>
  <c r="M290" i="15"/>
  <c r="M289" i="15"/>
  <c r="M288" i="15"/>
  <c r="M287" i="15"/>
  <c r="M286" i="15"/>
  <c r="M285" i="15"/>
  <c r="M284" i="15"/>
  <c r="M283" i="15"/>
  <c r="M282" i="15"/>
  <c r="M281" i="15"/>
  <c r="M280" i="15"/>
  <c r="M279" i="15"/>
  <c r="M278" i="15"/>
  <c r="M277" i="15"/>
  <c r="M276" i="15"/>
  <c r="M275" i="15"/>
  <c r="M274" i="15"/>
  <c r="M273" i="15"/>
  <c r="M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M186" i="15"/>
  <c r="M185" i="15"/>
  <c r="M184" i="15"/>
  <c r="M183" i="15"/>
  <c r="M182" i="15"/>
  <c r="M181" i="15"/>
  <c r="M180" i="15"/>
  <c r="M179" i="15"/>
  <c r="M178" i="15"/>
  <c r="M177" i="15"/>
  <c r="M176" i="15"/>
  <c r="M175" i="15"/>
  <c r="M174" i="15"/>
  <c r="M173" i="15"/>
  <c r="M172" i="15"/>
  <c r="M171" i="15"/>
  <c r="M170" i="15"/>
  <c r="M169" i="15"/>
  <c r="M168" i="15"/>
  <c r="M167" i="15"/>
  <c r="M166" i="15"/>
  <c r="M165" i="15"/>
  <c r="M164" i="15"/>
  <c r="M163" i="15"/>
  <c r="M162" i="15"/>
  <c r="M161" i="15"/>
  <c r="M160" i="15"/>
  <c r="M159" i="15"/>
  <c r="M158" i="15"/>
  <c r="M157" i="15"/>
  <c r="M156" i="15"/>
  <c r="M155" i="15"/>
  <c r="M154" i="15"/>
  <c r="M153" i="15"/>
  <c r="M152" i="15"/>
  <c r="M151" i="15"/>
  <c r="M150" i="15"/>
  <c r="M149" i="15"/>
  <c r="M148" i="15"/>
  <c r="M147" i="15"/>
  <c r="M146" i="15"/>
  <c r="M145" i="15"/>
  <c r="M144" i="15"/>
  <c r="M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M94" i="15"/>
  <c r="M93" i="15"/>
  <c r="M92" i="15"/>
  <c r="M91" i="15"/>
  <c r="M90" i="15"/>
  <c r="M89" i="15"/>
  <c r="M88" i="15"/>
  <c r="M87" i="15"/>
  <c r="M86" i="15"/>
  <c r="M85" i="15"/>
  <c r="M84" i="15"/>
  <c r="M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O9" i="15"/>
  <c r="M9" i="15"/>
  <c r="O8" i="15"/>
  <c r="M8" i="15"/>
  <c r="O7" i="15"/>
  <c r="M7" i="15"/>
  <c r="M6" i="15"/>
  <c r="O5" i="15"/>
  <c r="M5" i="15"/>
  <c r="O4" i="15"/>
  <c r="M4" i="15"/>
  <c r="O3" i="15"/>
  <c r="M3" i="15"/>
  <c r="M2" i="15"/>
  <c r="H56" i="16"/>
  <c r="G56" i="16"/>
  <c r="K53" i="16"/>
  <c r="I53" i="16"/>
  <c r="M52" i="16"/>
  <c r="H52" i="16"/>
  <c r="M51" i="16"/>
  <c r="L51" i="16"/>
  <c r="H51" i="16"/>
  <c r="G51" i="16"/>
  <c r="Q50" i="16"/>
  <c r="P50" i="16"/>
  <c r="O50" i="16"/>
  <c r="N50" i="16"/>
  <c r="M50" i="16"/>
  <c r="I50" i="16"/>
  <c r="H50" i="16"/>
  <c r="G50" i="16"/>
  <c r="F50" i="16"/>
  <c r="Q49" i="16"/>
  <c r="P49" i="16"/>
  <c r="O49" i="16"/>
  <c r="N49" i="16"/>
  <c r="M49" i="16"/>
  <c r="I49" i="16"/>
  <c r="H49" i="16"/>
  <c r="G49" i="16"/>
  <c r="F49" i="16"/>
  <c r="Q48" i="16"/>
  <c r="P48" i="16"/>
  <c r="O48" i="16"/>
  <c r="N48" i="16"/>
  <c r="M48" i="16"/>
  <c r="I48" i="16"/>
  <c r="H48" i="16"/>
  <c r="G48" i="16"/>
  <c r="F48" i="16"/>
  <c r="Q47" i="16"/>
  <c r="P47" i="16"/>
  <c r="O47" i="16"/>
  <c r="N47" i="16"/>
  <c r="M47" i="16"/>
  <c r="I47" i="16"/>
  <c r="H47" i="16"/>
  <c r="G47" i="16"/>
  <c r="F47" i="16"/>
  <c r="Q46" i="16"/>
  <c r="P46" i="16"/>
  <c r="O46" i="16"/>
  <c r="N46" i="16"/>
  <c r="M46" i="16"/>
  <c r="I46" i="16"/>
  <c r="H46" i="16"/>
  <c r="G46" i="16"/>
  <c r="F46" i="16"/>
  <c r="Q45" i="16"/>
  <c r="P45" i="16"/>
  <c r="O45" i="16"/>
  <c r="N45" i="16"/>
  <c r="M45" i="16"/>
  <c r="I45" i="16"/>
  <c r="H45" i="16"/>
  <c r="G45" i="16"/>
  <c r="F45" i="16"/>
  <c r="Q44" i="16"/>
  <c r="P44" i="16"/>
  <c r="O44" i="16"/>
  <c r="N44" i="16"/>
  <c r="M44" i="16"/>
  <c r="I44" i="16"/>
  <c r="H44" i="16"/>
  <c r="G44" i="16"/>
  <c r="F44" i="16"/>
  <c r="Q43" i="16"/>
  <c r="P43" i="16"/>
  <c r="O43" i="16"/>
  <c r="N43" i="16"/>
  <c r="M43" i="16"/>
  <c r="I43" i="16"/>
  <c r="H43" i="16"/>
  <c r="G43" i="16"/>
  <c r="F43" i="16"/>
  <c r="Q42" i="16"/>
  <c r="P42" i="16"/>
  <c r="O42" i="16"/>
  <c r="N42" i="16"/>
  <c r="M42" i="16"/>
  <c r="I42" i="16"/>
  <c r="H42" i="16"/>
  <c r="G42" i="16"/>
  <c r="F42" i="16"/>
  <c r="Q41" i="16"/>
  <c r="P41" i="16"/>
  <c r="O41" i="16"/>
  <c r="N41" i="16"/>
  <c r="M41" i="16"/>
  <c r="I41" i="16"/>
  <c r="H41" i="16"/>
  <c r="G41" i="16"/>
  <c r="F41" i="16"/>
  <c r="Q40" i="16"/>
  <c r="P40" i="16"/>
  <c r="O40" i="16"/>
  <c r="N40" i="16"/>
  <c r="M40" i="16"/>
  <c r="I40" i="16"/>
  <c r="H40" i="16"/>
  <c r="G40" i="16"/>
  <c r="F40" i="16"/>
  <c r="Q39" i="16"/>
  <c r="P39" i="16"/>
  <c r="O39" i="16"/>
  <c r="N39" i="16"/>
  <c r="M39" i="16"/>
  <c r="I39" i="16"/>
  <c r="H39" i="16"/>
  <c r="G39" i="16"/>
  <c r="F39" i="16"/>
  <c r="Q38" i="16"/>
  <c r="P38" i="16"/>
  <c r="O38" i="16"/>
  <c r="N38" i="16"/>
  <c r="M38" i="16"/>
  <c r="I38" i="16"/>
  <c r="H38" i="16"/>
  <c r="G38" i="16"/>
  <c r="F38" i="16"/>
  <c r="Q37" i="16"/>
  <c r="P37" i="16"/>
  <c r="O37" i="16"/>
  <c r="N37" i="16"/>
  <c r="M37" i="16"/>
  <c r="I37" i="16"/>
  <c r="H37" i="16"/>
  <c r="G37" i="16"/>
  <c r="F37" i="16"/>
  <c r="Q36" i="16"/>
  <c r="P36" i="16"/>
  <c r="O36" i="16"/>
  <c r="N36" i="16"/>
  <c r="M36" i="16"/>
  <c r="I36" i="16"/>
  <c r="H36" i="16"/>
  <c r="G36" i="16"/>
  <c r="F36" i="16"/>
  <c r="Q35" i="16"/>
  <c r="P35" i="16"/>
  <c r="O35" i="16"/>
  <c r="N35" i="16"/>
  <c r="M35" i="16"/>
  <c r="I35" i="16"/>
  <c r="H35" i="16"/>
  <c r="G35" i="16"/>
  <c r="F35" i="16"/>
  <c r="Q34" i="16"/>
  <c r="P34" i="16"/>
  <c r="O34" i="16"/>
  <c r="N34" i="16"/>
  <c r="M34" i="16"/>
  <c r="I34" i="16"/>
  <c r="H34" i="16"/>
  <c r="G34" i="16"/>
  <c r="F34" i="16"/>
  <c r="Q33" i="16"/>
  <c r="P33" i="16"/>
  <c r="O33" i="16"/>
  <c r="N33" i="16"/>
  <c r="M33" i="16"/>
  <c r="I33" i="16"/>
  <c r="H33" i="16"/>
  <c r="G33" i="16"/>
  <c r="F33" i="16"/>
  <c r="Q32" i="16"/>
  <c r="P32" i="16"/>
  <c r="O32" i="16"/>
  <c r="N32" i="16"/>
  <c r="M32" i="16"/>
  <c r="I32" i="16"/>
  <c r="H32" i="16"/>
  <c r="G32" i="16"/>
  <c r="F32" i="16"/>
  <c r="Q31" i="16"/>
  <c r="P31" i="16"/>
  <c r="O31" i="16"/>
  <c r="N31" i="16"/>
  <c r="M31" i="16"/>
  <c r="I31" i="16"/>
  <c r="H31" i="16"/>
  <c r="G31" i="16"/>
  <c r="F31" i="16"/>
  <c r="Q30" i="16"/>
  <c r="P30" i="16"/>
  <c r="O30" i="16"/>
  <c r="N30" i="16"/>
  <c r="M30" i="16"/>
  <c r="I30" i="16"/>
  <c r="H30" i="16"/>
  <c r="G30" i="16"/>
  <c r="F30" i="16"/>
  <c r="Q29" i="16"/>
  <c r="P29" i="16"/>
  <c r="O29" i="16"/>
  <c r="N29" i="16"/>
  <c r="M29" i="16"/>
  <c r="I29" i="16"/>
  <c r="H29" i="16"/>
  <c r="G29" i="16"/>
  <c r="F29" i="16"/>
  <c r="Q28" i="16"/>
  <c r="P28" i="16"/>
  <c r="O28" i="16"/>
  <c r="N28" i="16"/>
  <c r="M28" i="16"/>
  <c r="I28" i="16"/>
  <c r="H28" i="16"/>
  <c r="G28" i="16"/>
  <c r="F28" i="16"/>
  <c r="Q27" i="16"/>
  <c r="P27" i="16"/>
  <c r="O27" i="16"/>
  <c r="N27" i="16"/>
  <c r="M27" i="16"/>
  <c r="I27" i="16"/>
  <c r="H27" i="16"/>
  <c r="G27" i="16"/>
  <c r="F27" i="16"/>
  <c r="Q26" i="16"/>
  <c r="P26" i="16"/>
  <c r="O26" i="16"/>
  <c r="N26" i="16"/>
  <c r="M26" i="16"/>
  <c r="I26" i="16"/>
  <c r="H26" i="16"/>
  <c r="G26" i="16"/>
  <c r="F26" i="16"/>
  <c r="Q25" i="16"/>
  <c r="P25" i="16"/>
  <c r="O25" i="16"/>
  <c r="N25" i="16"/>
  <c r="M25" i="16"/>
  <c r="I25" i="16"/>
  <c r="H25" i="16"/>
  <c r="G25" i="16"/>
  <c r="F25" i="16"/>
  <c r="Q24" i="16"/>
  <c r="P24" i="16"/>
  <c r="O24" i="16"/>
  <c r="N24" i="16"/>
  <c r="M24" i="16"/>
  <c r="I24" i="16"/>
  <c r="H24" i="16"/>
  <c r="G24" i="16"/>
  <c r="F24" i="16"/>
  <c r="Q23" i="16"/>
  <c r="P23" i="16"/>
  <c r="O23" i="16"/>
  <c r="N23" i="16"/>
  <c r="M23" i="16"/>
  <c r="I23" i="16"/>
  <c r="H23" i="16"/>
  <c r="G23" i="16"/>
  <c r="F23" i="16"/>
  <c r="Q22" i="16"/>
  <c r="P22" i="16"/>
  <c r="O22" i="16"/>
  <c r="N22" i="16"/>
  <c r="M22" i="16"/>
  <c r="I22" i="16"/>
  <c r="H22" i="16"/>
  <c r="G22" i="16"/>
  <c r="F22" i="16"/>
  <c r="Q21" i="16"/>
  <c r="P21" i="16"/>
  <c r="O21" i="16"/>
  <c r="N21" i="16"/>
  <c r="M21" i="16"/>
  <c r="I21" i="16"/>
  <c r="H21" i="16"/>
  <c r="G21" i="16"/>
  <c r="F21" i="16"/>
  <c r="Q20" i="16"/>
  <c r="P20" i="16"/>
  <c r="O20" i="16"/>
  <c r="N20" i="16"/>
  <c r="M20" i="16"/>
  <c r="I20" i="16"/>
  <c r="H20" i="16"/>
  <c r="G20" i="16"/>
  <c r="F20" i="16"/>
  <c r="Q19" i="16"/>
  <c r="P19" i="16"/>
  <c r="O19" i="16"/>
  <c r="N19" i="16"/>
  <c r="M19" i="16"/>
  <c r="I19" i="16"/>
  <c r="H19" i="16"/>
  <c r="G19" i="16"/>
  <c r="F19" i="16"/>
  <c r="Q18" i="16"/>
  <c r="P18" i="16"/>
  <c r="O18" i="16"/>
  <c r="N18" i="16"/>
  <c r="M18" i="16"/>
  <c r="I18" i="16"/>
  <c r="H18" i="16"/>
  <c r="G18" i="16"/>
  <c r="F18" i="16"/>
  <c r="Q17" i="16"/>
  <c r="P17" i="16"/>
  <c r="O17" i="16"/>
  <c r="N17" i="16"/>
  <c r="M17" i="16"/>
  <c r="I17" i="16"/>
  <c r="H17" i="16"/>
  <c r="G17" i="16"/>
  <c r="F17" i="16"/>
  <c r="Q16" i="16"/>
  <c r="P16" i="16"/>
  <c r="O16" i="16"/>
  <c r="N16" i="16"/>
  <c r="M16" i="16"/>
  <c r="I16" i="16"/>
  <c r="H16" i="16"/>
  <c r="G16" i="16"/>
  <c r="F16" i="16"/>
  <c r="Q15" i="16"/>
  <c r="P15" i="16"/>
  <c r="O15" i="16"/>
  <c r="N15" i="16"/>
  <c r="M15" i="16"/>
  <c r="I15" i="16"/>
  <c r="H15" i="16"/>
  <c r="G15" i="16"/>
  <c r="F15" i="16"/>
  <c r="Q14" i="16"/>
  <c r="P14" i="16"/>
  <c r="O14" i="16"/>
  <c r="N14" i="16"/>
  <c r="M14" i="16"/>
  <c r="I14" i="16"/>
  <c r="H14" i="16"/>
  <c r="G14" i="16"/>
  <c r="F14" i="16"/>
  <c r="Q13" i="16"/>
  <c r="P13" i="16"/>
  <c r="O13" i="16"/>
  <c r="N13" i="16"/>
  <c r="M13" i="16"/>
  <c r="I13" i="16"/>
  <c r="H13" i="16"/>
  <c r="G13" i="16"/>
  <c r="F13" i="16"/>
  <c r="U12" i="16"/>
  <c r="Q12" i="16"/>
  <c r="P12" i="16"/>
  <c r="O12" i="16"/>
  <c r="N12" i="16"/>
  <c r="M12" i="16"/>
  <c r="I12" i="16"/>
  <c r="H12" i="16"/>
  <c r="G12" i="16"/>
  <c r="F12" i="16"/>
  <c r="U11" i="16"/>
  <c r="Q11" i="16"/>
  <c r="P11" i="16"/>
  <c r="O11" i="16"/>
  <c r="N11" i="16"/>
  <c r="M11" i="16"/>
  <c r="I11" i="16"/>
  <c r="H11" i="16"/>
  <c r="G11" i="16"/>
  <c r="F11" i="16"/>
  <c r="Q10" i="16"/>
  <c r="P10" i="16"/>
  <c r="O10" i="16"/>
  <c r="N10" i="16"/>
  <c r="M10" i="16"/>
  <c r="I10" i="16"/>
  <c r="H10" i="16"/>
  <c r="G10" i="16"/>
  <c r="F10" i="16"/>
  <c r="Q9" i="16"/>
  <c r="P9" i="16"/>
  <c r="O9" i="16"/>
  <c r="N9" i="16"/>
  <c r="M9" i="16"/>
  <c r="I9" i="16"/>
  <c r="H9" i="16"/>
  <c r="G9" i="16"/>
  <c r="F9" i="16"/>
  <c r="U8" i="16"/>
  <c r="Q8" i="16"/>
  <c r="P8" i="16"/>
  <c r="O8" i="16"/>
  <c r="N8" i="16"/>
  <c r="M8" i="16"/>
  <c r="I8" i="16"/>
  <c r="H8" i="16"/>
  <c r="G8" i="16"/>
  <c r="F8" i="16"/>
  <c r="Q7" i="16"/>
  <c r="P7" i="16"/>
  <c r="O7" i="16"/>
  <c r="M7" i="16"/>
  <c r="I7" i="16"/>
  <c r="H7" i="16"/>
  <c r="G7" i="16"/>
  <c r="F7" i="16"/>
  <c r="Q6" i="16"/>
  <c r="P6" i="16"/>
  <c r="O6" i="16"/>
  <c r="M6" i="16"/>
  <c r="I6" i="16"/>
  <c r="H6" i="16"/>
  <c r="G6" i="16"/>
  <c r="F6" i="16"/>
  <c r="Q5" i="16"/>
  <c r="P5" i="16"/>
  <c r="O5" i="16"/>
  <c r="M5" i="16"/>
  <c r="I5" i="16"/>
  <c r="H5" i="16"/>
  <c r="G5" i="16"/>
  <c r="F5" i="16"/>
  <c r="Q4" i="16"/>
  <c r="P4" i="16"/>
  <c r="O4" i="16"/>
  <c r="M4" i="16"/>
  <c r="I4" i="16"/>
  <c r="H4" i="16"/>
  <c r="G4" i="16"/>
  <c r="F4" i="16"/>
  <c r="M450" i="17"/>
  <c r="M449" i="17"/>
  <c r="M448" i="17"/>
  <c r="M447" i="17"/>
  <c r="M446" i="17"/>
  <c r="M445" i="17"/>
  <c r="M444" i="17"/>
  <c r="M443" i="17"/>
  <c r="M442" i="17"/>
  <c r="M441" i="17"/>
  <c r="M440" i="17"/>
  <c r="M439" i="17"/>
  <c r="M438" i="17"/>
  <c r="M437" i="17"/>
  <c r="M436" i="17"/>
  <c r="M435" i="17"/>
  <c r="M434" i="17"/>
  <c r="M433" i="17"/>
  <c r="M432" i="17"/>
  <c r="M431" i="17"/>
  <c r="M430" i="17"/>
  <c r="M429" i="17"/>
  <c r="M428" i="17"/>
  <c r="M427" i="17"/>
  <c r="M426" i="17"/>
  <c r="M425" i="17"/>
  <c r="M424" i="17"/>
  <c r="M423" i="17"/>
  <c r="M422" i="17"/>
  <c r="M421" i="17"/>
  <c r="M420" i="17"/>
  <c r="M419" i="17"/>
  <c r="M418" i="17"/>
  <c r="M417" i="17"/>
  <c r="M416" i="17"/>
  <c r="M415" i="17"/>
  <c r="M414" i="17"/>
  <c r="M413" i="17"/>
  <c r="M412" i="17"/>
  <c r="M411" i="17"/>
  <c r="M410" i="17"/>
  <c r="M409" i="17"/>
  <c r="M408" i="17"/>
  <c r="M407" i="17"/>
  <c r="M406" i="17"/>
  <c r="M405" i="17"/>
  <c r="M404" i="17"/>
  <c r="M403" i="17"/>
  <c r="M402" i="17"/>
  <c r="M401" i="17"/>
  <c r="M400" i="17"/>
  <c r="M399" i="17"/>
  <c r="M398" i="17"/>
  <c r="M397" i="17"/>
  <c r="M396" i="17"/>
  <c r="M395" i="17"/>
  <c r="M394" i="17"/>
  <c r="M393" i="17"/>
  <c r="M392" i="17"/>
  <c r="M391" i="17"/>
  <c r="M390" i="17"/>
  <c r="M389" i="17"/>
  <c r="M388" i="17"/>
  <c r="M387" i="17"/>
  <c r="M386" i="17"/>
  <c r="M385" i="17"/>
  <c r="M384" i="17"/>
  <c r="M383" i="17"/>
  <c r="M382" i="17"/>
  <c r="M381" i="17"/>
  <c r="M380" i="17"/>
  <c r="M379" i="17"/>
  <c r="M378" i="17"/>
  <c r="M377" i="17"/>
  <c r="M376" i="17"/>
  <c r="M375" i="17"/>
  <c r="M374" i="17"/>
  <c r="M373" i="17"/>
  <c r="M372" i="17"/>
  <c r="M371" i="17"/>
  <c r="M370" i="17"/>
  <c r="M369" i="17"/>
  <c r="M368" i="17"/>
  <c r="M367" i="17"/>
  <c r="M366" i="17"/>
  <c r="M365" i="17"/>
  <c r="M364" i="17"/>
  <c r="M363" i="17"/>
  <c r="M362" i="17"/>
  <c r="M361" i="17"/>
  <c r="M360" i="17"/>
  <c r="M359" i="17"/>
  <c r="M358" i="17"/>
  <c r="M357" i="17"/>
  <c r="M356" i="17"/>
  <c r="M355" i="17"/>
  <c r="M354" i="17"/>
  <c r="M353" i="17"/>
  <c r="M352" i="17"/>
  <c r="M351" i="17"/>
  <c r="M350" i="17"/>
  <c r="M349" i="17"/>
  <c r="M348" i="17"/>
  <c r="M347" i="17"/>
  <c r="M346" i="17"/>
  <c r="M345" i="17"/>
  <c r="M344" i="17"/>
  <c r="M343" i="17"/>
  <c r="M342" i="17"/>
  <c r="M341" i="17"/>
  <c r="M340" i="17"/>
  <c r="M339" i="17"/>
  <c r="M338" i="17"/>
  <c r="M337" i="17"/>
  <c r="M336" i="17"/>
  <c r="M335" i="17"/>
  <c r="M334" i="17"/>
  <c r="M333" i="17"/>
  <c r="M332" i="17"/>
  <c r="M331" i="17"/>
  <c r="M330" i="17"/>
  <c r="M329" i="17"/>
  <c r="M328" i="17"/>
  <c r="M327" i="17"/>
  <c r="M326" i="17"/>
  <c r="M325" i="17"/>
  <c r="M324" i="17"/>
  <c r="M323" i="17"/>
  <c r="M322" i="17"/>
  <c r="M321" i="17"/>
  <c r="M320" i="17"/>
  <c r="M319" i="17"/>
  <c r="M318" i="17"/>
  <c r="M317" i="17"/>
  <c r="M316" i="17"/>
  <c r="M315" i="17"/>
  <c r="M314" i="17"/>
  <c r="M313" i="17"/>
  <c r="M312" i="17"/>
  <c r="M311" i="17"/>
  <c r="M310" i="17"/>
  <c r="M309" i="17"/>
  <c r="M308" i="17"/>
  <c r="M307" i="17"/>
  <c r="M306" i="17"/>
  <c r="M305" i="17"/>
  <c r="M304" i="17"/>
  <c r="M303" i="17"/>
  <c r="M302" i="17"/>
  <c r="M301" i="17"/>
  <c r="M300" i="17"/>
  <c r="M299" i="17"/>
  <c r="M298" i="17"/>
  <c r="M297" i="17"/>
  <c r="M296" i="17"/>
  <c r="M295" i="17"/>
  <c r="M294" i="17"/>
  <c r="M293" i="17"/>
  <c r="M292" i="17"/>
  <c r="M291" i="17"/>
  <c r="M290" i="17"/>
  <c r="M289" i="17"/>
  <c r="M288" i="17"/>
  <c r="M287" i="17"/>
  <c r="M286" i="17"/>
  <c r="M285" i="17"/>
  <c r="M284" i="17"/>
  <c r="M283" i="17"/>
  <c r="M282" i="17"/>
  <c r="M281" i="17"/>
  <c r="M280" i="17"/>
  <c r="M279" i="17"/>
  <c r="M278" i="17"/>
  <c r="M277" i="17"/>
  <c r="M276" i="17"/>
  <c r="M275" i="17"/>
  <c r="M274" i="17"/>
  <c r="M273" i="17"/>
  <c r="M272" i="17"/>
  <c r="M271" i="17"/>
  <c r="M270" i="17"/>
  <c r="M269" i="17"/>
  <c r="M268" i="17"/>
  <c r="M267" i="17"/>
  <c r="M266" i="17"/>
  <c r="M265" i="17"/>
  <c r="M264" i="17"/>
  <c r="M263" i="17"/>
  <c r="M262" i="17"/>
  <c r="M261" i="17"/>
  <c r="M260" i="17"/>
  <c r="M259" i="17"/>
  <c r="M258" i="17"/>
  <c r="M257" i="17"/>
  <c r="M256" i="17"/>
  <c r="M255" i="17"/>
  <c r="M254" i="17"/>
  <c r="M253" i="17"/>
  <c r="M252" i="17"/>
  <c r="M251" i="17"/>
  <c r="M250" i="17"/>
  <c r="M249" i="17"/>
  <c r="M248" i="17"/>
  <c r="M247" i="17"/>
  <c r="M246" i="17"/>
  <c r="M245" i="17"/>
  <c r="M244" i="17"/>
  <c r="M243" i="17"/>
  <c r="M242" i="17"/>
  <c r="M241" i="17"/>
  <c r="M240" i="17"/>
  <c r="M239" i="17"/>
  <c r="M238" i="17"/>
  <c r="M237" i="17"/>
  <c r="M236" i="17"/>
  <c r="M235" i="17"/>
  <c r="M234" i="17"/>
  <c r="M233" i="17"/>
  <c r="M232" i="17"/>
  <c r="M231" i="17"/>
  <c r="M230" i="17"/>
  <c r="M229" i="17"/>
  <c r="M228" i="17"/>
  <c r="M227" i="17"/>
  <c r="M226" i="17"/>
  <c r="M225" i="17"/>
  <c r="M224" i="17"/>
  <c r="M223" i="17"/>
  <c r="M222" i="17"/>
  <c r="M221" i="17"/>
  <c r="M220" i="17"/>
  <c r="M219" i="17"/>
  <c r="M218" i="17"/>
  <c r="M217" i="17"/>
  <c r="M216" i="17"/>
  <c r="M215" i="17"/>
  <c r="M214" i="17"/>
  <c r="M213" i="17"/>
  <c r="M212" i="17"/>
  <c r="M211" i="17"/>
  <c r="M210" i="17"/>
  <c r="M209" i="17"/>
  <c r="M208" i="17"/>
  <c r="M207" i="17"/>
  <c r="M206" i="17"/>
  <c r="M205" i="17"/>
  <c r="M204" i="17"/>
  <c r="M203" i="17"/>
  <c r="M202" i="17"/>
  <c r="M201" i="17"/>
  <c r="M200" i="17"/>
  <c r="M199" i="17"/>
  <c r="M198" i="17"/>
  <c r="M197" i="17"/>
  <c r="M196" i="17"/>
  <c r="M195" i="17"/>
  <c r="M194" i="17"/>
  <c r="M193" i="17"/>
  <c r="M192" i="17"/>
  <c r="M191" i="17"/>
  <c r="M190" i="17"/>
  <c r="M189" i="17"/>
  <c r="M188" i="17"/>
  <c r="M187" i="17"/>
  <c r="M186" i="17"/>
  <c r="M185" i="17"/>
  <c r="M184" i="17"/>
  <c r="M183" i="17"/>
  <c r="M182" i="17"/>
  <c r="M181" i="17"/>
  <c r="M180" i="17"/>
  <c r="M179" i="17"/>
  <c r="M178" i="17"/>
  <c r="M177" i="17"/>
  <c r="M176" i="17"/>
  <c r="M175" i="17"/>
  <c r="M174" i="17"/>
  <c r="M173" i="17"/>
  <c r="M172" i="17"/>
  <c r="M171" i="17"/>
  <c r="M170" i="17"/>
  <c r="M169" i="17"/>
  <c r="M168" i="17"/>
  <c r="M167" i="17"/>
  <c r="M166" i="17"/>
  <c r="M165" i="17"/>
  <c r="M164" i="17"/>
  <c r="M163" i="17"/>
  <c r="M162" i="17"/>
  <c r="M161" i="17"/>
  <c r="M160" i="17"/>
  <c r="M159" i="17"/>
  <c r="M158" i="17"/>
  <c r="M157" i="17"/>
  <c r="M156" i="17"/>
  <c r="M155" i="17"/>
  <c r="M154" i="17"/>
  <c r="M153" i="17"/>
  <c r="M152" i="17"/>
  <c r="M151" i="17"/>
  <c r="M150" i="17"/>
  <c r="M149" i="17"/>
  <c r="M148" i="17"/>
  <c r="M147" i="17"/>
  <c r="M146" i="17"/>
  <c r="M145" i="17"/>
  <c r="M144" i="17"/>
  <c r="M143" i="17"/>
  <c r="M142" i="17"/>
  <c r="M141" i="17"/>
  <c r="M140" i="17"/>
  <c r="M139" i="17"/>
  <c r="M138" i="17"/>
  <c r="M137" i="17"/>
  <c r="M136" i="17"/>
  <c r="M135" i="17"/>
  <c r="M134" i="17"/>
  <c r="M133" i="17"/>
  <c r="M132" i="17"/>
  <c r="M131" i="17"/>
  <c r="M130" i="17"/>
  <c r="M129" i="17"/>
  <c r="M128" i="17"/>
  <c r="M127" i="17"/>
  <c r="M126" i="17"/>
  <c r="M125" i="17"/>
  <c r="M124" i="17"/>
  <c r="M123" i="17"/>
  <c r="M122" i="17"/>
  <c r="M121" i="17"/>
  <c r="M120" i="17"/>
  <c r="M119" i="17"/>
  <c r="M118" i="17"/>
  <c r="M117" i="17"/>
  <c r="M116" i="17"/>
  <c r="M115" i="17"/>
  <c r="M114" i="17"/>
  <c r="M113" i="17"/>
  <c r="M112" i="17"/>
  <c r="M111" i="17"/>
  <c r="M110" i="17"/>
  <c r="M109" i="17"/>
  <c r="M108" i="17"/>
  <c r="M107" i="17"/>
  <c r="M106" i="17"/>
  <c r="M105" i="17"/>
  <c r="M104" i="17"/>
  <c r="M103" i="17"/>
  <c r="M102" i="17"/>
  <c r="M101" i="17"/>
  <c r="M100" i="17"/>
  <c r="M99" i="17"/>
  <c r="M98" i="17"/>
  <c r="M97" i="17"/>
  <c r="M96" i="17"/>
  <c r="M95" i="17"/>
  <c r="M94" i="17"/>
  <c r="M93" i="17"/>
  <c r="M92" i="17"/>
  <c r="M91" i="17"/>
  <c r="M90" i="17"/>
  <c r="M89" i="17"/>
  <c r="M88" i="17"/>
  <c r="M87" i="17"/>
  <c r="M86" i="17"/>
  <c r="M85" i="17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O9" i="17"/>
  <c r="M9" i="17"/>
  <c r="O8" i="17"/>
  <c r="M8" i="17"/>
  <c r="O7" i="17"/>
  <c r="M7" i="17"/>
  <c r="M6" i="17"/>
  <c r="O5" i="17"/>
  <c r="M5" i="17"/>
  <c r="O4" i="17"/>
  <c r="M4" i="17"/>
  <c r="O3" i="17"/>
  <c r="M3" i="17"/>
  <c r="M2" i="17"/>
  <c r="K55" i="18"/>
  <c r="J55" i="18"/>
  <c r="N53" i="18"/>
  <c r="L53" i="18"/>
  <c r="P52" i="18"/>
  <c r="K52" i="18"/>
  <c r="T51" i="18"/>
  <c r="P51" i="18"/>
  <c r="O51" i="18"/>
  <c r="K51" i="18"/>
  <c r="J51" i="18"/>
  <c r="H51" i="18"/>
  <c r="T50" i="18"/>
  <c r="S50" i="18"/>
  <c r="R50" i="18"/>
  <c r="Q50" i="18"/>
  <c r="P50" i="18"/>
  <c r="L50" i="18"/>
  <c r="K50" i="18"/>
  <c r="J50" i="18"/>
  <c r="I50" i="18"/>
  <c r="T49" i="18"/>
  <c r="S49" i="18"/>
  <c r="R49" i="18"/>
  <c r="Q49" i="18"/>
  <c r="P49" i="18"/>
  <c r="L49" i="18"/>
  <c r="K49" i="18"/>
  <c r="J49" i="18"/>
  <c r="I49" i="18"/>
  <c r="T48" i="18"/>
  <c r="S48" i="18"/>
  <c r="R48" i="18"/>
  <c r="Q48" i="18"/>
  <c r="P48" i="18"/>
  <c r="L48" i="18"/>
  <c r="K48" i="18"/>
  <c r="J48" i="18"/>
  <c r="I48" i="18"/>
  <c r="T47" i="18"/>
  <c r="S47" i="18"/>
  <c r="R47" i="18"/>
  <c r="Q47" i="18"/>
  <c r="P47" i="18"/>
  <c r="L47" i="18"/>
  <c r="K47" i="18"/>
  <c r="J47" i="18"/>
  <c r="I47" i="18"/>
  <c r="T46" i="18"/>
  <c r="S46" i="18"/>
  <c r="R46" i="18"/>
  <c r="Q46" i="18"/>
  <c r="P46" i="18"/>
  <c r="L46" i="18"/>
  <c r="K46" i="18"/>
  <c r="J46" i="18"/>
  <c r="I46" i="18"/>
  <c r="T45" i="18"/>
  <c r="S45" i="18"/>
  <c r="R45" i="18"/>
  <c r="Q45" i="18"/>
  <c r="P45" i="18"/>
  <c r="L45" i="18"/>
  <c r="K45" i="18"/>
  <c r="J45" i="18"/>
  <c r="I45" i="18"/>
  <c r="T44" i="18"/>
  <c r="S44" i="18"/>
  <c r="R44" i="18"/>
  <c r="Q44" i="18"/>
  <c r="P44" i="18"/>
  <c r="L44" i="18"/>
  <c r="K44" i="18"/>
  <c r="J44" i="18"/>
  <c r="I44" i="18"/>
  <c r="T43" i="18"/>
  <c r="S43" i="18"/>
  <c r="R43" i="18"/>
  <c r="Q43" i="18"/>
  <c r="P43" i="18"/>
  <c r="L43" i="18"/>
  <c r="K43" i="18"/>
  <c r="J43" i="18"/>
  <c r="I43" i="18"/>
  <c r="T42" i="18"/>
  <c r="S42" i="18"/>
  <c r="R42" i="18"/>
  <c r="Q42" i="18"/>
  <c r="P42" i="18"/>
  <c r="L42" i="18"/>
  <c r="K42" i="18"/>
  <c r="J42" i="18"/>
  <c r="I42" i="18"/>
  <c r="T41" i="18"/>
  <c r="S41" i="18"/>
  <c r="R41" i="18"/>
  <c r="Q41" i="18"/>
  <c r="P41" i="18"/>
  <c r="L41" i="18"/>
  <c r="K41" i="18"/>
  <c r="J41" i="18"/>
  <c r="I41" i="18"/>
  <c r="T40" i="18"/>
  <c r="S40" i="18"/>
  <c r="R40" i="18"/>
  <c r="Q40" i="18"/>
  <c r="P40" i="18"/>
  <c r="L40" i="18"/>
  <c r="K40" i="18"/>
  <c r="J40" i="18"/>
  <c r="I40" i="18"/>
  <c r="T39" i="18"/>
  <c r="S39" i="18"/>
  <c r="R39" i="18"/>
  <c r="Q39" i="18"/>
  <c r="P39" i="18"/>
  <c r="L39" i="18"/>
  <c r="K39" i="18"/>
  <c r="J39" i="18"/>
  <c r="I39" i="18"/>
  <c r="T38" i="18"/>
  <c r="S38" i="18"/>
  <c r="R38" i="18"/>
  <c r="Q38" i="18"/>
  <c r="P38" i="18"/>
  <c r="L38" i="18"/>
  <c r="K38" i="18"/>
  <c r="J38" i="18"/>
  <c r="I38" i="18"/>
  <c r="T37" i="18"/>
  <c r="S37" i="18"/>
  <c r="R37" i="18"/>
  <c r="Q37" i="18"/>
  <c r="P37" i="18"/>
  <c r="L37" i="18"/>
  <c r="K37" i="18"/>
  <c r="J37" i="18"/>
  <c r="I37" i="18"/>
  <c r="T36" i="18"/>
  <c r="S36" i="18"/>
  <c r="R36" i="18"/>
  <c r="Q36" i="18"/>
  <c r="P36" i="18"/>
  <c r="L36" i="18"/>
  <c r="K36" i="18"/>
  <c r="J36" i="18"/>
  <c r="I36" i="18"/>
  <c r="T35" i="18"/>
  <c r="S35" i="18"/>
  <c r="R35" i="18"/>
  <c r="Q35" i="18"/>
  <c r="P35" i="18"/>
  <c r="L35" i="18"/>
  <c r="K35" i="18"/>
  <c r="J35" i="18"/>
  <c r="I35" i="18"/>
  <c r="T34" i="18"/>
  <c r="S34" i="18"/>
  <c r="R34" i="18"/>
  <c r="Q34" i="18"/>
  <c r="P34" i="18"/>
  <c r="L34" i="18"/>
  <c r="K34" i="18"/>
  <c r="J34" i="18"/>
  <c r="I34" i="18"/>
  <c r="T33" i="18"/>
  <c r="S33" i="18"/>
  <c r="R33" i="18"/>
  <c r="Q33" i="18"/>
  <c r="P33" i="18"/>
  <c r="L33" i="18"/>
  <c r="K33" i="18"/>
  <c r="J33" i="18"/>
  <c r="I33" i="18"/>
  <c r="T32" i="18"/>
  <c r="S32" i="18"/>
  <c r="R32" i="18"/>
  <c r="Q32" i="18"/>
  <c r="P32" i="18"/>
  <c r="L32" i="18"/>
  <c r="K32" i="18"/>
  <c r="J32" i="18"/>
  <c r="I32" i="18"/>
  <c r="T31" i="18"/>
  <c r="S31" i="18"/>
  <c r="R31" i="18"/>
  <c r="Q31" i="18"/>
  <c r="P31" i="18"/>
  <c r="L31" i="18"/>
  <c r="K31" i="18"/>
  <c r="J31" i="18"/>
  <c r="I31" i="18"/>
  <c r="T30" i="18"/>
  <c r="S30" i="18"/>
  <c r="R30" i="18"/>
  <c r="Q30" i="18"/>
  <c r="P30" i="18"/>
  <c r="L30" i="18"/>
  <c r="K30" i="18"/>
  <c r="J30" i="18"/>
  <c r="I30" i="18"/>
  <c r="T29" i="18"/>
  <c r="S29" i="18"/>
  <c r="R29" i="18"/>
  <c r="Q29" i="18"/>
  <c r="P29" i="18"/>
  <c r="L29" i="18"/>
  <c r="K29" i="18"/>
  <c r="J29" i="18"/>
  <c r="I29" i="18"/>
  <c r="T28" i="18"/>
  <c r="S28" i="18"/>
  <c r="R28" i="18"/>
  <c r="Q28" i="18"/>
  <c r="P28" i="18"/>
  <c r="L28" i="18"/>
  <c r="K28" i="18"/>
  <c r="J28" i="18"/>
  <c r="I28" i="18"/>
  <c r="T27" i="18"/>
  <c r="S27" i="18"/>
  <c r="R27" i="18"/>
  <c r="Q27" i="18"/>
  <c r="P27" i="18"/>
  <c r="L27" i="18"/>
  <c r="K27" i="18"/>
  <c r="J27" i="18"/>
  <c r="I27" i="18"/>
  <c r="T26" i="18"/>
  <c r="S26" i="18"/>
  <c r="R26" i="18"/>
  <c r="Q26" i="18"/>
  <c r="P26" i="18"/>
  <c r="L26" i="18"/>
  <c r="K26" i="18"/>
  <c r="J26" i="18"/>
  <c r="I26" i="18"/>
  <c r="T25" i="18"/>
  <c r="S25" i="18"/>
  <c r="R25" i="18"/>
  <c r="Q25" i="18"/>
  <c r="P25" i="18"/>
  <c r="L25" i="18"/>
  <c r="K25" i="18"/>
  <c r="J25" i="18"/>
  <c r="I25" i="18"/>
  <c r="T24" i="18"/>
  <c r="S24" i="18"/>
  <c r="R24" i="18"/>
  <c r="Q24" i="18"/>
  <c r="P24" i="18"/>
  <c r="L24" i="18"/>
  <c r="K24" i="18"/>
  <c r="J24" i="18"/>
  <c r="I24" i="18"/>
  <c r="T23" i="18"/>
  <c r="S23" i="18"/>
  <c r="R23" i="18"/>
  <c r="Q23" i="18"/>
  <c r="P23" i="18"/>
  <c r="L23" i="18"/>
  <c r="K23" i="18"/>
  <c r="J23" i="18"/>
  <c r="I23" i="18"/>
  <c r="T22" i="18"/>
  <c r="S22" i="18"/>
  <c r="R22" i="18"/>
  <c r="Q22" i="18"/>
  <c r="P22" i="18"/>
  <c r="L22" i="18"/>
  <c r="K22" i="18"/>
  <c r="J22" i="18"/>
  <c r="I22" i="18"/>
  <c r="T21" i="18"/>
  <c r="S21" i="18"/>
  <c r="R21" i="18"/>
  <c r="Q21" i="18"/>
  <c r="P21" i="18"/>
  <c r="L21" i="18"/>
  <c r="K21" i="18"/>
  <c r="J21" i="18"/>
  <c r="I21" i="18"/>
  <c r="T20" i="18"/>
  <c r="S20" i="18"/>
  <c r="R20" i="18"/>
  <c r="Q20" i="18"/>
  <c r="P20" i="18"/>
  <c r="L20" i="18"/>
  <c r="K20" i="18"/>
  <c r="J20" i="18"/>
  <c r="I20" i="18"/>
  <c r="T19" i="18"/>
  <c r="S19" i="18"/>
  <c r="R19" i="18"/>
  <c r="Q19" i="18"/>
  <c r="P19" i="18"/>
  <c r="L19" i="18"/>
  <c r="K19" i="18"/>
  <c r="J19" i="18"/>
  <c r="I19" i="18"/>
  <c r="T18" i="18"/>
  <c r="S18" i="18"/>
  <c r="R18" i="18"/>
  <c r="Q18" i="18"/>
  <c r="P18" i="18"/>
  <c r="L18" i="18"/>
  <c r="K18" i="18"/>
  <c r="J18" i="18"/>
  <c r="I18" i="18"/>
  <c r="T17" i="18"/>
  <c r="S17" i="18"/>
  <c r="R17" i="18"/>
  <c r="Q17" i="18"/>
  <c r="P17" i="18"/>
  <c r="L17" i="18"/>
  <c r="K17" i="18"/>
  <c r="J17" i="18"/>
  <c r="I17" i="18"/>
  <c r="T16" i="18"/>
  <c r="S16" i="18"/>
  <c r="R16" i="18"/>
  <c r="Q16" i="18"/>
  <c r="P16" i="18"/>
  <c r="L16" i="18"/>
  <c r="K16" i="18"/>
  <c r="J16" i="18"/>
  <c r="I16" i="18"/>
  <c r="T15" i="18"/>
  <c r="S15" i="18"/>
  <c r="R15" i="18"/>
  <c r="Q15" i="18"/>
  <c r="P15" i="18"/>
  <c r="L15" i="18"/>
  <c r="K15" i="18"/>
  <c r="J15" i="18"/>
  <c r="I15" i="18"/>
  <c r="T14" i="18"/>
  <c r="S14" i="18"/>
  <c r="R14" i="18"/>
  <c r="Q14" i="18"/>
  <c r="P14" i="18"/>
  <c r="L14" i="18"/>
  <c r="K14" i="18"/>
  <c r="J14" i="18"/>
  <c r="I14" i="18"/>
  <c r="T13" i="18"/>
  <c r="S13" i="18"/>
  <c r="R13" i="18"/>
  <c r="Q13" i="18"/>
  <c r="P13" i="18"/>
  <c r="L13" i="18"/>
  <c r="K13" i="18"/>
  <c r="J13" i="18"/>
  <c r="I13" i="18"/>
  <c r="X12" i="18"/>
  <c r="T12" i="18"/>
  <c r="S12" i="18"/>
  <c r="R12" i="18"/>
  <c r="Q12" i="18"/>
  <c r="P12" i="18"/>
  <c r="L12" i="18"/>
  <c r="K12" i="18"/>
  <c r="J12" i="18"/>
  <c r="I12" i="18"/>
  <c r="X11" i="18"/>
  <c r="T11" i="18"/>
  <c r="S11" i="18"/>
  <c r="R11" i="18"/>
  <c r="Q11" i="18"/>
  <c r="P11" i="18"/>
  <c r="L11" i="18"/>
  <c r="K11" i="18"/>
  <c r="J11" i="18"/>
  <c r="I11" i="18"/>
  <c r="T10" i="18"/>
  <c r="S10" i="18"/>
  <c r="R10" i="18"/>
  <c r="Q10" i="18"/>
  <c r="P10" i="18"/>
  <c r="L10" i="18"/>
  <c r="K10" i="18"/>
  <c r="J10" i="18"/>
  <c r="I10" i="18"/>
  <c r="T9" i="18"/>
  <c r="S9" i="18"/>
  <c r="R9" i="18"/>
  <c r="Q9" i="18"/>
  <c r="P9" i="18"/>
  <c r="L9" i="18"/>
  <c r="K9" i="18"/>
  <c r="J9" i="18"/>
  <c r="I9" i="18"/>
  <c r="X8" i="18"/>
  <c r="T8" i="18"/>
  <c r="S8" i="18"/>
  <c r="R8" i="18"/>
  <c r="Q8" i="18"/>
  <c r="P8" i="18"/>
  <c r="L8" i="18"/>
  <c r="K8" i="18"/>
  <c r="J8" i="18"/>
  <c r="I8" i="18"/>
  <c r="T7" i="18"/>
  <c r="S7" i="18"/>
  <c r="Q7" i="18"/>
  <c r="P7" i="18"/>
  <c r="L7" i="18"/>
  <c r="K7" i="18"/>
  <c r="J7" i="18"/>
  <c r="I7" i="18"/>
  <c r="T6" i="18"/>
  <c r="S6" i="18"/>
  <c r="Q6" i="18"/>
  <c r="P6" i="18"/>
  <c r="L6" i="18"/>
  <c r="K6" i="18"/>
  <c r="J6" i="18"/>
  <c r="I6" i="18"/>
  <c r="T5" i="18"/>
  <c r="S5" i="18"/>
  <c r="Q5" i="18"/>
  <c r="P5" i="18"/>
  <c r="L5" i="18"/>
  <c r="K5" i="18"/>
  <c r="J5" i="18"/>
  <c r="I5" i="18"/>
  <c r="T4" i="18"/>
  <c r="S4" i="18"/>
  <c r="Q4" i="18"/>
  <c r="P4" i="18"/>
  <c r="L4" i="18"/>
  <c r="K4" i="18"/>
  <c r="J4" i="18"/>
  <c r="I4" i="18"/>
  <c r="K236" i="30"/>
  <c r="J236" i="30"/>
  <c r="F236" i="30"/>
  <c r="E236" i="30"/>
  <c r="D236" i="30"/>
  <c r="C236" i="30"/>
  <c r="K235" i="30"/>
  <c r="J235" i="30"/>
  <c r="F235" i="30"/>
  <c r="E235" i="30"/>
  <c r="D235" i="30"/>
  <c r="C235" i="30"/>
  <c r="K234" i="30"/>
  <c r="J234" i="30"/>
  <c r="F234" i="30"/>
  <c r="E234" i="30"/>
  <c r="D234" i="30"/>
  <c r="C234" i="30"/>
  <c r="K233" i="30"/>
  <c r="J233" i="30"/>
  <c r="F233" i="30"/>
  <c r="E233" i="30"/>
  <c r="D233" i="30"/>
  <c r="C233" i="30"/>
  <c r="K232" i="30"/>
  <c r="J232" i="30"/>
  <c r="F232" i="30"/>
  <c r="E232" i="30"/>
  <c r="D232" i="30"/>
  <c r="C232" i="30"/>
  <c r="K231" i="30"/>
  <c r="J231" i="30"/>
  <c r="F231" i="30"/>
  <c r="E231" i="30"/>
  <c r="D231" i="30"/>
  <c r="C231" i="30"/>
  <c r="K230" i="30"/>
  <c r="J230" i="30"/>
  <c r="F230" i="30"/>
  <c r="E230" i="30"/>
  <c r="D230" i="30"/>
  <c r="C230" i="30"/>
  <c r="K229" i="30"/>
  <c r="J229" i="30"/>
  <c r="F229" i="30"/>
  <c r="E229" i="30"/>
  <c r="D229" i="30"/>
  <c r="C229" i="30"/>
  <c r="K228" i="30"/>
  <c r="J228" i="30"/>
  <c r="F228" i="30"/>
  <c r="E228" i="30"/>
  <c r="D228" i="30"/>
  <c r="C228" i="30"/>
  <c r="K227" i="30"/>
  <c r="J227" i="30"/>
  <c r="F227" i="30"/>
  <c r="E227" i="30"/>
  <c r="D227" i="30"/>
  <c r="C227" i="30"/>
  <c r="K226" i="30"/>
  <c r="J226" i="30"/>
  <c r="F226" i="30"/>
  <c r="E226" i="30"/>
  <c r="D226" i="30"/>
  <c r="C226" i="30"/>
  <c r="K225" i="30"/>
  <c r="J225" i="30"/>
  <c r="F225" i="30"/>
  <c r="E225" i="30"/>
  <c r="D225" i="30"/>
  <c r="C225" i="30"/>
  <c r="K224" i="30"/>
  <c r="J224" i="30"/>
  <c r="F224" i="30"/>
  <c r="E224" i="30"/>
  <c r="D224" i="30"/>
  <c r="C224" i="30"/>
  <c r="K223" i="30"/>
  <c r="J223" i="30"/>
  <c r="F223" i="30"/>
  <c r="E223" i="30"/>
  <c r="D223" i="30"/>
  <c r="C223" i="30"/>
  <c r="K222" i="30"/>
  <c r="J222" i="30"/>
  <c r="F222" i="30"/>
  <c r="E222" i="30"/>
  <c r="D222" i="30"/>
  <c r="C222" i="30"/>
  <c r="K221" i="30"/>
  <c r="J221" i="30"/>
  <c r="F221" i="30"/>
  <c r="E221" i="30"/>
  <c r="D221" i="30"/>
  <c r="C221" i="30"/>
  <c r="K220" i="30"/>
  <c r="J220" i="30"/>
  <c r="F220" i="30"/>
  <c r="E220" i="30"/>
  <c r="D220" i="30"/>
  <c r="C220" i="30"/>
  <c r="K219" i="30"/>
  <c r="J219" i="30"/>
  <c r="F219" i="30"/>
  <c r="E219" i="30"/>
  <c r="D219" i="30"/>
  <c r="C219" i="30"/>
  <c r="K218" i="30"/>
  <c r="J218" i="30"/>
  <c r="F218" i="30"/>
  <c r="E218" i="30"/>
  <c r="D218" i="30"/>
  <c r="C218" i="30"/>
  <c r="K217" i="30"/>
  <c r="J217" i="30"/>
  <c r="F217" i="30"/>
  <c r="E217" i="30"/>
  <c r="D217" i="30"/>
  <c r="C217" i="30"/>
  <c r="K216" i="30"/>
  <c r="J216" i="30"/>
  <c r="F216" i="30"/>
  <c r="E216" i="30"/>
  <c r="D216" i="30"/>
  <c r="C216" i="30"/>
  <c r="K215" i="30"/>
  <c r="J215" i="30"/>
  <c r="F215" i="30"/>
  <c r="E215" i="30"/>
  <c r="D215" i="30"/>
  <c r="C215" i="30"/>
  <c r="K214" i="30"/>
  <c r="J214" i="30"/>
  <c r="F214" i="30"/>
  <c r="E214" i="30"/>
  <c r="D214" i="30"/>
  <c r="C214" i="30"/>
  <c r="K213" i="30"/>
  <c r="J213" i="30"/>
  <c r="F213" i="30"/>
  <c r="E213" i="30"/>
  <c r="D213" i="30"/>
  <c r="C213" i="30"/>
  <c r="K212" i="30"/>
  <c r="J212" i="30"/>
  <c r="F212" i="30"/>
  <c r="E212" i="30"/>
  <c r="D212" i="30"/>
  <c r="C212" i="30"/>
  <c r="K211" i="30"/>
  <c r="J211" i="30"/>
  <c r="F211" i="30"/>
  <c r="E211" i="30"/>
  <c r="D211" i="30"/>
  <c r="C211" i="30"/>
  <c r="K210" i="30"/>
  <c r="J210" i="30"/>
  <c r="F210" i="30"/>
  <c r="E210" i="30"/>
  <c r="D210" i="30"/>
  <c r="C210" i="30"/>
  <c r="K209" i="30"/>
  <c r="J209" i="30"/>
  <c r="F209" i="30"/>
  <c r="E209" i="30"/>
  <c r="D209" i="30"/>
  <c r="C209" i="30"/>
  <c r="K208" i="30"/>
  <c r="J208" i="30"/>
  <c r="F208" i="30"/>
  <c r="E208" i="30"/>
  <c r="D208" i="30"/>
  <c r="C208" i="30"/>
  <c r="K207" i="30"/>
  <c r="J207" i="30"/>
  <c r="F207" i="30"/>
  <c r="E207" i="30"/>
  <c r="D207" i="30"/>
  <c r="C207" i="30"/>
  <c r="K206" i="30"/>
  <c r="J206" i="30"/>
  <c r="F206" i="30"/>
  <c r="E206" i="30"/>
  <c r="D206" i="30"/>
  <c r="C206" i="30"/>
  <c r="K205" i="30"/>
  <c r="J205" i="30"/>
  <c r="F205" i="30"/>
  <c r="E205" i="30"/>
  <c r="D205" i="30"/>
  <c r="C205" i="30"/>
  <c r="K204" i="30"/>
  <c r="J204" i="30"/>
  <c r="F204" i="30"/>
  <c r="E204" i="30"/>
  <c r="D204" i="30"/>
  <c r="C204" i="30"/>
  <c r="K203" i="30"/>
  <c r="J203" i="30"/>
  <c r="F203" i="30"/>
  <c r="E203" i="30"/>
  <c r="D203" i="30"/>
  <c r="C203" i="30"/>
  <c r="K202" i="30"/>
  <c r="J202" i="30"/>
  <c r="F202" i="30"/>
  <c r="E202" i="30"/>
  <c r="D202" i="30"/>
  <c r="C202" i="30"/>
  <c r="K201" i="30"/>
  <c r="J201" i="30"/>
  <c r="F201" i="30"/>
  <c r="E201" i="30"/>
  <c r="D201" i="30"/>
  <c r="C201" i="30"/>
  <c r="K200" i="30"/>
  <c r="J200" i="30"/>
  <c r="F200" i="30"/>
  <c r="E200" i="30"/>
  <c r="D200" i="30"/>
  <c r="C200" i="30"/>
  <c r="K199" i="30"/>
  <c r="J199" i="30"/>
  <c r="F199" i="30"/>
  <c r="E199" i="30"/>
  <c r="D199" i="30"/>
  <c r="C199" i="30"/>
  <c r="K198" i="30"/>
  <c r="J198" i="30"/>
  <c r="F198" i="30"/>
  <c r="E198" i="30"/>
  <c r="D198" i="30"/>
  <c r="C198" i="30"/>
  <c r="K197" i="30"/>
  <c r="J197" i="30"/>
  <c r="F197" i="30"/>
  <c r="E197" i="30"/>
  <c r="D197" i="30"/>
  <c r="C197" i="30"/>
  <c r="K196" i="30"/>
  <c r="J196" i="30"/>
  <c r="F196" i="30"/>
  <c r="E196" i="30"/>
  <c r="D196" i="30"/>
  <c r="C196" i="30"/>
  <c r="K195" i="30"/>
  <c r="J195" i="30"/>
  <c r="F195" i="30"/>
  <c r="E195" i="30"/>
  <c r="D195" i="30"/>
  <c r="C195" i="30"/>
  <c r="K194" i="30"/>
  <c r="J194" i="30"/>
  <c r="F194" i="30"/>
  <c r="E194" i="30"/>
  <c r="D194" i="30"/>
  <c r="C194" i="30"/>
  <c r="K193" i="30"/>
  <c r="J193" i="30"/>
  <c r="F193" i="30"/>
  <c r="E193" i="30"/>
  <c r="D193" i="30"/>
  <c r="C193" i="30"/>
  <c r="K192" i="30"/>
  <c r="J192" i="30"/>
  <c r="F192" i="30"/>
  <c r="E192" i="30"/>
  <c r="D192" i="30"/>
  <c r="C192" i="30"/>
  <c r="K191" i="30"/>
  <c r="J191" i="30"/>
  <c r="F191" i="30"/>
  <c r="E191" i="30"/>
  <c r="D191" i="30"/>
  <c r="C191" i="30"/>
  <c r="K190" i="30"/>
  <c r="J190" i="30"/>
  <c r="F190" i="30"/>
  <c r="E190" i="30"/>
  <c r="D190" i="30"/>
  <c r="C190" i="30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Kamona</author>
  </authors>
  <commentList>
    <comment ref="F5" authorId="0" shapeId="0" xr:uid="{F6B2D4EF-9851-4719-9D4F-F57B9D8C6666}">
      <text>
        <r>
          <rPr>
            <b/>
            <sz val="9"/>
            <color indexed="81"/>
            <rFont val="Tahoma"/>
            <family val="2"/>
          </rPr>
          <t>Kamona:</t>
        </r>
        <r>
          <rPr>
            <sz val="9"/>
            <color indexed="81"/>
            <rFont val="Tahoma"/>
            <family val="2"/>
          </rPr>
          <t xml:space="preserve">
hna kan el sales = el purcheses mmkn nesta5dmha hna an mmkn y7sal shortage</t>
        </r>
      </text>
    </comment>
  </commentList>
</comments>
</file>

<file path=xl/sharedStrings.xml><?xml version="1.0" encoding="utf-8"?>
<sst xmlns="http://schemas.openxmlformats.org/spreadsheetml/2006/main" count="8138" uniqueCount="250">
  <si>
    <t>Date</t>
  </si>
  <si>
    <t>Weeks</t>
  </si>
  <si>
    <t>type</t>
  </si>
  <si>
    <t>purchases(kg)</t>
  </si>
  <si>
    <t>sales(kg)</t>
  </si>
  <si>
    <t>stock</t>
  </si>
  <si>
    <t>price for sales(EGP)</t>
  </si>
  <si>
    <t>price for purchases(EGP)</t>
  </si>
  <si>
    <t>Total Sales(EGP)</t>
  </si>
  <si>
    <t>Total Purchases(EGP)</t>
  </si>
  <si>
    <t>Average price</t>
  </si>
  <si>
    <t>UPN</t>
  </si>
  <si>
    <t>-</t>
  </si>
  <si>
    <t>HEA</t>
  </si>
  <si>
    <t>HEB</t>
  </si>
  <si>
    <t>IPE</t>
  </si>
  <si>
    <t>ANGLES</t>
  </si>
  <si>
    <t>Row Labels</t>
  </si>
  <si>
    <t>Grand Total</t>
  </si>
  <si>
    <t>weeks num</t>
  </si>
  <si>
    <t>week 1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</si>
  <si>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</si>
  <si>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</si>
  <si>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</si>
  <si>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</si>
  <si>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</si>
  <si>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</si>
  <si>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</si>
  <si>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</si>
  <si>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</si>
  <si>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</si>
  <si>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</si>
  <si>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</si>
  <si>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</si>
  <si>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</si>
  <si>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</si>
  <si>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</si>
  <si>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</si>
  <si>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</si>
  <si>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</si>
  <si>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</si>
  <si>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</si>
  <si>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</si>
  <si>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</si>
  <si>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</si>
  <si>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</si>
  <si>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</si>
  <si>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</si>
  <si>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</si>
  <si>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</si>
  <si>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</si>
  <si>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</si>
  <si>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</si>
  <si>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</si>
  <si>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</si>
  <si>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</si>
  <si>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</si>
  <si>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</si>
  <si>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</si>
  <si>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</si>
  <si>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</si>
  <si>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</si>
  <si>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5</t>
  </si>
  <si>
    <t>week 6</t>
  </si>
  <si>
    <t>week 7</t>
  </si>
  <si>
    <t>week 8</t>
  </si>
  <si>
    <t>week 9</t>
  </si>
  <si>
    <t>Column Labels</t>
  </si>
  <si>
    <t>Sum of purchases(kg)</t>
  </si>
  <si>
    <t>Sum of sales(kg)</t>
  </si>
  <si>
    <t>holding</t>
  </si>
  <si>
    <t>Fixed cost for placing and receiving an order</t>
  </si>
  <si>
    <t>F</t>
  </si>
  <si>
    <t>Annual sales in units</t>
  </si>
  <si>
    <t>S</t>
  </si>
  <si>
    <t>Carrying cost expressed as a percentage</t>
  </si>
  <si>
    <t>C</t>
  </si>
  <si>
    <t>Perchase price per unit</t>
  </si>
  <si>
    <t>P</t>
  </si>
  <si>
    <t>Average order quantity</t>
  </si>
  <si>
    <t>Average price for purchase</t>
  </si>
  <si>
    <t>total order cost</t>
  </si>
  <si>
    <t>Order cost percentage</t>
  </si>
  <si>
    <t xml:space="preserve">Order cost </t>
  </si>
  <si>
    <t>Order cost</t>
  </si>
  <si>
    <t>Total cost</t>
  </si>
  <si>
    <t>EOQ</t>
  </si>
  <si>
    <t>Safety stock</t>
  </si>
  <si>
    <t>Waiting time in weeks</t>
  </si>
  <si>
    <t>Weekly average usage</t>
  </si>
  <si>
    <t>Re-order point</t>
  </si>
  <si>
    <t>Purchase</t>
  </si>
  <si>
    <t>Stock</t>
  </si>
  <si>
    <t>New order</t>
  </si>
  <si>
    <t>New Holding</t>
  </si>
  <si>
    <t>New Order</t>
  </si>
  <si>
    <t>New orer cost</t>
  </si>
  <si>
    <t>Holding</t>
  </si>
  <si>
    <t>Saving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</si>
  <si>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</si>
  <si>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</si>
  <si>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</si>
  <si>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</si>
  <si>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</si>
  <si>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</si>
  <si>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</si>
  <si>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</si>
  <si>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</si>
  <si>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</si>
  <si>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</si>
  <si>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</si>
  <si>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DG1A691D14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</si>
  <si>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</si>
  <si>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</si>
  <si>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</si>
  <si>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</si>
  <si>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</si>
  <si>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</si>
  <si>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</si>
  <si>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</si>
  <si>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</si>
  <si>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</si>
  <si>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VG22055FBF2AC38A95</t>
  </si>
  <si>
    <t>var1</t>
  </si>
  <si>
    <t>ST_RowLabels</t>
  </si>
  <si>
    <t>1 : Ranges</t>
  </si>
  <si>
    <t>1 : MultiRefs</t>
  </si>
  <si>
    <t>2 : Info</t>
  </si>
  <si>
    <t>VG29647512FB4C052</t>
  </si>
  <si>
    <t>var2</t>
  </si>
  <si>
    <t>ST_Sumofpurchaseskg</t>
  </si>
  <si>
    <t>2 : Ranges</t>
  </si>
  <si>
    <t>2 : MultiRefs</t>
  </si>
  <si>
    <t>3 : Info</t>
  </si>
  <si>
    <t>VG1D4AB9C133FF0674</t>
  </si>
  <si>
    <t>var3</t>
  </si>
  <si>
    <t>ST_Sumofsaleskg</t>
  </si>
  <si>
    <t>3 : Ranges</t>
  </si>
  <si>
    <t>3 : MultiRefs</t>
  </si>
  <si>
    <t>4 : Info</t>
  </si>
  <si>
    <t>VG3F0AD8623DE62C6</t>
  </si>
  <si>
    <t>var4</t>
  </si>
  <si>
    <t>ST_Sumofpurchaseskg_4</t>
  </si>
  <si>
    <t>4 : Ranges</t>
  </si>
  <si>
    <t>4 : MultiRefs</t>
  </si>
  <si>
    <t>5 : Info</t>
  </si>
  <si>
    <t>VG3A6C518333EC155</t>
  </si>
  <si>
    <t>var5</t>
  </si>
  <si>
    <t>ST_Sumofsaleskg_5</t>
  </si>
  <si>
    <t>5 : Ranges</t>
  </si>
  <si>
    <t>5 : MultiRefs</t>
  </si>
  <si>
    <t>6 : Info</t>
  </si>
  <si>
    <t>VG1DC7974F1922DDB3</t>
  </si>
  <si>
    <t>var6</t>
  </si>
  <si>
    <t>ST_stock</t>
  </si>
  <si>
    <t>6 : Ranges</t>
  </si>
  <si>
    <t>6 : MultiRefs</t>
  </si>
  <si>
    <t>7 : Info</t>
  </si>
  <si>
    <t>VG9238F0718418A9B</t>
  </si>
  <si>
    <t>var7</t>
  </si>
  <si>
    <t>ST_holding</t>
  </si>
  <si>
    <t>7 : Ranges</t>
  </si>
  <si>
    <t>7 : MultiRefs</t>
  </si>
  <si>
    <t>8 : Info</t>
  </si>
  <si>
    <t>VG1D56C2CE1F5EA44B</t>
  </si>
  <si>
    <t>var8</t>
  </si>
  <si>
    <t>ST_Ordercost</t>
  </si>
  <si>
    <t>8 : Ranges</t>
  </si>
  <si>
    <t>8 : MultiRefs</t>
  </si>
  <si>
    <t>9 : Info</t>
  </si>
  <si>
    <t>VGC150E1897B4573</t>
  </si>
  <si>
    <t>var9</t>
  </si>
  <si>
    <t>ST_Purchase</t>
  </si>
  <si>
    <t>9 : Ranges</t>
  </si>
  <si>
    <t>9 : MultiRefs</t>
  </si>
  <si>
    <t>10 : Info</t>
  </si>
  <si>
    <t>VG233CC666209D10A1</t>
  </si>
  <si>
    <t>var10</t>
  </si>
  <si>
    <t>ST_Stock_10</t>
  </si>
  <si>
    <t>10 : Ranges</t>
  </si>
  <si>
    <t>10 : MultiRefs</t>
  </si>
  <si>
    <t>11 : Info</t>
  </si>
  <si>
    <t>VG2BCF3F9666F5DE9</t>
  </si>
  <si>
    <t>var11</t>
  </si>
  <si>
    <t>ST_Holding_11</t>
  </si>
  <si>
    <t>11 : Ranges</t>
  </si>
  <si>
    <t>11 : MultiRefs</t>
  </si>
  <si>
    <t>12 : Info</t>
  </si>
  <si>
    <t>VG4C70CA339C64EEF</t>
  </si>
  <si>
    <t>var12</t>
  </si>
  <si>
    <t>ST_Ordercost_12</t>
  </si>
  <si>
    <t>12 : Ranges</t>
  </si>
  <si>
    <t>12 : MultiRefs</t>
  </si>
  <si>
    <t>purchase</t>
  </si>
  <si>
    <t>Average price for purchases</t>
  </si>
  <si>
    <t>Average price for sales</t>
  </si>
  <si>
    <t>Shortage cost per unit
which is
Avg for sales - Avg for purchase - holding cost per kg - ordering cost per kg</t>
  </si>
  <si>
    <t>After update the shortage</t>
  </si>
  <si>
    <t>Total with EOQ</t>
  </si>
  <si>
    <t>Total without EOQ</t>
  </si>
  <si>
    <t>Total cost with EOQ</t>
  </si>
  <si>
    <t>Total cost without EOQ</t>
  </si>
  <si>
    <t>Stock usuing EOQ</t>
  </si>
  <si>
    <t>Purchase after EOQ</t>
  </si>
  <si>
    <t>New holding after using EOQ</t>
  </si>
  <si>
    <t>holding and shortage</t>
  </si>
  <si>
    <t>New holding and shortage after using EOQ</t>
  </si>
  <si>
    <t>New order cost after using EOQ</t>
  </si>
  <si>
    <t>total cost after EOQ</t>
  </si>
  <si>
    <t>total cost</t>
  </si>
  <si>
    <t>Stock after using EOQ</t>
  </si>
  <si>
    <t>New holding and shortage cost after EOQ</t>
  </si>
  <si>
    <t>New holding  and shortage after using EOQ</t>
  </si>
  <si>
    <t>Stock after EOQ</t>
  </si>
  <si>
    <t>total cost with EOQ</t>
  </si>
  <si>
    <t>purchase after EOQ</t>
  </si>
  <si>
    <t>HEB sales</t>
  </si>
  <si>
    <t>total cost without EOQ</t>
  </si>
  <si>
    <t>New Holding after using EOQ</t>
  </si>
  <si>
    <t>with EOQ</t>
  </si>
  <si>
    <t>without EOQ</t>
  </si>
  <si>
    <t>total cost angels</t>
  </si>
  <si>
    <t>total cost after EOQ angels</t>
  </si>
  <si>
    <t>total cost HEA</t>
  </si>
  <si>
    <t>total cost after EOQ HEA</t>
  </si>
  <si>
    <t>total cost withoutEOQ HEB</t>
  </si>
  <si>
    <t>total cost with EOQ HEB</t>
  </si>
  <si>
    <t>total cost without EOQ IPE</t>
  </si>
  <si>
    <t>total cost withEOQ IPE</t>
  </si>
  <si>
    <t>total cost without EOQ UPN</t>
  </si>
  <si>
    <t>total cost with EOQ UPN</t>
  </si>
  <si>
    <t>total cost for all items(without EOQ)</t>
  </si>
  <si>
    <t>total cost for all items(with EOQ)</t>
  </si>
  <si>
    <t>New Holding after EOQ</t>
  </si>
  <si>
    <t>HEB sum of purchases</t>
  </si>
  <si>
    <t>angles</t>
  </si>
  <si>
    <t>Order cost withou EOQ</t>
  </si>
  <si>
    <t>weeks</t>
  </si>
  <si>
    <t>Sum of stock</t>
  </si>
  <si>
    <t>Sum of Stock after EOQ</t>
  </si>
  <si>
    <t>Purchase using EOQ</t>
  </si>
  <si>
    <t>Sum of Purchase using EOQ</t>
  </si>
  <si>
    <t>purchases with out EOQ(kg)</t>
  </si>
  <si>
    <t>Sum of purchases with out EOQ(kg)</t>
  </si>
  <si>
    <t>sales with out EOQ(kg)</t>
  </si>
  <si>
    <t>Sum of sales with out EOQ(kg)</t>
  </si>
  <si>
    <t xml:space="preserve">total cost without EOQ </t>
  </si>
  <si>
    <t xml:space="preserve">total cost with EOQ </t>
  </si>
  <si>
    <t xml:space="preserve">Sum of total cost with EOQ </t>
  </si>
  <si>
    <t xml:space="preserve">Sum of total cost without EOQ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</si>
</sst>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2" xfId="0" applyNumberFormat="1" applyFont="1" applyFill="1" applyBorder="1"/>
    <xf numFmtId="0" fontId="0" fillId="3" borderId="3" xfId="0" applyFill="1" applyBorder="1"/>
    <xf numFmtId="43" fontId="1" fillId="2" borderId="2" xfId="1" applyFont="1" applyFill="1" applyBorder="1"/>
    <xf numFmtId="164" fontId="1" fillId="2" borderId="2" xfId="1" applyNumberFormat="1" applyFont="1" applyFill="1" applyBorder="1"/>
    <xf numFmtId="43" fontId="0" fillId="0" borderId="0" xfId="1" applyFont="1"/>
    <xf numFmtId="0" fontId="1" fillId="2" borderId="0" xfId="0" applyFont="1" applyFill="1" applyBorder="1"/>
    <xf numFmtId="9" fontId="0" fillId="0" borderId="0" xfId="2" applyFont="1"/>
    <xf numFmtId="164" fontId="1" fillId="2" borderId="0" xfId="1" applyNumberFormat="1" applyFont="1" applyFill="1" applyBorder="1"/>
    <xf numFmtId="164" fontId="0" fillId="0" borderId="0" xfId="0" applyNumberFormat="1"/>
    <xf numFmtId="43" fontId="1" fillId="2" borderId="0" xfId="1" applyFont="1" applyFill="1" applyBorder="1"/>
    <xf numFmtId="43" fontId="0" fillId="0" borderId="0" xfId="0" applyNumberFormat="1"/>
    <xf numFmtId="0" fontId="0" fillId="3" borderId="0" xfId="0" applyFill="1"/>
    <xf numFmtId="43" fontId="0" fillId="3" borderId="0" xfId="0" applyNumberFormat="1" applyFill="1"/>
    <xf numFmtId="164" fontId="0" fillId="3" borderId="0" xfId="0" applyNumberFormat="1" applyFill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3" fontId="0" fillId="3" borderId="0" xfId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0" applyNumberFormat="1" applyFill="1"/>
    <xf numFmtId="43" fontId="5" fillId="0" borderId="0" xfId="0" applyNumberFormat="1" applyFont="1"/>
    <xf numFmtId="0" fontId="5" fillId="0" borderId="0" xfId="0" applyFont="1"/>
    <xf numFmtId="0" fontId="6" fillId="0" borderId="0" xfId="0" applyFont="1" applyFill="1"/>
    <xf numFmtId="43" fontId="6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pivotCacheDefinition" Target="pivotCache/pivotCacheDefinition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'PV2'!$B$3</c:f>
              <c:strCache>
                <c:ptCount val="1"/>
                <c:pt idx="0">
                  <c:v>Sum of Purchase using EOQ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'PV2'!$B$4:$B$51</c:f>
              <c:numCache>
                <c:formatCode>General</c:formatCode>
                <c:ptCount val="47"/>
                <c:pt idx="0">
                  <c:v>937519.54664159729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544346</c:v>
                </c:pt>
                <c:pt idx="5">
                  <c:v>268818</c:v>
                </c:pt>
                <c:pt idx="6">
                  <c:v>0</c:v>
                </c:pt>
                <c:pt idx="7">
                  <c:v>65400</c:v>
                </c:pt>
                <c:pt idx="8">
                  <c:v>301929</c:v>
                </c:pt>
                <c:pt idx="9">
                  <c:v>58955.546641597299</c:v>
                </c:pt>
                <c:pt idx="10">
                  <c:v>0</c:v>
                </c:pt>
                <c:pt idx="11">
                  <c:v>242417</c:v>
                </c:pt>
                <c:pt idx="12">
                  <c:v>367329</c:v>
                </c:pt>
                <c:pt idx="13">
                  <c:v>268818</c:v>
                </c:pt>
                <c:pt idx="14">
                  <c:v>0</c:v>
                </c:pt>
                <c:pt idx="15">
                  <c:v>301372.54664159729</c:v>
                </c:pt>
                <c:pt idx="16">
                  <c:v>301929</c:v>
                </c:pt>
                <c:pt idx="17">
                  <c:v>0</c:v>
                </c:pt>
                <c:pt idx="18">
                  <c:v>0</c:v>
                </c:pt>
                <c:pt idx="19">
                  <c:v>576635</c:v>
                </c:pt>
                <c:pt idx="20">
                  <c:v>360884.54664159729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813164</c:v>
                </c:pt>
                <c:pt idx="25">
                  <c:v>0</c:v>
                </c:pt>
                <c:pt idx="26">
                  <c:v>65400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301929</c:v>
                </c:pt>
                <c:pt idx="31">
                  <c:v>242417</c:v>
                </c:pt>
                <c:pt idx="32">
                  <c:v>268818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242417</c:v>
                </c:pt>
                <c:pt idx="37">
                  <c:v>301929</c:v>
                </c:pt>
                <c:pt idx="38">
                  <c:v>0</c:v>
                </c:pt>
                <c:pt idx="39">
                  <c:v>268818</c:v>
                </c:pt>
                <c:pt idx="40">
                  <c:v>242417</c:v>
                </c:pt>
                <c:pt idx="41">
                  <c:v>301929</c:v>
                </c:pt>
                <c:pt idx="42">
                  <c:v>65400</c:v>
                </c:pt>
                <c:pt idx="43">
                  <c:v>0</c:v>
                </c:pt>
                <c:pt idx="44">
                  <c:v>242417</c:v>
                </c:pt>
                <c:pt idx="45">
                  <c:v>301929</c:v>
                </c:pt>
                <c:pt idx="46">
                  <c:v>268818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8-4675-9106-09130B3A2938}"/>
            </c:ext>
          </c:extLst>
        </c:ser>
        <c:ser>
          <c:idx val="1"/>
          <c:order val="1"/>
          <c:tx>
            <c:strRef>
              <c:f>'PV2'!$C$3</c:f>
              <c:strCache>
                <c:ptCount val="1"/>
                <c:pt idx="0">
                  <c:v>Sum of sales with out EOQ(kg)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'PV2'!$C$4:$C$51</c:f>
              <c:numCache>
                <c:formatCode>General</c:formatCode>
                <c:ptCount val="47"/>
                <c:pt idx="0">
                  <c:v>3355.56</c:v>
                </c:pt>
                <c:pt idx="1">
                  <c:v>234309.36</c:v>
                </c:pt>
                <c:pt idx="2">
                  <c:v>205778.6</c:v>
                </c:pt>
                <c:pt idx="3">
                  <c:v>147683.6</c:v>
                </c:pt>
                <c:pt idx="4">
                  <c:v>54217</c:v>
                </c:pt>
                <c:pt idx="5">
                  <c:v>399476.68</c:v>
                </c:pt>
                <c:pt idx="6">
                  <c:v>275327.8</c:v>
                </c:pt>
                <c:pt idx="7">
                  <c:v>347476.28</c:v>
                </c:pt>
                <c:pt idx="8">
                  <c:v>387767.33</c:v>
                </c:pt>
                <c:pt idx="9">
                  <c:v>363171</c:v>
                </c:pt>
                <c:pt idx="10">
                  <c:v>181078</c:v>
                </c:pt>
                <c:pt idx="11">
                  <c:v>149147</c:v>
                </c:pt>
                <c:pt idx="12">
                  <c:v>89605.25</c:v>
                </c:pt>
                <c:pt idx="13">
                  <c:v>112259</c:v>
                </c:pt>
                <c:pt idx="14">
                  <c:v>182888</c:v>
                </c:pt>
                <c:pt idx="15">
                  <c:v>314465.56</c:v>
                </c:pt>
                <c:pt idx="16">
                  <c:v>353855</c:v>
                </c:pt>
                <c:pt idx="17">
                  <c:v>64694</c:v>
                </c:pt>
                <c:pt idx="18">
                  <c:v>380817.2</c:v>
                </c:pt>
                <c:pt idx="19">
                  <c:v>94060</c:v>
                </c:pt>
                <c:pt idx="20">
                  <c:v>283528</c:v>
                </c:pt>
                <c:pt idx="21">
                  <c:v>355890</c:v>
                </c:pt>
                <c:pt idx="22">
                  <c:v>86050.75999999998</c:v>
                </c:pt>
                <c:pt idx="23">
                  <c:v>23188.5</c:v>
                </c:pt>
                <c:pt idx="24">
                  <c:v>146614</c:v>
                </c:pt>
                <c:pt idx="25">
                  <c:v>67570.2</c:v>
                </c:pt>
                <c:pt idx="26">
                  <c:v>54845</c:v>
                </c:pt>
                <c:pt idx="27">
                  <c:v>151753</c:v>
                </c:pt>
                <c:pt idx="28">
                  <c:v>185302.3</c:v>
                </c:pt>
                <c:pt idx="29">
                  <c:v>22010</c:v>
                </c:pt>
                <c:pt idx="30">
                  <c:v>20663</c:v>
                </c:pt>
                <c:pt idx="31">
                  <c:v>57240</c:v>
                </c:pt>
                <c:pt idx="32">
                  <c:v>225275</c:v>
                </c:pt>
                <c:pt idx="33">
                  <c:v>363533</c:v>
                </c:pt>
                <c:pt idx="34">
                  <c:v>402515</c:v>
                </c:pt>
                <c:pt idx="35">
                  <c:v>196810</c:v>
                </c:pt>
                <c:pt idx="36">
                  <c:v>920224</c:v>
                </c:pt>
                <c:pt idx="37">
                  <c:v>390790</c:v>
                </c:pt>
                <c:pt idx="38">
                  <c:v>274309.2</c:v>
                </c:pt>
                <c:pt idx="39">
                  <c:v>221319.8</c:v>
                </c:pt>
                <c:pt idx="40">
                  <c:v>158783.02000000002</c:v>
                </c:pt>
                <c:pt idx="41">
                  <c:v>202413.4</c:v>
                </c:pt>
                <c:pt idx="42">
                  <c:v>128633.2</c:v>
                </c:pt>
                <c:pt idx="43">
                  <c:v>147070.20000000001</c:v>
                </c:pt>
                <c:pt idx="44">
                  <c:v>157390</c:v>
                </c:pt>
                <c:pt idx="45">
                  <c:v>557626.6</c:v>
                </c:pt>
                <c:pt idx="46">
                  <c:v>331014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8-4675-9106-09130B3A2938}"/>
            </c:ext>
          </c:extLst>
        </c:ser>
        <c:ser>
          <c:idx val="2"/>
          <c:order val="2"/>
          <c:tx>
            <c:strRef>
              <c:f>'PV2'!$D$3</c:f>
              <c:strCache>
                <c:ptCount val="1"/>
                <c:pt idx="0">
                  <c:v>Sum of Stock after EOQ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'PV2'!$D$4:$D$51</c:f>
              <c:numCache>
                <c:formatCode>General</c:formatCode>
                <c:ptCount val="47"/>
                <c:pt idx="0">
                  <c:v>934163.44</c:v>
                </c:pt>
                <c:pt idx="1">
                  <c:v>699854.08000000007</c:v>
                </c:pt>
                <c:pt idx="2">
                  <c:v>494075.48</c:v>
                </c:pt>
                <c:pt idx="3">
                  <c:v>346391.88</c:v>
                </c:pt>
                <c:pt idx="4">
                  <c:v>836520.88</c:v>
                </c:pt>
                <c:pt idx="5">
                  <c:v>705862.2</c:v>
                </c:pt>
                <c:pt idx="6">
                  <c:v>438915.4</c:v>
                </c:pt>
                <c:pt idx="7">
                  <c:v>275834.16000000003</c:v>
                </c:pt>
                <c:pt idx="8">
                  <c:v>373338.83</c:v>
                </c:pt>
                <c:pt idx="9">
                  <c:v>93906.080000000031</c:v>
                </c:pt>
                <c:pt idx="10">
                  <c:v>-16964.719999999972</c:v>
                </c:pt>
                <c:pt idx="11">
                  <c:v>230804.28000000003</c:v>
                </c:pt>
                <c:pt idx="12">
                  <c:v>613134.03</c:v>
                </c:pt>
                <c:pt idx="13">
                  <c:v>769693.03</c:v>
                </c:pt>
                <c:pt idx="14">
                  <c:v>586805.03</c:v>
                </c:pt>
                <c:pt idx="15">
                  <c:v>573711.47</c:v>
                </c:pt>
                <c:pt idx="16">
                  <c:v>521785.47000000003</c:v>
                </c:pt>
                <c:pt idx="17">
                  <c:v>457564.47000000003</c:v>
                </c:pt>
                <c:pt idx="18">
                  <c:v>76747.270000000019</c:v>
                </c:pt>
                <c:pt idx="19">
                  <c:v>648299.55000000005</c:v>
                </c:pt>
                <c:pt idx="20">
                  <c:v>725655.55</c:v>
                </c:pt>
                <c:pt idx="21">
                  <c:v>369765.55</c:v>
                </c:pt>
                <c:pt idx="22">
                  <c:v>330920.79000000004</c:v>
                </c:pt>
                <c:pt idx="23">
                  <c:v>384735.65</c:v>
                </c:pt>
                <c:pt idx="24">
                  <c:v>1057329.1499999999</c:v>
                </c:pt>
                <c:pt idx="25">
                  <c:v>989758.95</c:v>
                </c:pt>
                <c:pt idx="26">
                  <c:v>1000313.95</c:v>
                </c:pt>
                <c:pt idx="27">
                  <c:v>848560.95</c:v>
                </c:pt>
                <c:pt idx="28">
                  <c:v>663258.64999999991</c:v>
                </c:pt>
                <c:pt idx="29">
                  <c:v>641248.64999999991</c:v>
                </c:pt>
                <c:pt idx="30">
                  <c:v>922514.64999999991</c:v>
                </c:pt>
                <c:pt idx="31">
                  <c:v>1107691.6499999999</c:v>
                </c:pt>
                <c:pt idx="32">
                  <c:v>1151234.6499999999</c:v>
                </c:pt>
                <c:pt idx="33">
                  <c:v>787701.64999999991</c:v>
                </c:pt>
                <c:pt idx="34">
                  <c:v>385186.64999999997</c:v>
                </c:pt>
                <c:pt idx="35">
                  <c:v>363935.3</c:v>
                </c:pt>
                <c:pt idx="36">
                  <c:v>-285261.7</c:v>
                </c:pt>
                <c:pt idx="37">
                  <c:v>915</c:v>
                </c:pt>
                <c:pt idx="38">
                  <c:v>-91716.200000000012</c:v>
                </c:pt>
                <c:pt idx="39">
                  <c:v>112583.20000000001</c:v>
                </c:pt>
                <c:pt idx="40">
                  <c:v>386535.38</c:v>
                </c:pt>
                <c:pt idx="41">
                  <c:v>548199.28</c:v>
                </c:pt>
                <c:pt idx="42">
                  <c:v>510070.48</c:v>
                </c:pt>
                <c:pt idx="43">
                  <c:v>363000.28</c:v>
                </c:pt>
                <c:pt idx="44">
                  <c:v>448027.28</c:v>
                </c:pt>
                <c:pt idx="45">
                  <c:v>193515.68000000002</c:v>
                </c:pt>
                <c:pt idx="46">
                  <c:v>212024.98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88-4675-9106-09130B3A2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667695"/>
        <c:axId val="498663119"/>
      </c:lineChart>
      <c:catAx>
        <c:axId val="49866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3119"/>
        <c:crosses val="autoZero"/>
        <c:auto val="1"/>
        <c:lblAlgn val="ctr"/>
        <c:lblOffset val="100"/>
        <c:noMultiLvlLbl val="0"/>
      </c:catAx>
      <c:valAx>
        <c:axId val="4986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with out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PV!$B$3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PV!$A$4:$A$51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PV!$B$4:$B$51</c:f>
              <c:numCache>
                <c:formatCode>General</c:formatCode>
                <c:ptCount val="47"/>
                <c:pt idx="0">
                  <c:v>2069354.5224781814</c:v>
                </c:pt>
                <c:pt idx="1">
                  <c:v>475141.44000000006</c:v>
                </c:pt>
                <c:pt idx="2">
                  <c:v>494362.2855110357</c:v>
                </c:pt>
                <c:pt idx="3">
                  <c:v>506224.2347919856</c:v>
                </c:pt>
                <c:pt idx="4">
                  <c:v>409617.07424483116</c:v>
                </c:pt>
                <c:pt idx="5">
                  <c:v>2188648.3585716733</c:v>
                </c:pt>
                <c:pt idx="6">
                  <c:v>767356.19911761337</c:v>
                </c:pt>
                <c:pt idx="7">
                  <c:v>1109582.7283045875</c:v>
                </c:pt>
                <c:pt idx="8">
                  <c:v>739696.61705432506</c:v>
                </c:pt>
                <c:pt idx="9">
                  <c:v>648427.65317996813</c:v>
                </c:pt>
                <c:pt idx="10">
                  <c:v>643138.31790073623</c:v>
                </c:pt>
                <c:pt idx="11">
                  <c:v>613900.84860086627</c:v>
                </c:pt>
                <c:pt idx="12">
                  <c:v>538273.69533855177</c:v>
                </c:pt>
                <c:pt idx="13">
                  <c:v>517136.45200000005</c:v>
                </c:pt>
                <c:pt idx="14">
                  <c:v>494684.65200000012</c:v>
                </c:pt>
                <c:pt idx="15">
                  <c:v>458107.05200000003</c:v>
                </c:pt>
                <c:pt idx="16">
                  <c:v>395213.94000000006</c:v>
                </c:pt>
                <c:pt idx="17">
                  <c:v>366476.06585666537</c:v>
                </c:pt>
                <c:pt idx="18">
                  <c:v>341825.83353411272</c:v>
                </c:pt>
                <c:pt idx="19">
                  <c:v>936222.68024891359</c:v>
                </c:pt>
                <c:pt idx="20">
                  <c:v>416623.17074569617</c:v>
                </c:pt>
                <c:pt idx="21">
                  <c:v>424024.8848431696</c:v>
                </c:pt>
                <c:pt idx="22">
                  <c:v>288650.43172378908</c:v>
                </c:pt>
                <c:pt idx="23">
                  <c:v>283290.23725683277</c:v>
                </c:pt>
                <c:pt idx="24">
                  <c:v>1692911.9141572153</c:v>
                </c:pt>
                <c:pt idx="25">
                  <c:v>1142924.3286378779</c:v>
                </c:pt>
                <c:pt idx="26">
                  <c:v>766220.63201135129</c:v>
                </c:pt>
                <c:pt idx="27">
                  <c:v>1108158.714100651</c:v>
                </c:pt>
                <c:pt idx="28">
                  <c:v>759241.35199999996</c:v>
                </c:pt>
                <c:pt idx="29">
                  <c:v>722180.89200000011</c:v>
                </c:pt>
                <c:pt idx="30">
                  <c:v>1047981.6051185566</c:v>
                </c:pt>
                <c:pt idx="31">
                  <c:v>791129.09200000006</c:v>
                </c:pt>
                <c:pt idx="32">
                  <c:v>823614.90459112509</c:v>
                </c:pt>
                <c:pt idx="33">
                  <c:v>795028.51102798223</c:v>
                </c:pt>
                <c:pt idx="34">
                  <c:v>702065.2703387998</c:v>
                </c:pt>
                <c:pt idx="35">
                  <c:v>642332.16197800229</c:v>
                </c:pt>
                <c:pt idx="36">
                  <c:v>594023.71772267506</c:v>
                </c:pt>
                <c:pt idx="37">
                  <c:v>517818.45418032201</c:v>
                </c:pt>
                <c:pt idx="38">
                  <c:v>455329.11588762188</c:v>
                </c:pt>
                <c:pt idx="39">
                  <c:v>391646.5569750017</c:v>
                </c:pt>
                <c:pt idx="40">
                  <c:v>392380.81660161517</c:v>
                </c:pt>
                <c:pt idx="41">
                  <c:v>371926.29840050644</c:v>
                </c:pt>
                <c:pt idx="42">
                  <c:v>265484.51180330222</c:v>
                </c:pt>
                <c:pt idx="43">
                  <c:v>262598.34563882882</c:v>
                </c:pt>
                <c:pt idx="44">
                  <c:v>229522.8127316779</c:v>
                </c:pt>
                <c:pt idx="45">
                  <c:v>185708.60800000007</c:v>
                </c:pt>
                <c:pt idx="46">
                  <c:v>139491.77583308754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7-453C-907F-427FE993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08784"/>
        <c:axId val="27305040"/>
      </c:lineChart>
      <c:catAx>
        <c:axId val="273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5040"/>
        <c:crosses val="autoZero"/>
        <c:auto val="1"/>
        <c:lblAlgn val="ctr"/>
        <c:lblOffset val="100"/>
        <c:noMultiLvlLbl val="0"/>
      </c:catAx>
      <c:valAx>
        <c:axId val="273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after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'pv4'!$B$3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'pv4'!$A$4:$A$51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'pv4'!$B$4:$B$51</c:f>
              <c:numCache>
                <c:formatCode>General</c:formatCode>
                <c:ptCount val="47"/>
                <c:pt idx="0">
                  <c:v>813932.38533860457</c:v>
                </c:pt>
                <c:pt idx="1">
                  <c:v>186832.79732831949</c:v>
                </c:pt>
                <c:pt idx="2">
                  <c:v>139970.92532831948</c:v>
                </c:pt>
                <c:pt idx="3">
                  <c:v>98815.205328319469</c:v>
                </c:pt>
                <c:pt idx="4">
                  <c:v>540400.93117400201</c:v>
                </c:pt>
                <c:pt idx="5">
                  <c:v>426154.0622643088</c:v>
                </c:pt>
                <c:pt idx="6">
                  <c:v>486591.29674283008</c:v>
                </c:pt>
                <c:pt idx="7">
                  <c:v>692153.91207806824</c:v>
                </c:pt>
                <c:pt idx="8">
                  <c:v>430174.73679519049</c:v>
                </c:pt>
                <c:pt idx="9">
                  <c:v>378056.29218434193</c:v>
                </c:pt>
                <c:pt idx="10">
                  <c:v>478983.59291607677</c:v>
                </c:pt>
                <c:pt idx="11">
                  <c:v>533609.03819455288</c:v>
                </c:pt>
                <c:pt idx="12">
                  <c:v>388512.69920323906</c:v>
                </c:pt>
                <c:pt idx="13">
                  <c:v>356509.40304854146</c:v>
                </c:pt>
                <c:pt idx="14">
                  <c:v>153938.71532831946</c:v>
                </c:pt>
                <c:pt idx="15">
                  <c:v>375980.47907178244</c:v>
                </c:pt>
                <c:pt idx="16">
                  <c:v>380616.07045489753</c:v>
                </c:pt>
                <c:pt idx="17">
                  <c:v>104451.91265663895</c:v>
                </c:pt>
                <c:pt idx="18">
                  <c:v>349042.15417431266</c:v>
                </c:pt>
                <c:pt idx="19">
                  <c:v>530571.93799872801</c:v>
                </c:pt>
                <c:pt idx="20">
                  <c:v>446165.70465315453</c:v>
                </c:pt>
                <c:pt idx="21">
                  <c:v>281755.71034649678</c:v>
                </c:pt>
                <c:pt idx="22">
                  <c:v>306258.85078404297</c:v>
                </c:pt>
                <c:pt idx="23">
                  <c:v>99076.34109763382</c:v>
                </c:pt>
                <c:pt idx="24">
                  <c:v>783161.091550863</c:v>
                </c:pt>
                <c:pt idx="25">
                  <c:v>211466.15798495841</c:v>
                </c:pt>
                <c:pt idx="26">
                  <c:v>254878.32281051044</c:v>
                </c:pt>
                <c:pt idx="27">
                  <c:v>200063.1179849584</c:v>
                </c:pt>
                <c:pt idx="28">
                  <c:v>169712.51798495837</c:v>
                </c:pt>
                <c:pt idx="29">
                  <c:v>132652.05798495837</c:v>
                </c:pt>
                <c:pt idx="30">
                  <c:v>392754.38703432592</c:v>
                </c:pt>
                <c:pt idx="31">
                  <c:v>391121.37478127342</c:v>
                </c:pt>
                <c:pt idx="32">
                  <c:v>455421.14570518048</c:v>
                </c:pt>
                <c:pt idx="33">
                  <c:v>230247.25798495841</c:v>
                </c:pt>
                <c:pt idx="34">
                  <c:v>773759.9145217851</c:v>
                </c:pt>
                <c:pt idx="35">
                  <c:v>212571.85608618049</c:v>
                </c:pt>
                <c:pt idx="36">
                  <c:v>1440397.1263493877</c:v>
                </c:pt>
                <c:pt idx="37">
                  <c:v>909806.16043052159</c:v>
                </c:pt>
                <c:pt idx="38">
                  <c:v>508202.70421184506</c:v>
                </c:pt>
                <c:pt idx="39">
                  <c:v>889846.07127697254</c:v>
                </c:pt>
                <c:pt idx="40">
                  <c:v>443202.5515608968</c:v>
                </c:pt>
                <c:pt idx="41">
                  <c:v>426912.9917735667</c:v>
                </c:pt>
                <c:pt idx="42">
                  <c:v>171587.26881051043</c:v>
                </c:pt>
                <c:pt idx="43">
                  <c:v>102014.42398495838</c:v>
                </c:pt>
                <c:pt idx="44">
                  <c:v>282746.98059838015</c:v>
                </c:pt>
                <c:pt idx="45">
                  <c:v>587925.40491590276</c:v>
                </c:pt>
                <c:pt idx="46">
                  <c:v>668578.92730649316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E73-9B53-AF862E4B1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09616"/>
        <c:axId val="27303376"/>
      </c:lineChart>
      <c:catAx>
        <c:axId val="273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3376"/>
        <c:crosses val="autoZero"/>
        <c:auto val="1"/>
        <c:lblAlgn val="ctr"/>
        <c:lblOffset val="100"/>
        <c:noMultiLvlLbl val="0"/>
      </c:catAx>
      <c:valAx>
        <c:axId val="273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for all items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(Sheet3!$F$2,Sheet3!$P$2)</c:f>
              <c:strCache>
                <c:ptCount val="2"/>
                <c:pt idx="0">
                  <c:v>total cost for all items(without EOQ)</c:v>
                </c:pt>
                <c:pt idx="1">
                  <c:v>total cost for all items(with EOQ)</c:v>
                </c:pt>
              </c:strCache>
            </c:strRef>
          </c:cat>
          <c:val>
            <c:numRef>
              <c:f>(Sheet3!$F$50,Sheet3!$P$50)</c:f>
              <c:numCache>
                <c:formatCode>General</c:formatCode>
                <c:ptCount val="2"/>
                <c:pt idx="0">
                  <c:v>30925699.767039742</c:v>
                </c:pt>
                <c:pt idx="1">
                  <c:v>19617584.968125068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E-487B-8E1B-8D8E254BF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5222959"/>
        <c:axId val="1715225455"/>
      </c:barChart>
      <c:catAx>
        <c:axId val="171522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25455"/>
        <c:crosses val="autoZero"/>
        <c:auto val="1"/>
        <c:lblAlgn val="ctr"/>
        <c:lblOffset val="100"/>
        <c:noMultiLvlLbl val="0"/>
      </c:catAx>
      <c:valAx>
        <c:axId val="17152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2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(Recovered).xlsx]data weeks PV!PivotTable1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Purchases,Sales and Stock with out EOQ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weeks PV'!$B$3</c:f>
              <c:strCache>
                <c:ptCount val="1"/>
                <c:pt idx="0">
                  <c:v>Sum of purchases with out EOQ(kg)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weeks PV'!$A$4:$A$51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'data weeks PV'!$B$4:$B$51</c:f>
              <c:numCache>
                <c:formatCode>General</c:formatCode>
                <c:ptCount val="47"/>
                <c:pt idx="0">
                  <c:v>2379062.7600000002</c:v>
                </c:pt>
                <c:pt idx="1">
                  <c:v>0</c:v>
                </c:pt>
                <c:pt idx="2">
                  <c:v>77225</c:v>
                </c:pt>
                <c:pt idx="3">
                  <c:v>119559.6</c:v>
                </c:pt>
                <c:pt idx="4">
                  <c:v>14721</c:v>
                </c:pt>
                <c:pt idx="5">
                  <c:v>2070127</c:v>
                </c:pt>
                <c:pt idx="6">
                  <c:v>50791</c:v>
                </c:pt>
                <c:pt idx="7">
                  <c:v>500831.36000000004</c:v>
                </c:pt>
                <c:pt idx="8">
                  <c:v>35110</c:v>
                </c:pt>
                <c:pt idx="9">
                  <c:v>11639</c:v>
                </c:pt>
                <c:pt idx="10">
                  <c:v>85669</c:v>
                </c:pt>
                <c:pt idx="11">
                  <c:v>74540</c:v>
                </c:pt>
                <c:pt idx="12">
                  <c:v>4800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48290</c:v>
                </c:pt>
                <c:pt idx="18">
                  <c:v>23750</c:v>
                </c:pt>
                <c:pt idx="19">
                  <c:v>791481</c:v>
                </c:pt>
                <c:pt idx="20">
                  <c:v>31398</c:v>
                </c:pt>
                <c:pt idx="21">
                  <c:v>99431.4</c:v>
                </c:pt>
                <c:pt idx="22">
                  <c:v>1327</c:v>
                </c:pt>
                <c:pt idx="23">
                  <c:v>14615</c:v>
                </c:pt>
                <c:pt idx="24">
                  <c:v>1645365.92</c:v>
                </c:pt>
                <c:pt idx="25">
                  <c:v>655578.39999999991</c:v>
                </c:pt>
                <c:pt idx="26">
                  <c:v>93876</c:v>
                </c:pt>
                <c:pt idx="27">
                  <c:v>477890</c:v>
                </c:pt>
                <c:pt idx="28">
                  <c:v>0</c:v>
                </c:pt>
                <c:pt idx="29">
                  <c:v>0</c:v>
                </c:pt>
                <c:pt idx="30">
                  <c:v>387414</c:v>
                </c:pt>
                <c:pt idx="31">
                  <c:v>0</c:v>
                </c:pt>
                <c:pt idx="32">
                  <c:v>50150</c:v>
                </c:pt>
                <c:pt idx="33">
                  <c:v>59100</c:v>
                </c:pt>
                <c:pt idx="34">
                  <c:v>20935</c:v>
                </c:pt>
                <c:pt idx="35">
                  <c:v>39910</c:v>
                </c:pt>
                <c:pt idx="36">
                  <c:v>20490</c:v>
                </c:pt>
                <c:pt idx="37">
                  <c:v>139706</c:v>
                </c:pt>
                <c:pt idx="38">
                  <c:v>125881</c:v>
                </c:pt>
                <c:pt idx="39">
                  <c:v>87530</c:v>
                </c:pt>
                <c:pt idx="40">
                  <c:v>118695</c:v>
                </c:pt>
                <c:pt idx="41">
                  <c:v>103821.4</c:v>
                </c:pt>
                <c:pt idx="42">
                  <c:v>4315</c:v>
                </c:pt>
                <c:pt idx="43">
                  <c:v>30190</c:v>
                </c:pt>
                <c:pt idx="44">
                  <c:v>18480</c:v>
                </c:pt>
                <c:pt idx="45">
                  <c:v>0</c:v>
                </c:pt>
                <c:pt idx="46">
                  <c:v>75500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6-4EA3-A003-E617F4CD34FA}"/>
            </c:ext>
          </c:extLst>
        </c:ser>
        <c:ser>
          <c:idx val="1"/>
          <c:order val="1"/>
          <c:tx>
            <c:strRef>
              <c:f>'data weeks PV'!$C$3</c:f>
              <c:strCache>
                <c:ptCount val="1"/>
                <c:pt idx="0">
                  <c:v>Sum of sales with out EOQ(kg)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weeks PV'!$A$4:$A$51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'data weeks PV'!$C$4:$C$51</c:f>
              <c:numCache>
                <c:formatCode>General</c:formatCode>
                <c:ptCount val="47"/>
                <c:pt idx="0">
                  <c:v>3355.56</c:v>
                </c:pt>
                <c:pt idx="1">
                  <c:v>234309.36</c:v>
                </c:pt>
                <c:pt idx="2">
                  <c:v>205778.6</c:v>
                </c:pt>
                <c:pt idx="3">
                  <c:v>147683.6</c:v>
                </c:pt>
                <c:pt idx="4">
                  <c:v>54217</c:v>
                </c:pt>
                <c:pt idx="5">
                  <c:v>399476.68</c:v>
                </c:pt>
                <c:pt idx="6">
                  <c:v>275327.8</c:v>
                </c:pt>
                <c:pt idx="7">
                  <c:v>347476.28</c:v>
                </c:pt>
                <c:pt idx="8">
                  <c:v>387767.33</c:v>
                </c:pt>
                <c:pt idx="9">
                  <c:v>363171</c:v>
                </c:pt>
                <c:pt idx="10">
                  <c:v>181078</c:v>
                </c:pt>
                <c:pt idx="11">
                  <c:v>149147</c:v>
                </c:pt>
                <c:pt idx="12">
                  <c:v>89605.25</c:v>
                </c:pt>
                <c:pt idx="13">
                  <c:v>112259</c:v>
                </c:pt>
                <c:pt idx="14">
                  <c:v>182888</c:v>
                </c:pt>
                <c:pt idx="15">
                  <c:v>314465.56</c:v>
                </c:pt>
                <c:pt idx="16">
                  <c:v>353855</c:v>
                </c:pt>
                <c:pt idx="17">
                  <c:v>64694</c:v>
                </c:pt>
                <c:pt idx="18">
                  <c:v>380817.2</c:v>
                </c:pt>
                <c:pt idx="19">
                  <c:v>94060</c:v>
                </c:pt>
                <c:pt idx="20">
                  <c:v>283528</c:v>
                </c:pt>
                <c:pt idx="21">
                  <c:v>355890</c:v>
                </c:pt>
                <c:pt idx="22">
                  <c:v>86050.75999999998</c:v>
                </c:pt>
                <c:pt idx="23">
                  <c:v>23188.5</c:v>
                </c:pt>
                <c:pt idx="24">
                  <c:v>146614</c:v>
                </c:pt>
                <c:pt idx="25">
                  <c:v>67570.2</c:v>
                </c:pt>
                <c:pt idx="26">
                  <c:v>54845</c:v>
                </c:pt>
                <c:pt idx="27">
                  <c:v>151753</c:v>
                </c:pt>
                <c:pt idx="28">
                  <c:v>185302.3</c:v>
                </c:pt>
                <c:pt idx="29">
                  <c:v>22010</c:v>
                </c:pt>
                <c:pt idx="30">
                  <c:v>20663</c:v>
                </c:pt>
                <c:pt idx="31">
                  <c:v>57240</c:v>
                </c:pt>
                <c:pt idx="32">
                  <c:v>225275</c:v>
                </c:pt>
                <c:pt idx="33">
                  <c:v>363533</c:v>
                </c:pt>
                <c:pt idx="34">
                  <c:v>402515</c:v>
                </c:pt>
                <c:pt idx="35">
                  <c:v>196810</c:v>
                </c:pt>
                <c:pt idx="36">
                  <c:v>920224</c:v>
                </c:pt>
                <c:pt idx="37">
                  <c:v>390790</c:v>
                </c:pt>
                <c:pt idx="38">
                  <c:v>274309.2</c:v>
                </c:pt>
                <c:pt idx="39">
                  <c:v>221319.8</c:v>
                </c:pt>
                <c:pt idx="40">
                  <c:v>158783.02000000002</c:v>
                </c:pt>
                <c:pt idx="41">
                  <c:v>202413.4</c:v>
                </c:pt>
                <c:pt idx="42">
                  <c:v>128633.2</c:v>
                </c:pt>
                <c:pt idx="43">
                  <c:v>147070.20000000001</c:v>
                </c:pt>
                <c:pt idx="44">
                  <c:v>157390</c:v>
                </c:pt>
                <c:pt idx="45">
                  <c:v>557626.6</c:v>
                </c:pt>
                <c:pt idx="46">
                  <c:v>331014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6-4EA3-A003-E617F4CD34FA}"/>
            </c:ext>
          </c:extLst>
        </c:ser>
        <c:ser>
          <c:idx val="2"/>
          <c:order val="2"/>
          <c:tx>
            <c:strRef>
              <c:f>'data weeks PV'!$D$3</c:f>
              <c:strCache>
                <c:ptCount val="1"/>
                <c:pt idx="0">
                  <c:v>Sum of stock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weeks PV'!$A$4:$A$51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'data weeks PV'!$D$4:$D$51</c:f>
              <c:numCache>
                <c:formatCode>General</c:formatCode>
                <c:ptCount val="47"/>
                <c:pt idx="0">
                  <c:v>2375707.2000000002</c:v>
                </c:pt>
                <c:pt idx="1">
                  <c:v>2141397.84</c:v>
                </c:pt>
                <c:pt idx="2">
                  <c:v>2012844.2400000002</c:v>
                </c:pt>
                <c:pt idx="3">
                  <c:v>1984720.2400000002</c:v>
                </c:pt>
                <c:pt idx="4">
                  <c:v>1945224.2400000002</c:v>
                </c:pt>
                <c:pt idx="5">
                  <c:v>3615874.56</c:v>
                </c:pt>
                <c:pt idx="6">
                  <c:v>3391337.7600000002</c:v>
                </c:pt>
                <c:pt idx="7">
                  <c:v>3544692.8400000003</c:v>
                </c:pt>
                <c:pt idx="8">
                  <c:v>3192035.5100000002</c:v>
                </c:pt>
                <c:pt idx="9">
                  <c:v>2840503.5100000002</c:v>
                </c:pt>
                <c:pt idx="10">
                  <c:v>2745094.5100000002</c:v>
                </c:pt>
                <c:pt idx="11">
                  <c:v>2670487.5100000002</c:v>
                </c:pt>
                <c:pt idx="12">
                  <c:v>2585682.2600000002</c:v>
                </c:pt>
                <c:pt idx="13">
                  <c:v>2473423.2600000002</c:v>
                </c:pt>
                <c:pt idx="14">
                  <c:v>2290535.2600000002</c:v>
                </c:pt>
                <c:pt idx="15">
                  <c:v>1976069.7000000002</c:v>
                </c:pt>
                <c:pt idx="16">
                  <c:v>1622214.7000000002</c:v>
                </c:pt>
                <c:pt idx="17">
                  <c:v>1605810.7000000002</c:v>
                </c:pt>
                <c:pt idx="18">
                  <c:v>1248743.5000000002</c:v>
                </c:pt>
                <c:pt idx="19">
                  <c:v>1946164.5000000002</c:v>
                </c:pt>
                <c:pt idx="20">
                  <c:v>1694034.5000000002</c:v>
                </c:pt>
                <c:pt idx="21">
                  <c:v>1437575.9000000001</c:v>
                </c:pt>
                <c:pt idx="22">
                  <c:v>1352852.1400000001</c:v>
                </c:pt>
                <c:pt idx="23">
                  <c:v>1344278.6400000001</c:v>
                </c:pt>
                <c:pt idx="24">
                  <c:v>2843030.5600000005</c:v>
                </c:pt>
                <c:pt idx="25">
                  <c:v>3431038.7600000002</c:v>
                </c:pt>
                <c:pt idx="26">
                  <c:v>3470069.7600000002</c:v>
                </c:pt>
                <c:pt idx="27">
                  <c:v>3796206.7600000002</c:v>
                </c:pt>
                <c:pt idx="28">
                  <c:v>3610904.46</c:v>
                </c:pt>
                <c:pt idx="29">
                  <c:v>3588894.46</c:v>
                </c:pt>
                <c:pt idx="30">
                  <c:v>3955645.46</c:v>
                </c:pt>
                <c:pt idx="31">
                  <c:v>3898405.46</c:v>
                </c:pt>
                <c:pt idx="32">
                  <c:v>3723280.46</c:v>
                </c:pt>
                <c:pt idx="33">
                  <c:v>3418847.46</c:v>
                </c:pt>
                <c:pt idx="34">
                  <c:v>3037267.46</c:v>
                </c:pt>
                <c:pt idx="35">
                  <c:v>2880367.46</c:v>
                </c:pt>
                <c:pt idx="36">
                  <c:v>1980633.4600000002</c:v>
                </c:pt>
                <c:pt idx="37">
                  <c:v>1729549.4600000002</c:v>
                </c:pt>
                <c:pt idx="38">
                  <c:v>1581121.2600000002</c:v>
                </c:pt>
                <c:pt idx="39">
                  <c:v>1447331.4600000004</c:v>
                </c:pt>
                <c:pt idx="40">
                  <c:v>1407243.4400000004</c:v>
                </c:pt>
                <c:pt idx="41">
                  <c:v>1308651.4400000004</c:v>
                </c:pt>
                <c:pt idx="42">
                  <c:v>1184333.2400000002</c:v>
                </c:pt>
                <c:pt idx="43">
                  <c:v>1067453.0400000003</c:v>
                </c:pt>
                <c:pt idx="44">
                  <c:v>928543.04000000027</c:v>
                </c:pt>
                <c:pt idx="45">
                  <c:v>370916.44000000024</c:v>
                </c:pt>
                <c:pt idx="46">
                  <c:v>115402.44000000021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76-4EA3-A003-E617F4CD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915983"/>
        <c:axId val="1254914319"/>
      </c:lineChart>
      <c:catAx>
        <c:axId val="125491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914319"/>
        <c:crosses val="autoZero"/>
        <c:auto val="1"/>
        <c:lblAlgn val="ctr"/>
        <c:lblOffset val="100"/>
        <c:noMultiLvlLbl val="0"/>
      </c:catAx>
      <c:valAx>
        <c:axId val="12549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91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(Recovered).xlsx]PV2!PivotTable3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purchases,sales and stock with  EOQ </a:t>
            </a:r>
          </a:p>
        </c:rich>
      </c:tx>
      <c:layout>
        <c:manualLayout>
          <c:xMode val="edge"/>
          <c:yMode val="edge"/>
          <c:x val="0.28329879425574495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tx1">
                <a:alpha val="0"/>
              </a:schemeClr>
            </a:solidFill>
            <a:ln w="9525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'PV2'!$B$3</c:f>
              <c:strCache>
                <c:ptCount val="1"/>
                <c:pt idx="0">
                  <c:v>Sum of Purchase using EOQ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'PV2'!$B$4:$B$51</c:f>
              <c:numCache>
                <c:formatCode>General</c:formatCode>
                <c:ptCount val="47"/>
                <c:pt idx="0">
                  <c:v>937519.54664159729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544346</c:v>
                </c:pt>
                <c:pt idx="5">
                  <c:v>268818</c:v>
                </c:pt>
                <c:pt idx="6">
                  <c:v>0</c:v>
                </c:pt>
                <c:pt idx="7">
                  <c:v>65400</c:v>
                </c:pt>
                <c:pt idx="8">
                  <c:v>301929</c:v>
                </c:pt>
                <c:pt idx="9">
                  <c:v>58955.546641597299</c:v>
                </c:pt>
                <c:pt idx="10">
                  <c:v>0</c:v>
                </c:pt>
                <c:pt idx="11">
                  <c:v>242417</c:v>
                </c:pt>
                <c:pt idx="12">
                  <c:v>367329</c:v>
                </c:pt>
                <c:pt idx="13">
                  <c:v>268818</c:v>
                </c:pt>
                <c:pt idx="14">
                  <c:v>0</c:v>
                </c:pt>
                <c:pt idx="15">
                  <c:v>301372.54664159729</c:v>
                </c:pt>
                <c:pt idx="16">
                  <c:v>301929</c:v>
                </c:pt>
                <c:pt idx="17">
                  <c:v>0</c:v>
                </c:pt>
                <c:pt idx="18">
                  <c:v>0</c:v>
                </c:pt>
                <c:pt idx="19">
                  <c:v>576635</c:v>
                </c:pt>
                <c:pt idx="20">
                  <c:v>360884.54664159729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813164</c:v>
                </c:pt>
                <c:pt idx="25">
                  <c:v>0</c:v>
                </c:pt>
                <c:pt idx="26">
                  <c:v>65400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301929</c:v>
                </c:pt>
                <c:pt idx="31">
                  <c:v>242417</c:v>
                </c:pt>
                <c:pt idx="32">
                  <c:v>268818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242417</c:v>
                </c:pt>
                <c:pt idx="37">
                  <c:v>301929</c:v>
                </c:pt>
                <c:pt idx="38">
                  <c:v>0</c:v>
                </c:pt>
                <c:pt idx="39">
                  <c:v>268818</c:v>
                </c:pt>
                <c:pt idx="40">
                  <c:v>242417</c:v>
                </c:pt>
                <c:pt idx="41">
                  <c:v>301929</c:v>
                </c:pt>
                <c:pt idx="42">
                  <c:v>65400</c:v>
                </c:pt>
                <c:pt idx="43">
                  <c:v>0</c:v>
                </c:pt>
                <c:pt idx="44">
                  <c:v>242417</c:v>
                </c:pt>
                <c:pt idx="45">
                  <c:v>301929</c:v>
                </c:pt>
                <c:pt idx="46">
                  <c:v>268818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4-4E88-A810-334CCE7D4334}"/>
            </c:ext>
          </c:extLst>
        </c:ser>
        <c:ser>
          <c:idx val="1"/>
          <c:order val="1"/>
          <c:tx>
            <c:strRef>
              <c:f>'PV2'!$C$3</c:f>
              <c:strCache>
                <c:ptCount val="1"/>
                <c:pt idx="0">
                  <c:v>Sum of sales with out EOQ(kg)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'PV2'!$C$4:$C$51</c:f>
              <c:numCache>
                <c:formatCode>General</c:formatCode>
                <c:ptCount val="47"/>
                <c:pt idx="0">
                  <c:v>3355.56</c:v>
                </c:pt>
                <c:pt idx="1">
                  <c:v>234309.36</c:v>
                </c:pt>
                <c:pt idx="2">
                  <c:v>205778.6</c:v>
                </c:pt>
                <c:pt idx="3">
                  <c:v>147683.6</c:v>
                </c:pt>
                <c:pt idx="4">
                  <c:v>54217</c:v>
                </c:pt>
                <c:pt idx="5">
                  <c:v>399476.68</c:v>
                </c:pt>
                <c:pt idx="6">
                  <c:v>275327.8</c:v>
                </c:pt>
                <c:pt idx="7">
                  <c:v>347476.28</c:v>
                </c:pt>
                <c:pt idx="8">
                  <c:v>387767.33</c:v>
                </c:pt>
                <c:pt idx="9">
                  <c:v>363171</c:v>
                </c:pt>
                <c:pt idx="10">
                  <c:v>181078</c:v>
                </c:pt>
                <c:pt idx="11">
                  <c:v>149147</c:v>
                </c:pt>
                <c:pt idx="12">
                  <c:v>89605.25</c:v>
                </c:pt>
                <c:pt idx="13">
                  <c:v>112259</c:v>
                </c:pt>
                <c:pt idx="14">
                  <c:v>182888</c:v>
                </c:pt>
                <c:pt idx="15">
                  <c:v>314465.56</c:v>
                </c:pt>
                <c:pt idx="16">
                  <c:v>353855</c:v>
                </c:pt>
                <c:pt idx="17">
                  <c:v>64694</c:v>
                </c:pt>
                <c:pt idx="18">
                  <c:v>380817.2</c:v>
                </c:pt>
                <c:pt idx="19">
                  <c:v>94060</c:v>
                </c:pt>
                <c:pt idx="20">
                  <c:v>283528</c:v>
                </c:pt>
                <c:pt idx="21">
                  <c:v>355890</c:v>
                </c:pt>
                <c:pt idx="22">
                  <c:v>86050.75999999998</c:v>
                </c:pt>
                <c:pt idx="23">
                  <c:v>23188.5</c:v>
                </c:pt>
                <c:pt idx="24">
                  <c:v>146614</c:v>
                </c:pt>
                <c:pt idx="25">
                  <c:v>67570.2</c:v>
                </c:pt>
                <c:pt idx="26">
                  <c:v>54845</c:v>
                </c:pt>
                <c:pt idx="27">
                  <c:v>151753</c:v>
                </c:pt>
                <c:pt idx="28">
                  <c:v>185302.3</c:v>
                </c:pt>
                <c:pt idx="29">
                  <c:v>22010</c:v>
                </c:pt>
                <c:pt idx="30">
                  <c:v>20663</c:v>
                </c:pt>
                <c:pt idx="31">
                  <c:v>57240</c:v>
                </c:pt>
                <c:pt idx="32">
                  <c:v>225275</c:v>
                </c:pt>
                <c:pt idx="33">
                  <c:v>363533</c:v>
                </c:pt>
                <c:pt idx="34">
                  <c:v>402515</c:v>
                </c:pt>
                <c:pt idx="35">
                  <c:v>196810</c:v>
                </c:pt>
                <c:pt idx="36">
                  <c:v>920224</c:v>
                </c:pt>
                <c:pt idx="37">
                  <c:v>390790</c:v>
                </c:pt>
                <c:pt idx="38">
                  <c:v>274309.2</c:v>
                </c:pt>
                <c:pt idx="39">
                  <c:v>221319.8</c:v>
                </c:pt>
                <c:pt idx="40">
                  <c:v>158783.02000000002</c:v>
                </c:pt>
                <c:pt idx="41">
                  <c:v>202413.4</c:v>
                </c:pt>
                <c:pt idx="42">
                  <c:v>128633.2</c:v>
                </c:pt>
                <c:pt idx="43">
                  <c:v>147070.20000000001</c:v>
                </c:pt>
                <c:pt idx="44">
                  <c:v>157390</c:v>
                </c:pt>
                <c:pt idx="45">
                  <c:v>557626.6</c:v>
                </c:pt>
                <c:pt idx="46">
                  <c:v>331014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14-4E88-A810-334CCE7D4334}"/>
            </c:ext>
          </c:extLst>
        </c:ser>
        <c:ser>
          <c:idx val="2"/>
          <c:order val="2"/>
          <c:tx>
            <c:strRef>
              <c:f>'PV2'!$D$3</c:f>
              <c:strCache>
                <c:ptCount val="1"/>
                <c:pt idx="0">
                  <c:v>Sum of Stock after EOQ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>
                  <a:alpha val="0"/>
                </a:schemeClr>
              </a:soli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'PV2'!$A$4:$A$51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'PV2'!$D$4:$D$51</c:f>
              <c:numCache>
                <c:formatCode>General</c:formatCode>
                <c:ptCount val="47"/>
                <c:pt idx="0">
                  <c:v>934163.44</c:v>
                </c:pt>
                <c:pt idx="1">
                  <c:v>699854.08000000007</c:v>
                </c:pt>
                <c:pt idx="2">
                  <c:v>494075.48</c:v>
                </c:pt>
                <c:pt idx="3">
                  <c:v>346391.88</c:v>
                </c:pt>
                <c:pt idx="4">
                  <c:v>836520.88</c:v>
                </c:pt>
                <c:pt idx="5">
                  <c:v>705862.2</c:v>
                </c:pt>
                <c:pt idx="6">
                  <c:v>438915.4</c:v>
                </c:pt>
                <c:pt idx="7">
                  <c:v>275834.16000000003</c:v>
                </c:pt>
                <c:pt idx="8">
                  <c:v>373338.83</c:v>
                </c:pt>
                <c:pt idx="9">
                  <c:v>93906.080000000031</c:v>
                </c:pt>
                <c:pt idx="10">
                  <c:v>-16964.719999999972</c:v>
                </c:pt>
                <c:pt idx="11">
                  <c:v>230804.28000000003</c:v>
                </c:pt>
                <c:pt idx="12">
                  <c:v>613134.03</c:v>
                </c:pt>
                <c:pt idx="13">
                  <c:v>769693.03</c:v>
                </c:pt>
                <c:pt idx="14">
                  <c:v>586805.03</c:v>
                </c:pt>
                <c:pt idx="15">
                  <c:v>573711.47</c:v>
                </c:pt>
                <c:pt idx="16">
                  <c:v>521785.47000000003</c:v>
                </c:pt>
                <c:pt idx="17">
                  <c:v>457564.47000000003</c:v>
                </c:pt>
                <c:pt idx="18">
                  <c:v>76747.270000000019</c:v>
                </c:pt>
                <c:pt idx="19">
                  <c:v>648299.55000000005</c:v>
                </c:pt>
                <c:pt idx="20">
                  <c:v>725655.55</c:v>
                </c:pt>
                <c:pt idx="21">
                  <c:v>369765.55</c:v>
                </c:pt>
                <c:pt idx="22">
                  <c:v>330920.79000000004</c:v>
                </c:pt>
                <c:pt idx="23">
                  <c:v>384735.65</c:v>
                </c:pt>
                <c:pt idx="24">
                  <c:v>1057329.1499999999</c:v>
                </c:pt>
                <c:pt idx="25">
                  <c:v>989758.95</c:v>
                </c:pt>
                <c:pt idx="26">
                  <c:v>1000313.95</c:v>
                </c:pt>
                <c:pt idx="27">
                  <c:v>848560.95</c:v>
                </c:pt>
                <c:pt idx="28">
                  <c:v>663258.64999999991</c:v>
                </c:pt>
                <c:pt idx="29">
                  <c:v>641248.64999999991</c:v>
                </c:pt>
                <c:pt idx="30">
                  <c:v>922514.64999999991</c:v>
                </c:pt>
                <c:pt idx="31">
                  <c:v>1107691.6499999999</c:v>
                </c:pt>
                <c:pt idx="32">
                  <c:v>1151234.6499999999</c:v>
                </c:pt>
                <c:pt idx="33">
                  <c:v>787701.64999999991</c:v>
                </c:pt>
                <c:pt idx="34">
                  <c:v>385186.64999999997</c:v>
                </c:pt>
                <c:pt idx="35">
                  <c:v>363935.3</c:v>
                </c:pt>
                <c:pt idx="36">
                  <c:v>-285261.7</c:v>
                </c:pt>
                <c:pt idx="37">
                  <c:v>915</c:v>
                </c:pt>
                <c:pt idx="38">
                  <c:v>-91716.200000000012</c:v>
                </c:pt>
                <c:pt idx="39">
                  <c:v>112583.20000000001</c:v>
                </c:pt>
                <c:pt idx="40">
                  <c:v>386535.38</c:v>
                </c:pt>
                <c:pt idx="41">
                  <c:v>548199.28</c:v>
                </c:pt>
                <c:pt idx="42">
                  <c:v>510070.48</c:v>
                </c:pt>
                <c:pt idx="43">
                  <c:v>363000.28</c:v>
                </c:pt>
                <c:pt idx="44">
                  <c:v>448027.28</c:v>
                </c:pt>
                <c:pt idx="45">
                  <c:v>193515.68000000002</c:v>
                </c:pt>
                <c:pt idx="46">
                  <c:v>212024.98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14-4E88-A810-334CCE7D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667695"/>
        <c:axId val="498663119"/>
      </c:lineChart>
      <c:catAx>
        <c:axId val="49866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3119"/>
        <c:crosses val="autoZero"/>
        <c:auto val="1"/>
        <c:lblAlgn val="ctr"/>
        <c:lblOffset val="100"/>
        <c:noMultiLvlLbl val="0"/>
      </c:catAx>
      <c:valAx>
        <c:axId val="4986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 pie!PivotTable2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 each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'PV pie'!$B$3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E2-4082-8DC0-49E275033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E2-4082-8DC0-49E275033D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E2-4082-8DC0-49E275033D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E2-4082-8DC0-49E275033D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E2-4082-8DC0-49E275033D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'PV pie'!$A$4:$A$9</c:f>
              <c:strCache>
                <c:ptCount val="5"/>
                <c:pt idx="0">
                  <c:v>angles</c:v>
                </c:pt>
                <c:pt idx="1">
                  <c:v>HEA</c:v>
                </c:pt>
                <c:pt idx="2">
                  <c:v>HEB</c:v>
                </c:pt>
                <c:pt idx="3">
                  <c:v>IPE</c:v>
                </c:pt>
                <c:pt idx="4">
                  <c:v>UPN</c:v>
                </c:pt>
              </c:strCache>
            </c:strRef>
          </c:cat>
          <c:val>
            <c:numRef>
              <c:f>'PV pie'!$B$4:$B$9</c:f>
              <c:numCache>
                <c:formatCode>General</c:formatCode>
                <c:ptCount val="5"/>
                <c:pt idx="0">
                  <c:v>2479015.7400000002</c:v>
                </c:pt>
                <c:pt idx="1">
                  <c:v>497638.74</c:v>
                </c:pt>
                <c:pt idx="2">
                  <c:v>343299.25</c:v>
                </c:pt>
                <c:pt idx="3">
                  <c:v>4049819.1</c:v>
                </c:pt>
                <c:pt idx="4">
                  <c:v>3104020.5700000003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E2-4082-8DC0-49E275033D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without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PV!$B$3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PV!$A$4:$A$51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PV!$B$4:$B$51</c:f>
              <c:numCache>
                <c:formatCode>General</c:formatCode>
                <c:ptCount val="47"/>
                <c:pt idx="0">
                  <c:v>2069354.5224781814</c:v>
                </c:pt>
                <c:pt idx="1">
                  <c:v>475141.44000000006</c:v>
                </c:pt>
                <c:pt idx="2">
                  <c:v>494362.2855110357</c:v>
                </c:pt>
                <c:pt idx="3">
                  <c:v>506224.2347919856</c:v>
                </c:pt>
                <c:pt idx="4">
                  <c:v>409617.07424483116</c:v>
                </c:pt>
                <c:pt idx="5">
                  <c:v>2188648.3585716733</c:v>
                </c:pt>
                <c:pt idx="6">
                  <c:v>767356.19911761337</c:v>
                </c:pt>
                <c:pt idx="7">
                  <c:v>1109582.7283045875</c:v>
                </c:pt>
                <c:pt idx="8">
                  <c:v>739696.61705432506</c:v>
                </c:pt>
                <c:pt idx="9">
                  <c:v>648427.65317996813</c:v>
                </c:pt>
                <c:pt idx="10">
                  <c:v>643138.31790073623</c:v>
                </c:pt>
                <c:pt idx="11">
                  <c:v>613900.84860086627</c:v>
                </c:pt>
                <c:pt idx="12">
                  <c:v>538273.69533855177</c:v>
                </c:pt>
                <c:pt idx="13">
                  <c:v>517136.45200000005</c:v>
                </c:pt>
                <c:pt idx="14">
                  <c:v>494684.65200000012</c:v>
                </c:pt>
                <c:pt idx="15">
                  <c:v>458107.05200000003</c:v>
                </c:pt>
                <c:pt idx="16">
                  <c:v>395213.94000000006</c:v>
                </c:pt>
                <c:pt idx="17">
                  <c:v>366476.06585666537</c:v>
                </c:pt>
                <c:pt idx="18">
                  <c:v>341825.83353411272</c:v>
                </c:pt>
                <c:pt idx="19">
                  <c:v>936222.68024891359</c:v>
                </c:pt>
                <c:pt idx="20">
                  <c:v>416623.17074569617</c:v>
                </c:pt>
                <c:pt idx="21">
                  <c:v>424024.8848431696</c:v>
                </c:pt>
                <c:pt idx="22">
                  <c:v>288650.43172378908</c:v>
                </c:pt>
                <c:pt idx="23">
                  <c:v>283290.23725683277</c:v>
                </c:pt>
                <c:pt idx="24">
                  <c:v>1692911.9141572153</c:v>
                </c:pt>
                <c:pt idx="25">
                  <c:v>1142924.3286378779</c:v>
                </c:pt>
                <c:pt idx="26">
                  <c:v>766220.63201135129</c:v>
                </c:pt>
                <c:pt idx="27">
                  <c:v>1108158.714100651</c:v>
                </c:pt>
                <c:pt idx="28">
                  <c:v>759241.35199999996</c:v>
                </c:pt>
                <c:pt idx="29">
                  <c:v>722180.89200000011</c:v>
                </c:pt>
                <c:pt idx="30">
                  <c:v>1047981.6051185566</c:v>
                </c:pt>
                <c:pt idx="31">
                  <c:v>791129.09200000006</c:v>
                </c:pt>
                <c:pt idx="32">
                  <c:v>823614.90459112509</c:v>
                </c:pt>
                <c:pt idx="33">
                  <c:v>795028.51102798223</c:v>
                </c:pt>
                <c:pt idx="34">
                  <c:v>702065.2703387998</c:v>
                </c:pt>
                <c:pt idx="35">
                  <c:v>642332.16197800229</c:v>
                </c:pt>
                <c:pt idx="36">
                  <c:v>594023.71772267506</c:v>
                </c:pt>
                <c:pt idx="37">
                  <c:v>517818.45418032201</c:v>
                </c:pt>
                <c:pt idx="38">
                  <c:v>455329.11588762188</c:v>
                </c:pt>
                <c:pt idx="39">
                  <c:v>391646.5569750017</c:v>
                </c:pt>
                <c:pt idx="40">
                  <c:v>392380.81660161517</c:v>
                </c:pt>
                <c:pt idx="41">
                  <c:v>371926.29840050644</c:v>
                </c:pt>
                <c:pt idx="42">
                  <c:v>265484.51180330222</c:v>
                </c:pt>
                <c:pt idx="43">
                  <c:v>262598.34563882882</c:v>
                </c:pt>
                <c:pt idx="44">
                  <c:v>229522.8127316779</c:v>
                </c:pt>
                <c:pt idx="45">
                  <c:v>185708.60800000007</c:v>
                </c:pt>
                <c:pt idx="46">
                  <c:v>139491.77583308754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0-4030-9CD6-9EEB326C7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08784"/>
        <c:axId val="27305040"/>
      </c:lineChart>
      <c:catAx>
        <c:axId val="273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5040"/>
        <c:crosses val="autoZero"/>
        <c:auto val="1"/>
        <c:lblAlgn val="ctr"/>
        <c:lblOffset val="100"/>
        <c:noMultiLvlLbl val="0"/>
      </c:catAx>
      <c:valAx>
        <c:axId val="273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data (Repaired) (Recovered).xlsx]pv4!PivotTable3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after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'pv4'!$B$3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'pv4'!$A$4:$A$51</c:f>
              <c:strCach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strCache>
            </c:strRef>
          </c:cat>
          <c:val>
            <c:numRef>
              <c:f>'pv4'!$B$4:$B$51</c:f>
              <c:numCache>
                <c:formatCode>General</c:formatCode>
                <c:ptCount val="47"/>
                <c:pt idx="0">
                  <c:v>813932.38533860457</c:v>
                </c:pt>
                <c:pt idx="1">
                  <c:v>186832.79732831949</c:v>
                </c:pt>
                <c:pt idx="2">
                  <c:v>139970.92532831948</c:v>
                </c:pt>
                <c:pt idx="3">
                  <c:v>98815.205328319469</c:v>
                </c:pt>
                <c:pt idx="4">
                  <c:v>540400.93117400201</c:v>
                </c:pt>
                <c:pt idx="5">
                  <c:v>426154.0622643088</c:v>
                </c:pt>
                <c:pt idx="6">
                  <c:v>486591.29674283008</c:v>
                </c:pt>
                <c:pt idx="7">
                  <c:v>692153.91207806824</c:v>
                </c:pt>
                <c:pt idx="8">
                  <c:v>430174.73679519049</c:v>
                </c:pt>
                <c:pt idx="9">
                  <c:v>378056.29218434193</c:v>
                </c:pt>
                <c:pt idx="10">
                  <c:v>478983.59291607677</c:v>
                </c:pt>
                <c:pt idx="11">
                  <c:v>533609.03819455288</c:v>
                </c:pt>
                <c:pt idx="12">
                  <c:v>388512.69920323906</c:v>
                </c:pt>
                <c:pt idx="13">
                  <c:v>356509.40304854146</c:v>
                </c:pt>
                <c:pt idx="14">
                  <c:v>153938.71532831946</c:v>
                </c:pt>
                <c:pt idx="15">
                  <c:v>375980.47907178244</c:v>
                </c:pt>
                <c:pt idx="16">
                  <c:v>380616.07045489753</c:v>
                </c:pt>
                <c:pt idx="17">
                  <c:v>104451.91265663895</c:v>
                </c:pt>
                <c:pt idx="18">
                  <c:v>349042.15417431266</c:v>
                </c:pt>
                <c:pt idx="19">
                  <c:v>530571.93799872801</c:v>
                </c:pt>
                <c:pt idx="20">
                  <c:v>446165.70465315453</c:v>
                </c:pt>
                <c:pt idx="21">
                  <c:v>281755.71034649678</c:v>
                </c:pt>
                <c:pt idx="22">
                  <c:v>306258.85078404297</c:v>
                </c:pt>
                <c:pt idx="23">
                  <c:v>99076.34109763382</c:v>
                </c:pt>
                <c:pt idx="24">
                  <c:v>783161.091550863</c:v>
                </c:pt>
                <c:pt idx="25">
                  <c:v>211466.15798495841</c:v>
                </c:pt>
                <c:pt idx="26">
                  <c:v>254878.32281051044</c:v>
                </c:pt>
                <c:pt idx="27">
                  <c:v>200063.1179849584</c:v>
                </c:pt>
                <c:pt idx="28">
                  <c:v>169712.51798495837</c:v>
                </c:pt>
                <c:pt idx="29">
                  <c:v>132652.05798495837</c:v>
                </c:pt>
                <c:pt idx="30">
                  <c:v>392754.38703432592</c:v>
                </c:pt>
                <c:pt idx="31">
                  <c:v>391121.37478127342</c:v>
                </c:pt>
                <c:pt idx="32">
                  <c:v>455421.14570518048</c:v>
                </c:pt>
                <c:pt idx="33">
                  <c:v>230247.25798495841</c:v>
                </c:pt>
                <c:pt idx="34">
                  <c:v>773759.9145217851</c:v>
                </c:pt>
                <c:pt idx="35">
                  <c:v>212571.85608618049</c:v>
                </c:pt>
                <c:pt idx="36">
                  <c:v>1440397.1263493877</c:v>
                </c:pt>
                <c:pt idx="37">
                  <c:v>909806.16043052159</c:v>
                </c:pt>
                <c:pt idx="38">
                  <c:v>508202.70421184506</c:v>
                </c:pt>
                <c:pt idx="39">
                  <c:v>889846.07127697254</c:v>
                </c:pt>
                <c:pt idx="40">
                  <c:v>443202.5515608968</c:v>
                </c:pt>
                <c:pt idx="41">
                  <c:v>426912.9917735667</c:v>
                </c:pt>
                <c:pt idx="42">
                  <c:v>171587.26881051043</c:v>
                </c:pt>
                <c:pt idx="43">
                  <c:v>102014.42398495838</c:v>
                </c:pt>
                <c:pt idx="44">
                  <c:v>282746.98059838015</c:v>
                </c:pt>
                <c:pt idx="45">
                  <c:v>587925.40491590276</c:v>
                </c:pt>
                <c:pt idx="46">
                  <c:v>668578.92730649316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1-459D-B00C-7EE31214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09616"/>
        <c:axId val="27303376"/>
      </c:lineChart>
      <c:catAx>
        <c:axId val="273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3376"/>
        <c:crosses val="autoZero"/>
        <c:auto val="1"/>
        <c:lblAlgn val="ctr"/>
        <c:lblOffset val="100"/>
        <c:noMultiLvlLbl val="0"/>
      </c:catAx>
      <c:valAx>
        <c:axId val="273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'UPN PV'!$J$54:$K$54</c:f>
              <c:strCache>
                <c:ptCount val="2"/>
                <c:pt idx="0">
                  <c:v>Total cost without EOQ</c:v>
                </c:pt>
                <c:pt idx="1">
                  <c:v>Total cost with EOQ</c:v>
                </c:pt>
              </c:strCache>
            </c:strRef>
          </c:cat>
          <c:val>
            <c:numRef>
              <c:f>'UPN PV'!$J$55:$K$55</c:f>
              <c:numCache>
                <c:formatCode>_(* #,##0.00_);_(* \(#,##0.00\);_(* "-"??_);_(@_)</c:formatCode>
                <c:ptCount val="2"/>
                <c:pt idx="0">
                  <c:v>9058110.4417918492</c:v>
                </c:pt>
                <c:pt idx="1">
                  <c:v>6162467.1672666566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2-494D-AA63-ED94D4B06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01593519"/>
        <c:axId val="1801602671"/>
      </c:barChart>
      <c:catAx>
        <c:axId val="180159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02671"/>
        <c:crosses val="autoZero"/>
        <c:auto val="1"/>
        <c:lblAlgn val="ctr"/>
        <c:lblOffset val="100"/>
        <c:noMultiLvlLbl val="0"/>
      </c:catAx>
      <c:valAx>
        <c:axId val="180160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9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level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'UPN PV'!$I$3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'UPN PV'!$I$4:$I$50</c:f>
              <c:numCache>
                <c:formatCode>General</c:formatCode>
                <c:ptCount val="47"/>
                <c:pt idx="0">
                  <c:v>480588.56000000006</c:v>
                </c:pt>
                <c:pt idx="1">
                  <c:v>474760.56000000006</c:v>
                </c:pt>
                <c:pt idx="2">
                  <c:v>494463.56000000006</c:v>
                </c:pt>
                <c:pt idx="3">
                  <c:v>479343.56000000006</c:v>
                </c:pt>
                <c:pt idx="4">
                  <c:v>467936.56000000006</c:v>
                </c:pt>
                <c:pt idx="5">
                  <c:v>965496.16</c:v>
                </c:pt>
                <c:pt idx="6">
                  <c:v>905131.16</c:v>
                </c:pt>
                <c:pt idx="7">
                  <c:v>1025117.92</c:v>
                </c:pt>
                <c:pt idx="8">
                  <c:v>958407.72000000009</c:v>
                </c:pt>
                <c:pt idx="9">
                  <c:v>840431.72000000009</c:v>
                </c:pt>
                <c:pt idx="10">
                  <c:v>828247.72000000009</c:v>
                </c:pt>
                <c:pt idx="11">
                  <c:v>825310.72000000009</c:v>
                </c:pt>
                <c:pt idx="12">
                  <c:v>799770.47000000009</c:v>
                </c:pt>
                <c:pt idx="13">
                  <c:v>793632.47000000009</c:v>
                </c:pt>
                <c:pt idx="14">
                  <c:v>695798.47000000009</c:v>
                </c:pt>
                <c:pt idx="15">
                  <c:v>591433.47000000009</c:v>
                </c:pt>
                <c:pt idx="16">
                  <c:v>550773.47000000009</c:v>
                </c:pt>
                <c:pt idx="17">
                  <c:v>550439.47000000009</c:v>
                </c:pt>
                <c:pt idx="18">
                  <c:v>417121.47000000009</c:v>
                </c:pt>
                <c:pt idx="19">
                  <c:v>533177.47000000009</c:v>
                </c:pt>
                <c:pt idx="20">
                  <c:v>503073.47000000009</c:v>
                </c:pt>
                <c:pt idx="21">
                  <c:v>474010.47000000009</c:v>
                </c:pt>
                <c:pt idx="22">
                  <c:v>469512.07000000007</c:v>
                </c:pt>
                <c:pt idx="23">
                  <c:v>464328.07000000007</c:v>
                </c:pt>
                <c:pt idx="24">
                  <c:v>995581.47000000009</c:v>
                </c:pt>
                <c:pt idx="25">
                  <c:v>986489.47000000009</c:v>
                </c:pt>
                <c:pt idx="26">
                  <c:v>1043305.4700000001</c:v>
                </c:pt>
                <c:pt idx="27">
                  <c:v>1111432.4700000002</c:v>
                </c:pt>
                <c:pt idx="28">
                  <c:v>1015277.4700000002</c:v>
                </c:pt>
                <c:pt idx="29">
                  <c:v>1014377.4700000002</c:v>
                </c:pt>
                <c:pt idx="30">
                  <c:v>1391054.4700000002</c:v>
                </c:pt>
                <c:pt idx="31">
                  <c:v>1384509.4700000002</c:v>
                </c:pt>
                <c:pt idx="32">
                  <c:v>1239239.4700000002</c:v>
                </c:pt>
                <c:pt idx="33">
                  <c:v>1194862.4700000002</c:v>
                </c:pt>
                <c:pt idx="34">
                  <c:v>962117.4700000002</c:v>
                </c:pt>
                <c:pt idx="35">
                  <c:v>933507.4700000002</c:v>
                </c:pt>
                <c:pt idx="36">
                  <c:v>571793.4700000002</c:v>
                </c:pt>
                <c:pt idx="37">
                  <c:v>429745.4700000002</c:v>
                </c:pt>
                <c:pt idx="38">
                  <c:v>424380.87000000023</c:v>
                </c:pt>
                <c:pt idx="39">
                  <c:v>319510.67000000027</c:v>
                </c:pt>
                <c:pt idx="40">
                  <c:v>277105.9500000003</c:v>
                </c:pt>
                <c:pt idx="41">
                  <c:v>260549.9500000003</c:v>
                </c:pt>
                <c:pt idx="42">
                  <c:v>256646.9500000003</c:v>
                </c:pt>
                <c:pt idx="43">
                  <c:v>251847.75000000029</c:v>
                </c:pt>
                <c:pt idx="44">
                  <c:v>144582.75000000029</c:v>
                </c:pt>
                <c:pt idx="45">
                  <c:v>101070.75000000029</c:v>
                </c:pt>
                <c:pt idx="46">
                  <c:v>38736.750000000291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3-4560-AB8D-BB141EEB2243}"/>
            </c:ext>
          </c:extLst>
        </c:ser>
        <c:ser>
          <c:idx val="1"/>
          <c:order val="1"/>
          <c:tx>
            <c:strRef>
              <c:f>'UPN PV'!$S$3</c:f>
              <c:strCache>
                <c:ptCount val="1"/>
                <c:pt idx="0">
                  <c:v>Stock after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'UPN PV'!$S$4:$S$50</c:f>
              <c:numCache>
                <c:formatCode>General</c:formatCode>
                <c:ptCount val="47"/>
                <c:pt idx="0">
                  <c:v>242417</c:v>
                </c:pt>
                <c:pt idx="1">
                  <c:v>236589</c:v>
                </c:pt>
                <c:pt idx="2">
                  <c:v>193532</c:v>
                </c:pt>
                <c:pt idx="3">
                  <c:v>157634</c:v>
                </c:pt>
                <c:pt idx="4">
                  <c:v>378484</c:v>
                </c:pt>
                <c:pt idx="5">
                  <c:v>329058</c:v>
                </c:pt>
                <c:pt idx="6">
                  <c:v>264973</c:v>
                </c:pt>
                <c:pt idx="7">
                  <c:v>120454</c:v>
                </c:pt>
                <c:pt idx="8">
                  <c:v>53743.8</c:v>
                </c:pt>
                <c:pt idx="9">
                  <c:v>-70207.199999999997</c:v>
                </c:pt>
                <c:pt idx="10">
                  <c:v>-12713</c:v>
                </c:pt>
                <c:pt idx="11">
                  <c:v>239480</c:v>
                </c:pt>
                <c:pt idx="12">
                  <c:v>213939.75</c:v>
                </c:pt>
                <c:pt idx="13">
                  <c:v>207801.75</c:v>
                </c:pt>
                <c:pt idx="14">
                  <c:v>109967.75</c:v>
                </c:pt>
                <c:pt idx="15">
                  <c:v>248019.75</c:v>
                </c:pt>
                <c:pt idx="16">
                  <c:v>207359.75</c:v>
                </c:pt>
                <c:pt idx="17">
                  <c:v>207025.75</c:v>
                </c:pt>
                <c:pt idx="18">
                  <c:v>68822.75</c:v>
                </c:pt>
                <c:pt idx="19">
                  <c:v>272116.75</c:v>
                </c:pt>
                <c:pt idx="20">
                  <c:v>233792.75</c:v>
                </c:pt>
                <c:pt idx="21">
                  <c:v>125248.75</c:v>
                </c:pt>
                <c:pt idx="22">
                  <c:v>119661.35</c:v>
                </c:pt>
                <c:pt idx="23">
                  <c:v>111212.35</c:v>
                </c:pt>
                <c:pt idx="24">
                  <c:v>345984.35</c:v>
                </c:pt>
                <c:pt idx="25">
                  <c:v>336892.35</c:v>
                </c:pt>
                <c:pt idx="26">
                  <c:v>299832.34999999998</c:v>
                </c:pt>
                <c:pt idx="27">
                  <c:v>177853.34999999998</c:v>
                </c:pt>
                <c:pt idx="28">
                  <c:v>81698.349999999977</c:v>
                </c:pt>
                <c:pt idx="29">
                  <c:v>80798.349999999977</c:v>
                </c:pt>
                <c:pt idx="30">
                  <c:v>70061.349999999977</c:v>
                </c:pt>
                <c:pt idx="31">
                  <c:v>305933.34999999998</c:v>
                </c:pt>
                <c:pt idx="32">
                  <c:v>160663.34999999998</c:v>
                </c:pt>
                <c:pt idx="33">
                  <c:v>57186.349999999977</c:v>
                </c:pt>
                <c:pt idx="34">
                  <c:v>-175558.65000000002</c:v>
                </c:pt>
                <c:pt idx="35">
                  <c:v>-28610</c:v>
                </c:pt>
                <c:pt idx="36">
                  <c:v>-119297</c:v>
                </c:pt>
                <c:pt idx="37">
                  <c:v>-164868</c:v>
                </c:pt>
                <c:pt idx="38">
                  <c:v>-34984.6</c:v>
                </c:pt>
                <c:pt idx="39">
                  <c:v>-153330.19999999998</c:v>
                </c:pt>
                <c:pt idx="40">
                  <c:v>154992.28</c:v>
                </c:pt>
                <c:pt idx="41">
                  <c:v>128925.28</c:v>
                </c:pt>
                <c:pt idx="42">
                  <c:v>125022.28</c:v>
                </c:pt>
                <c:pt idx="43">
                  <c:v>90033.08</c:v>
                </c:pt>
                <c:pt idx="44">
                  <c:v>218560.08000000002</c:v>
                </c:pt>
                <c:pt idx="45">
                  <c:v>175048.08000000002</c:v>
                </c:pt>
                <c:pt idx="46">
                  <c:v>79718.080000000016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3-4560-AB8D-BB141EEB2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1614319"/>
        <c:axId val="1801618895"/>
      </c:lineChart>
      <c:catAx>
        <c:axId val="1801614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18895"/>
        <c:crosses val="autoZero"/>
        <c:auto val="1"/>
        <c:lblAlgn val="ctr"/>
        <c:lblOffset val="100"/>
        <c:noMultiLvlLbl val="0"/>
      </c:catAx>
      <c:valAx>
        <c:axId val="180161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1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Without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'UPN PV'!$H$3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PV'!$H$4:$H$50</c:f>
              <c:numCache>
                <c:formatCode>General</c:formatCode>
                <c:ptCount val="47"/>
                <c:pt idx="0">
                  <c:v>0</c:v>
                </c:pt>
                <c:pt idx="1">
                  <c:v>5828</c:v>
                </c:pt>
                <c:pt idx="2">
                  <c:v>43057</c:v>
                </c:pt>
                <c:pt idx="3">
                  <c:v>35898</c:v>
                </c:pt>
                <c:pt idx="4">
                  <c:v>21567</c:v>
                </c:pt>
                <c:pt idx="5">
                  <c:v>49426</c:v>
                </c:pt>
                <c:pt idx="6">
                  <c:v>64085</c:v>
                </c:pt>
                <c:pt idx="7">
                  <c:v>144519</c:v>
                </c:pt>
                <c:pt idx="8">
                  <c:v>66710.2</c:v>
                </c:pt>
                <c:pt idx="9">
                  <c:v>123951</c:v>
                </c:pt>
                <c:pt idx="10">
                  <c:v>12713</c:v>
                </c:pt>
                <c:pt idx="11">
                  <c:v>2937</c:v>
                </c:pt>
                <c:pt idx="12">
                  <c:v>25540.25</c:v>
                </c:pt>
                <c:pt idx="13">
                  <c:v>6138</c:v>
                </c:pt>
                <c:pt idx="14">
                  <c:v>97834</c:v>
                </c:pt>
                <c:pt idx="15">
                  <c:v>104365</c:v>
                </c:pt>
                <c:pt idx="16">
                  <c:v>40660</c:v>
                </c:pt>
                <c:pt idx="17">
                  <c:v>334</c:v>
                </c:pt>
                <c:pt idx="18">
                  <c:v>138203</c:v>
                </c:pt>
                <c:pt idx="19">
                  <c:v>39123</c:v>
                </c:pt>
                <c:pt idx="20">
                  <c:v>38324</c:v>
                </c:pt>
                <c:pt idx="21">
                  <c:v>108544</c:v>
                </c:pt>
                <c:pt idx="22">
                  <c:v>5587.4</c:v>
                </c:pt>
                <c:pt idx="23">
                  <c:v>8449</c:v>
                </c:pt>
                <c:pt idx="24">
                  <c:v>7645</c:v>
                </c:pt>
                <c:pt idx="25">
                  <c:v>9092</c:v>
                </c:pt>
                <c:pt idx="26">
                  <c:v>37060</c:v>
                </c:pt>
                <c:pt idx="27">
                  <c:v>121979</c:v>
                </c:pt>
                <c:pt idx="28">
                  <c:v>96155</c:v>
                </c:pt>
                <c:pt idx="29">
                  <c:v>900</c:v>
                </c:pt>
                <c:pt idx="30">
                  <c:v>10737</c:v>
                </c:pt>
                <c:pt idx="31">
                  <c:v>6545</c:v>
                </c:pt>
                <c:pt idx="32">
                  <c:v>145270</c:v>
                </c:pt>
                <c:pt idx="33">
                  <c:v>103477</c:v>
                </c:pt>
                <c:pt idx="34">
                  <c:v>232745</c:v>
                </c:pt>
                <c:pt idx="35">
                  <c:v>28610</c:v>
                </c:pt>
                <c:pt idx="36">
                  <c:v>361714</c:v>
                </c:pt>
                <c:pt idx="37">
                  <c:v>164868</c:v>
                </c:pt>
                <c:pt idx="38">
                  <c:v>34984.6</c:v>
                </c:pt>
                <c:pt idx="39">
                  <c:v>153330.19999999998</c:v>
                </c:pt>
                <c:pt idx="40">
                  <c:v>87424.72</c:v>
                </c:pt>
                <c:pt idx="41">
                  <c:v>26067</c:v>
                </c:pt>
                <c:pt idx="42">
                  <c:v>3903</c:v>
                </c:pt>
                <c:pt idx="43">
                  <c:v>34989.199999999997</c:v>
                </c:pt>
                <c:pt idx="44">
                  <c:v>113890</c:v>
                </c:pt>
                <c:pt idx="45">
                  <c:v>43512</c:v>
                </c:pt>
                <c:pt idx="46">
                  <c:v>95330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211-9FE4-EEC143C15D57}"/>
            </c:ext>
          </c:extLst>
        </c:ser>
        <c:ser>
          <c:idx val="1"/>
          <c:order val="1"/>
          <c:tx>
            <c:strRef>
              <c:f>'UPN PV'!$I$3</c:f>
              <c:strCache>
                <c:ptCount val="1"/>
                <c:pt idx="0">
                  <c:v>stock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PV'!$I$4:$I$50</c:f>
              <c:numCache>
                <c:formatCode>General</c:formatCode>
                <c:ptCount val="47"/>
                <c:pt idx="0">
                  <c:v>480588.56000000006</c:v>
                </c:pt>
                <c:pt idx="1">
                  <c:v>474760.56000000006</c:v>
                </c:pt>
                <c:pt idx="2">
                  <c:v>494463.56000000006</c:v>
                </c:pt>
                <c:pt idx="3">
                  <c:v>479343.56000000006</c:v>
                </c:pt>
                <c:pt idx="4">
                  <c:v>467936.56000000006</c:v>
                </c:pt>
                <c:pt idx="5">
                  <c:v>965496.16</c:v>
                </c:pt>
                <c:pt idx="6">
                  <c:v>905131.16</c:v>
                </c:pt>
                <c:pt idx="7">
                  <c:v>1025117.92</c:v>
                </c:pt>
                <c:pt idx="8">
                  <c:v>958407.72000000009</c:v>
                </c:pt>
                <c:pt idx="9">
                  <c:v>840431.72000000009</c:v>
                </c:pt>
                <c:pt idx="10">
                  <c:v>828247.72000000009</c:v>
                </c:pt>
                <c:pt idx="11">
                  <c:v>825310.72000000009</c:v>
                </c:pt>
                <c:pt idx="12">
                  <c:v>799770.47000000009</c:v>
                </c:pt>
                <c:pt idx="13">
                  <c:v>793632.47000000009</c:v>
                </c:pt>
                <c:pt idx="14">
                  <c:v>695798.47000000009</c:v>
                </c:pt>
                <c:pt idx="15">
                  <c:v>591433.47000000009</c:v>
                </c:pt>
                <c:pt idx="16">
                  <c:v>550773.47000000009</c:v>
                </c:pt>
                <c:pt idx="17">
                  <c:v>550439.47000000009</c:v>
                </c:pt>
                <c:pt idx="18">
                  <c:v>417121.47000000009</c:v>
                </c:pt>
                <c:pt idx="19">
                  <c:v>533177.47000000009</c:v>
                </c:pt>
                <c:pt idx="20">
                  <c:v>503073.47000000009</c:v>
                </c:pt>
                <c:pt idx="21">
                  <c:v>474010.47000000009</c:v>
                </c:pt>
                <c:pt idx="22">
                  <c:v>469512.07000000007</c:v>
                </c:pt>
                <c:pt idx="23">
                  <c:v>464328.07000000007</c:v>
                </c:pt>
                <c:pt idx="24">
                  <c:v>995581.47000000009</c:v>
                </c:pt>
                <c:pt idx="25">
                  <c:v>986489.47000000009</c:v>
                </c:pt>
                <c:pt idx="26">
                  <c:v>1043305.4700000001</c:v>
                </c:pt>
                <c:pt idx="27">
                  <c:v>1111432.4700000002</c:v>
                </c:pt>
                <c:pt idx="28">
                  <c:v>1015277.4700000002</c:v>
                </c:pt>
                <c:pt idx="29">
                  <c:v>1014377.4700000002</c:v>
                </c:pt>
                <c:pt idx="30">
                  <c:v>1391054.4700000002</c:v>
                </c:pt>
                <c:pt idx="31">
                  <c:v>1384509.4700000002</c:v>
                </c:pt>
                <c:pt idx="32">
                  <c:v>1239239.4700000002</c:v>
                </c:pt>
                <c:pt idx="33">
                  <c:v>1194862.4700000002</c:v>
                </c:pt>
                <c:pt idx="34">
                  <c:v>962117.4700000002</c:v>
                </c:pt>
                <c:pt idx="35">
                  <c:v>933507.4700000002</c:v>
                </c:pt>
                <c:pt idx="36">
                  <c:v>571793.4700000002</c:v>
                </c:pt>
                <c:pt idx="37">
                  <c:v>429745.4700000002</c:v>
                </c:pt>
                <c:pt idx="38">
                  <c:v>424380.87000000023</c:v>
                </c:pt>
                <c:pt idx="39">
                  <c:v>319510.67000000027</c:v>
                </c:pt>
                <c:pt idx="40">
                  <c:v>277105.9500000003</c:v>
                </c:pt>
                <c:pt idx="41">
                  <c:v>260549.9500000003</c:v>
                </c:pt>
                <c:pt idx="42">
                  <c:v>256646.9500000003</c:v>
                </c:pt>
                <c:pt idx="43">
                  <c:v>251847.75000000029</c:v>
                </c:pt>
                <c:pt idx="44">
                  <c:v>144582.75000000029</c:v>
                </c:pt>
                <c:pt idx="45">
                  <c:v>101070.75000000029</c:v>
                </c:pt>
                <c:pt idx="46">
                  <c:v>38736.750000000291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C-4211-9FE4-EEC143C15D57}"/>
            </c:ext>
          </c:extLst>
        </c:ser>
        <c:ser>
          <c:idx val="2"/>
          <c:order val="2"/>
          <c:tx>
            <c:strRef>
              <c:f>'UPN PV'!$L$3</c:f>
              <c:strCache>
                <c:ptCount val="1"/>
                <c:pt idx="0">
                  <c:v>total cost without EOQ UPN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PV'!$L$4:$L$50</c:f>
              <c:numCache>
                <c:formatCode>General</c:formatCode>
                <c:ptCount val="47"/>
                <c:pt idx="0">
                  <c:v>409617.73814508558</c:v>
                </c:pt>
                <c:pt idx="1">
                  <c:v>96117.712000000014</c:v>
                </c:pt>
                <c:pt idx="2">
                  <c:v>148444.04124189785</c:v>
                </c:pt>
                <c:pt idx="3">
                  <c:v>116602.32490293426</c:v>
                </c:pt>
                <c:pt idx="4">
                  <c:v>104528.33598179865</c:v>
                </c:pt>
                <c:pt idx="5">
                  <c:v>559796.92021442042</c:v>
                </c:pt>
                <c:pt idx="6">
                  <c:v>196269.8817256192</c:v>
                </c:pt>
                <c:pt idx="7">
                  <c:v>406471.15548620792</c:v>
                </c:pt>
                <c:pt idx="8">
                  <c:v>205023.58400000003</c:v>
                </c:pt>
                <c:pt idx="9">
                  <c:v>196774.18704047706</c:v>
                </c:pt>
                <c:pt idx="10">
                  <c:v>168537.2240281862</c:v>
                </c:pt>
                <c:pt idx="11">
                  <c:v>165649.54400000002</c:v>
                </c:pt>
                <c:pt idx="12">
                  <c:v>165062.14400000003</c:v>
                </c:pt>
                <c:pt idx="13">
                  <c:v>159954.09400000004</c:v>
                </c:pt>
                <c:pt idx="14">
                  <c:v>158726.49400000004</c:v>
                </c:pt>
                <c:pt idx="15">
                  <c:v>139159.69400000002</c:v>
                </c:pt>
                <c:pt idx="16">
                  <c:v>118286.69400000002</c:v>
                </c:pt>
                <c:pt idx="17">
                  <c:v>110154.69400000002</c:v>
                </c:pt>
                <c:pt idx="18">
                  <c:v>114251.50257786285</c:v>
                </c:pt>
                <c:pt idx="19">
                  <c:v>215687.26544404819</c:v>
                </c:pt>
                <c:pt idx="20">
                  <c:v>113641.60710338435</c:v>
                </c:pt>
                <c:pt idx="21">
                  <c:v>168358.35282847806</c:v>
                </c:pt>
                <c:pt idx="22">
                  <c:v>95730.27613741919</c:v>
                </c:pt>
                <c:pt idx="23">
                  <c:v>96685.255761867389</c:v>
                </c:pt>
                <c:pt idx="24">
                  <c:v>552182.29789694003</c:v>
                </c:pt>
                <c:pt idx="25">
                  <c:v>199116.29400000002</c:v>
                </c:pt>
                <c:pt idx="26">
                  <c:v>277310.77401135123</c:v>
                </c:pt>
                <c:pt idx="27">
                  <c:v>370693.22753187112</c:v>
                </c:pt>
                <c:pt idx="28">
                  <c:v>222286.49400000006</c:v>
                </c:pt>
                <c:pt idx="29">
                  <c:v>203055.49400000006</c:v>
                </c:pt>
                <c:pt idx="30">
                  <c:v>533078.2071185566</c:v>
                </c:pt>
                <c:pt idx="31">
                  <c:v>278210.89400000003</c:v>
                </c:pt>
                <c:pt idx="32">
                  <c:v>276901.89400000003</c:v>
                </c:pt>
                <c:pt idx="33">
                  <c:v>298220.31302798225</c:v>
                </c:pt>
                <c:pt idx="34">
                  <c:v>238972.49400000006</c:v>
                </c:pt>
                <c:pt idx="35">
                  <c:v>192423.49400000006</c:v>
                </c:pt>
                <c:pt idx="36">
                  <c:v>186701.49400000006</c:v>
                </c:pt>
                <c:pt idx="37">
                  <c:v>133808.7549512446</c:v>
                </c:pt>
                <c:pt idx="38">
                  <c:v>111194.96627764526</c:v>
                </c:pt>
                <c:pt idx="39">
                  <c:v>126179.85295255532</c:v>
                </c:pt>
                <c:pt idx="40">
                  <c:v>102273.81428155265</c:v>
                </c:pt>
                <c:pt idx="41">
                  <c:v>63527.654930205455</c:v>
                </c:pt>
                <c:pt idx="42">
                  <c:v>52109.990000000063</c:v>
                </c:pt>
                <c:pt idx="43">
                  <c:v>77061.08763882886</c:v>
                </c:pt>
                <c:pt idx="44">
                  <c:v>56016.204417265406</c:v>
                </c:pt>
                <c:pt idx="45">
                  <c:v>28916.550000000061</c:v>
                </c:pt>
                <c:pt idx="46">
                  <c:v>48337.472136164186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C-4211-9FE4-EEC143C15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954800"/>
        <c:axId val="282949808"/>
      </c:lineChart>
      <c:catAx>
        <c:axId val="28295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49808"/>
        <c:crosses val="autoZero"/>
        <c:auto val="1"/>
        <c:lblAlgn val="ctr"/>
        <c:lblOffset val="100"/>
        <c:noMultiLvlLbl val="0"/>
      </c:catAx>
      <c:valAx>
        <c:axId val="2829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after EOQ </a:t>
            </a:r>
          </a:p>
        </c:rich>
      </c:tx>
      <c:layout>
        <c:manualLayout>
          <c:xMode val="edge"/>
          <c:yMode val="edge"/>
          <c:x val="0.1243818482905469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'UPN PV'!$H$3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PV'!$H$4:$H$50</c:f>
              <c:numCache>
                <c:formatCode>General</c:formatCode>
                <c:ptCount val="47"/>
                <c:pt idx="0">
                  <c:v>0</c:v>
                </c:pt>
                <c:pt idx="1">
                  <c:v>5828</c:v>
                </c:pt>
                <c:pt idx="2">
                  <c:v>43057</c:v>
                </c:pt>
                <c:pt idx="3">
                  <c:v>35898</c:v>
                </c:pt>
                <c:pt idx="4">
                  <c:v>21567</c:v>
                </c:pt>
                <c:pt idx="5">
                  <c:v>49426</c:v>
                </c:pt>
                <c:pt idx="6">
                  <c:v>64085</c:v>
                </c:pt>
                <c:pt idx="7">
                  <c:v>144519</c:v>
                </c:pt>
                <c:pt idx="8">
                  <c:v>66710.2</c:v>
                </c:pt>
                <c:pt idx="9">
                  <c:v>123951</c:v>
                </c:pt>
                <c:pt idx="10">
                  <c:v>12713</c:v>
                </c:pt>
                <c:pt idx="11">
                  <c:v>2937</c:v>
                </c:pt>
                <c:pt idx="12">
                  <c:v>25540.25</c:v>
                </c:pt>
                <c:pt idx="13">
                  <c:v>6138</c:v>
                </c:pt>
                <c:pt idx="14">
                  <c:v>97834</c:v>
                </c:pt>
                <c:pt idx="15">
                  <c:v>104365</c:v>
                </c:pt>
                <c:pt idx="16">
                  <c:v>40660</c:v>
                </c:pt>
                <c:pt idx="17">
                  <c:v>334</c:v>
                </c:pt>
                <c:pt idx="18">
                  <c:v>138203</c:v>
                </c:pt>
                <c:pt idx="19">
                  <c:v>39123</c:v>
                </c:pt>
                <c:pt idx="20">
                  <c:v>38324</c:v>
                </c:pt>
                <c:pt idx="21">
                  <c:v>108544</c:v>
                </c:pt>
                <c:pt idx="22">
                  <c:v>5587.4</c:v>
                </c:pt>
                <c:pt idx="23">
                  <c:v>8449</c:v>
                </c:pt>
                <c:pt idx="24">
                  <c:v>7645</c:v>
                </c:pt>
                <c:pt idx="25">
                  <c:v>9092</c:v>
                </c:pt>
                <c:pt idx="26">
                  <c:v>37060</c:v>
                </c:pt>
                <c:pt idx="27">
                  <c:v>121979</c:v>
                </c:pt>
                <c:pt idx="28">
                  <c:v>96155</c:v>
                </c:pt>
                <c:pt idx="29">
                  <c:v>900</c:v>
                </c:pt>
                <c:pt idx="30">
                  <c:v>10737</c:v>
                </c:pt>
                <c:pt idx="31">
                  <c:v>6545</c:v>
                </c:pt>
                <c:pt idx="32">
                  <c:v>145270</c:v>
                </c:pt>
                <c:pt idx="33">
                  <c:v>103477</c:v>
                </c:pt>
                <c:pt idx="34">
                  <c:v>232745</c:v>
                </c:pt>
                <c:pt idx="35">
                  <c:v>28610</c:v>
                </c:pt>
                <c:pt idx="36">
                  <c:v>361714</c:v>
                </c:pt>
                <c:pt idx="37">
                  <c:v>164868</c:v>
                </c:pt>
                <c:pt idx="38">
                  <c:v>34984.6</c:v>
                </c:pt>
                <c:pt idx="39">
                  <c:v>153330.19999999998</c:v>
                </c:pt>
                <c:pt idx="40">
                  <c:v>87424.72</c:v>
                </c:pt>
                <c:pt idx="41">
                  <c:v>26067</c:v>
                </c:pt>
                <c:pt idx="42">
                  <c:v>3903</c:v>
                </c:pt>
                <c:pt idx="43">
                  <c:v>34989.199999999997</c:v>
                </c:pt>
                <c:pt idx="44">
                  <c:v>113890</c:v>
                </c:pt>
                <c:pt idx="45">
                  <c:v>43512</c:v>
                </c:pt>
                <c:pt idx="46">
                  <c:v>95330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5A0-A59E-51119A31D1C6}"/>
            </c:ext>
          </c:extLst>
        </c:ser>
        <c:ser>
          <c:idx val="1"/>
          <c:order val="1"/>
          <c:tx>
            <c:strRef>
              <c:f>'UPN PV'!$Q$3</c:f>
              <c:strCache>
                <c:ptCount val="1"/>
                <c:pt idx="0">
                  <c:v>total cost with EOQ UPN</c:v>
                </c:pt>
              </c:strCache>
            </c:strRef>
          </c:tx>
          <c:spPr>
            <a:ln w="34925" cap="rnd">
              <a:solidFill>
                <a:schemeClr val="bg1">
                  <a:lumMod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PV'!$Q$4:$Q$50</c:f>
              <c:numCache>
                <c:formatCode>General</c:formatCode>
                <c:ptCount val="47"/>
                <c:pt idx="0">
                  <c:v>206618.11679631501</c:v>
                </c:pt>
                <c:pt idx="1">
                  <c:v>48483.4</c:v>
                </c:pt>
                <c:pt idx="2">
                  <c:v>47317.8</c:v>
                </c:pt>
                <c:pt idx="3">
                  <c:v>38706.400000000001</c:v>
                </c:pt>
                <c:pt idx="4">
                  <c:v>238144.91679631502</c:v>
                </c:pt>
                <c:pt idx="5">
                  <c:v>75696.800000000003</c:v>
                </c:pt>
                <c:pt idx="6">
                  <c:v>65811.600000000006</c:v>
                </c:pt>
                <c:pt idx="7">
                  <c:v>52994.600000000006</c:v>
                </c:pt>
                <c:pt idx="8">
                  <c:v>24090.800000000003</c:v>
                </c:pt>
                <c:pt idx="9">
                  <c:v>257179.38923719394</c:v>
                </c:pt>
                <c:pt idx="10">
                  <c:v>44623.237922783512</c:v>
                </c:pt>
                <c:pt idx="11">
                  <c:v>206618.11679631501</c:v>
                </c:pt>
                <c:pt idx="12">
                  <c:v>47896</c:v>
                </c:pt>
                <c:pt idx="13">
                  <c:v>42787.950000000004</c:v>
                </c:pt>
                <c:pt idx="14">
                  <c:v>41560.350000000006</c:v>
                </c:pt>
                <c:pt idx="15">
                  <c:v>228611.666796315</c:v>
                </c:pt>
                <c:pt idx="16">
                  <c:v>49603.950000000004</c:v>
                </c:pt>
                <c:pt idx="17">
                  <c:v>41471.950000000004</c:v>
                </c:pt>
                <c:pt idx="18">
                  <c:v>41405.15</c:v>
                </c:pt>
                <c:pt idx="19">
                  <c:v>220382.66679631502</c:v>
                </c:pt>
                <c:pt idx="20">
                  <c:v>54423.350000000006</c:v>
                </c:pt>
                <c:pt idx="21">
                  <c:v>46758.55</c:v>
                </c:pt>
                <c:pt idx="22">
                  <c:v>25049.75</c:v>
                </c:pt>
                <c:pt idx="23">
                  <c:v>23932.270000000004</c:v>
                </c:pt>
                <c:pt idx="24">
                  <c:v>228860.58679631501</c:v>
                </c:pt>
                <c:pt idx="25">
                  <c:v>69196.87</c:v>
                </c:pt>
                <c:pt idx="26">
                  <c:v>67378.47</c:v>
                </c:pt>
                <c:pt idx="27">
                  <c:v>59966.47</c:v>
                </c:pt>
                <c:pt idx="28">
                  <c:v>35570.67</c:v>
                </c:pt>
                <c:pt idx="29">
                  <c:v>16339.669999999996</c:v>
                </c:pt>
                <c:pt idx="30">
                  <c:v>16159.669999999996</c:v>
                </c:pt>
                <c:pt idx="31">
                  <c:v>220630.38679631503</c:v>
                </c:pt>
                <c:pt idx="32">
                  <c:v>61186.67</c:v>
                </c:pt>
                <c:pt idx="33">
                  <c:v>32132.67</c:v>
                </c:pt>
                <c:pt idx="34">
                  <c:v>627656.52653682674</c:v>
                </c:pt>
                <c:pt idx="35">
                  <c:v>100422.46810122208</c:v>
                </c:pt>
                <c:pt idx="36">
                  <c:v>625356.29145802383</c:v>
                </c:pt>
                <c:pt idx="37">
                  <c:v>578694.56382077176</c:v>
                </c:pt>
                <c:pt idx="38">
                  <c:v>122797.6189281375</c:v>
                </c:pt>
                <c:pt idx="39">
                  <c:v>538196.33409486187</c:v>
                </c:pt>
                <c:pt idx="40">
                  <c:v>206618.11679631501</c:v>
                </c:pt>
                <c:pt idx="41">
                  <c:v>30998.456000000002</c:v>
                </c:pt>
                <c:pt idx="42">
                  <c:v>25785.056</c:v>
                </c:pt>
                <c:pt idx="43">
                  <c:v>25004.456000000002</c:v>
                </c:pt>
                <c:pt idx="44">
                  <c:v>224624.73279631502</c:v>
                </c:pt>
                <c:pt idx="45">
                  <c:v>43712.016000000003</c:v>
                </c:pt>
                <c:pt idx="46">
                  <c:v>35009.616000000002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5A0-A59E-51119A31D1C6}"/>
            </c:ext>
          </c:extLst>
        </c:ser>
        <c:ser>
          <c:idx val="2"/>
          <c:order val="2"/>
          <c:tx>
            <c:strRef>
              <c:f>'UPN PV'!$S$3</c:f>
              <c:strCache>
                <c:ptCount val="1"/>
                <c:pt idx="0">
                  <c:v>Stock after EOQ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'UPN PV'!$S$4:$S$50</c:f>
              <c:numCache>
                <c:formatCode>General</c:formatCode>
                <c:ptCount val="47"/>
                <c:pt idx="0">
                  <c:v>242417</c:v>
                </c:pt>
                <c:pt idx="1">
                  <c:v>236589</c:v>
                </c:pt>
                <c:pt idx="2">
                  <c:v>193532</c:v>
                </c:pt>
                <c:pt idx="3">
                  <c:v>157634</c:v>
                </c:pt>
                <c:pt idx="4">
                  <c:v>378484</c:v>
                </c:pt>
                <c:pt idx="5">
                  <c:v>329058</c:v>
                </c:pt>
                <c:pt idx="6">
                  <c:v>264973</c:v>
                </c:pt>
                <c:pt idx="7">
                  <c:v>120454</c:v>
                </c:pt>
                <c:pt idx="8">
                  <c:v>53743.8</c:v>
                </c:pt>
                <c:pt idx="9">
                  <c:v>-70207.199999999997</c:v>
                </c:pt>
                <c:pt idx="10">
                  <c:v>-12713</c:v>
                </c:pt>
                <c:pt idx="11">
                  <c:v>239480</c:v>
                </c:pt>
                <c:pt idx="12">
                  <c:v>213939.75</c:v>
                </c:pt>
                <c:pt idx="13">
                  <c:v>207801.75</c:v>
                </c:pt>
                <c:pt idx="14">
                  <c:v>109967.75</c:v>
                </c:pt>
                <c:pt idx="15">
                  <c:v>248019.75</c:v>
                </c:pt>
                <c:pt idx="16">
                  <c:v>207359.75</c:v>
                </c:pt>
                <c:pt idx="17">
                  <c:v>207025.75</c:v>
                </c:pt>
                <c:pt idx="18">
                  <c:v>68822.75</c:v>
                </c:pt>
                <c:pt idx="19">
                  <c:v>272116.75</c:v>
                </c:pt>
                <c:pt idx="20">
                  <c:v>233792.75</c:v>
                </c:pt>
                <c:pt idx="21">
                  <c:v>125248.75</c:v>
                </c:pt>
                <c:pt idx="22">
                  <c:v>119661.35</c:v>
                </c:pt>
                <c:pt idx="23">
                  <c:v>111212.35</c:v>
                </c:pt>
                <c:pt idx="24">
                  <c:v>345984.35</c:v>
                </c:pt>
                <c:pt idx="25">
                  <c:v>336892.35</c:v>
                </c:pt>
                <c:pt idx="26">
                  <c:v>299832.34999999998</c:v>
                </c:pt>
                <c:pt idx="27">
                  <c:v>177853.34999999998</c:v>
                </c:pt>
                <c:pt idx="28">
                  <c:v>81698.349999999977</c:v>
                </c:pt>
                <c:pt idx="29">
                  <c:v>80798.349999999977</c:v>
                </c:pt>
                <c:pt idx="30">
                  <c:v>70061.349999999977</c:v>
                </c:pt>
                <c:pt idx="31">
                  <c:v>305933.34999999998</c:v>
                </c:pt>
                <c:pt idx="32">
                  <c:v>160663.34999999998</c:v>
                </c:pt>
                <c:pt idx="33">
                  <c:v>57186.349999999977</c:v>
                </c:pt>
                <c:pt idx="34">
                  <c:v>-175558.65000000002</c:v>
                </c:pt>
                <c:pt idx="35">
                  <c:v>-28610</c:v>
                </c:pt>
                <c:pt idx="36">
                  <c:v>-119297</c:v>
                </c:pt>
                <c:pt idx="37">
                  <c:v>-164868</c:v>
                </c:pt>
                <c:pt idx="38">
                  <c:v>-34984.6</c:v>
                </c:pt>
                <c:pt idx="39">
                  <c:v>-153330.19999999998</c:v>
                </c:pt>
                <c:pt idx="40">
                  <c:v>154992.28</c:v>
                </c:pt>
                <c:pt idx="41">
                  <c:v>128925.28</c:v>
                </c:pt>
                <c:pt idx="42">
                  <c:v>125022.28</c:v>
                </c:pt>
                <c:pt idx="43">
                  <c:v>90033.08</c:v>
                </c:pt>
                <c:pt idx="44">
                  <c:v>218560.08000000002</c:v>
                </c:pt>
                <c:pt idx="45">
                  <c:v>175048.08000000002</c:v>
                </c:pt>
                <c:pt idx="46">
                  <c:v>79718.080000000016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5A0-A59E-51119A31D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981424"/>
        <c:axId val="282983088"/>
      </c:lineChart>
      <c:catAx>
        <c:axId val="28298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83088"/>
        <c:crosses val="autoZero"/>
        <c:auto val="1"/>
        <c:lblAlgn val="ctr"/>
        <c:lblOffset val="100"/>
        <c:noMultiLvlLbl val="0"/>
      </c:catAx>
      <c:valAx>
        <c:axId val="282983088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8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IPE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'IPE PV'!$G$55:$H$55</c:f>
              <c:strCache>
                <c:ptCount val="2"/>
                <c:pt idx="0">
                  <c:v>total cost without EOQ</c:v>
                </c:pt>
                <c:pt idx="1">
                  <c:v>total cost with EOQ</c:v>
                </c:pt>
              </c:strCache>
            </c:strRef>
          </c:cat>
          <c:val>
            <c:numRef>
              <c:f>'IPE PV'!$G$56:$H$56</c:f>
              <c:numCache>
                <c:formatCode>_(* #,##0.00_);_(* \(#,##0.00\);_(* "-"??_);_(@_)</c:formatCode>
                <c:ptCount val="2"/>
                <c:pt idx="0">
                  <c:v>11393520.143094644</c:v>
                </c:pt>
                <c:pt idx="1">
                  <c:v>6575234.880800847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6-4AA9-9E35-852319C550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4472895"/>
        <c:axId val="1784467071"/>
      </c:barChart>
      <c:catAx>
        <c:axId val="178447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67071"/>
        <c:crosses val="autoZero"/>
        <c:auto val="1"/>
        <c:lblAlgn val="ctr"/>
        <c:lblOffset val="100"/>
        <c:noMultiLvlLbl val="0"/>
      </c:catAx>
      <c:valAx>
        <c:axId val="17844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7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level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'IPE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'IPE PV'!$F$4:$F$50</c:f>
              <c:numCache>
                <c:formatCode>General</c:formatCode>
                <c:ptCount val="47"/>
                <c:pt idx="0">
                  <c:v>957448.6</c:v>
                </c:pt>
                <c:pt idx="1">
                  <c:v>793579.8</c:v>
                </c:pt>
                <c:pt idx="2">
                  <c:v>750602.20000000007</c:v>
                </c:pt>
                <c:pt idx="3">
                  <c:v>698494.20000000007</c:v>
                </c:pt>
                <c:pt idx="4">
                  <c:v>687719.20000000007</c:v>
                </c:pt>
                <c:pt idx="5">
                  <c:v>1497029.2000000002</c:v>
                </c:pt>
                <c:pt idx="6">
                  <c:v>1385952.4000000001</c:v>
                </c:pt>
                <c:pt idx="7">
                  <c:v>1275475.8</c:v>
                </c:pt>
                <c:pt idx="8">
                  <c:v>1095747.8</c:v>
                </c:pt>
                <c:pt idx="9">
                  <c:v>1013841.8</c:v>
                </c:pt>
                <c:pt idx="10">
                  <c:v>952010.8</c:v>
                </c:pt>
                <c:pt idx="11">
                  <c:v>899015.8</c:v>
                </c:pt>
                <c:pt idx="12">
                  <c:v>866923.8</c:v>
                </c:pt>
                <c:pt idx="13">
                  <c:v>795472.8</c:v>
                </c:pt>
                <c:pt idx="14">
                  <c:v>746128.8</c:v>
                </c:pt>
                <c:pt idx="15">
                  <c:v>693138.8</c:v>
                </c:pt>
                <c:pt idx="16">
                  <c:v>547990.80000000005</c:v>
                </c:pt>
                <c:pt idx="17">
                  <c:v>483630.80000000005</c:v>
                </c:pt>
                <c:pt idx="18">
                  <c:v>401978.60000000003</c:v>
                </c:pt>
                <c:pt idx="19">
                  <c:v>482312.60000000003</c:v>
                </c:pt>
                <c:pt idx="20">
                  <c:v>457636.60000000003</c:v>
                </c:pt>
                <c:pt idx="21">
                  <c:v>336639</c:v>
                </c:pt>
                <c:pt idx="22">
                  <c:v>336639</c:v>
                </c:pt>
                <c:pt idx="23">
                  <c:v>339293</c:v>
                </c:pt>
                <c:pt idx="24">
                  <c:v>559612.6</c:v>
                </c:pt>
                <c:pt idx="25">
                  <c:v>1187547.7999999998</c:v>
                </c:pt>
                <c:pt idx="26">
                  <c:v>1181537.7999999998</c:v>
                </c:pt>
                <c:pt idx="27">
                  <c:v>1454983.7999999998</c:v>
                </c:pt>
                <c:pt idx="28">
                  <c:v>1398662.7999999998</c:v>
                </c:pt>
                <c:pt idx="29">
                  <c:v>1398662.7999999998</c:v>
                </c:pt>
                <c:pt idx="30">
                  <c:v>1394237.7999999998</c:v>
                </c:pt>
                <c:pt idx="31">
                  <c:v>1351132.7999999998</c:v>
                </c:pt>
                <c:pt idx="32">
                  <c:v>1349062.7999999998</c:v>
                </c:pt>
                <c:pt idx="33">
                  <c:v>1209673.7999999998</c:v>
                </c:pt>
                <c:pt idx="34">
                  <c:v>1086463.7999999998</c:v>
                </c:pt>
                <c:pt idx="35">
                  <c:v>1063383.7999999998</c:v>
                </c:pt>
                <c:pt idx="36">
                  <c:v>879214.79999999981</c:v>
                </c:pt>
                <c:pt idx="37">
                  <c:v>760278.79999999981</c:v>
                </c:pt>
                <c:pt idx="38">
                  <c:v>676373.19999999984</c:v>
                </c:pt>
                <c:pt idx="39">
                  <c:v>659125.19999999984</c:v>
                </c:pt>
                <c:pt idx="40">
                  <c:v>670651.89999999979</c:v>
                </c:pt>
                <c:pt idx="41">
                  <c:v>619467.89999999979</c:v>
                </c:pt>
                <c:pt idx="42">
                  <c:v>522581.89999999979</c:v>
                </c:pt>
                <c:pt idx="43">
                  <c:v>460266.89999999979</c:v>
                </c:pt>
                <c:pt idx="44">
                  <c:v>459326.89999999979</c:v>
                </c:pt>
                <c:pt idx="45">
                  <c:v>185652.89999999979</c:v>
                </c:pt>
                <c:pt idx="46">
                  <c:v>46986.89999999979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0-45E1-8C83-8AD562E521CC}"/>
            </c:ext>
          </c:extLst>
        </c:ser>
        <c:ser>
          <c:idx val="1"/>
          <c:order val="1"/>
          <c:tx>
            <c:strRef>
              <c:f>'IPE PV'!$K$3</c:f>
              <c:strCache>
                <c:ptCount val="1"/>
                <c:pt idx="0">
                  <c:v>Stock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'IPE PV'!$K$4:$K$50</c:f>
              <c:numCache>
                <c:formatCode>General</c:formatCode>
                <c:ptCount val="47"/>
                <c:pt idx="0">
                  <c:v>301929</c:v>
                </c:pt>
                <c:pt idx="1">
                  <c:v>138060.20000000001</c:v>
                </c:pt>
                <c:pt idx="2">
                  <c:v>95082.6</c:v>
                </c:pt>
                <c:pt idx="3">
                  <c:v>42974.600000000006</c:v>
                </c:pt>
                <c:pt idx="4">
                  <c:v>332528.59999999998</c:v>
                </c:pt>
                <c:pt idx="5">
                  <c:v>69279</c:v>
                </c:pt>
                <c:pt idx="6">
                  <c:v>-47142.8</c:v>
                </c:pt>
                <c:pt idx="7">
                  <c:v>-153331</c:v>
                </c:pt>
                <c:pt idx="8">
                  <c:v>87091</c:v>
                </c:pt>
                <c:pt idx="9">
                  <c:v>5185</c:v>
                </c:pt>
                <c:pt idx="10">
                  <c:v>-141786</c:v>
                </c:pt>
                <c:pt idx="11">
                  <c:v>-52995</c:v>
                </c:pt>
                <c:pt idx="12">
                  <c:v>269837</c:v>
                </c:pt>
                <c:pt idx="13">
                  <c:v>198386</c:v>
                </c:pt>
                <c:pt idx="14">
                  <c:v>149042</c:v>
                </c:pt>
                <c:pt idx="15">
                  <c:v>96052</c:v>
                </c:pt>
                <c:pt idx="16">
                  <c:v>252833</c:v>
                </c:pt>
                <c:pt idx="17">
                  <c:v>188473</c:v>
                </c:pt>
                <c:pt idx="18">
                  <c:v>95640.8</c:v>
                </c:pt>
                <c:pt idx="19">
                  <c:v>75665.8</c:v>
                </c:pt>
                <c:pt idx="20">
                  <c:v>342940.8</c:v>
                </c:pt>
                <c:pt idx="21">
                  <c:v>202522.8</c:v>
                </c:pt>
                <c:pt idx="22">
                  <c:v>202522.8</c:v>
                </c:pt>
                <c:pt idx="23">
                  <c:v>194926.8</c:v>
                </c:pt>
                <c:pt idx="24">
                  <c:v>372925.8</c:v>
                </c:pt>
                <c:pt idx="25">
                  <c:v>345282.6</c:v>
                </c:pt>
                <c:pt idx="26">
                  <c:v>339272.6</c:v>
                </c:pt>
                <c:pt idx="27">
                  <c:v>324934.59999999998</c:v>
                </c:pt>
                <c:pt idx="28">
                  <c:v>268613.59999999998</c:v>
                </c:pt>
                <c:pt idx="29">
                  <c:v>268613.59999999998</c:v>
                </c:pt>
                <c:pt idx="30">
                  <c:v>566117.6</c:v>
                </c:pt>
                <c:pt idx="31">
                  <c:v>523012.6</c:v>
                </c:pt>
                <c:pt idx="32">
                  <c:v>470792.6</c:v>
                </c:pt>
                <c:pt idx="33">
                  <c:v>331403.59999999998</c:v>
                </c:pt>
                <c:pt idx="34">
                  <c:v>195143.59999999998</c:v>
                </c:pt>
                <c:pt idx="35">
                  <c:v>146203.59999999998</c:v>
                </c:pt>
                <c:pt idx="36">
                  <c:v>-58455.400000000023</c:v>
                </c:pt>
                <c:pt idx="37">
                  <c:v>93553</c:v>
                </c:pt>
                <c:pt idx="38">
                  <c:v>-59102.600000000006</c:v>
                </c:pt>
                <c:pt idx="39">
                  <c:v>-36988</c:v>
                </c:pt>
                <c:pt idx="40">
                  <c:v>-62148.3</c:v>
                </c:pt>
                <c:pt idx="41">
                  <c:v>199290</c:v>
                </c:pt>
                <c:pt idx="42">
                  <c:v>102404</c:v>
                </c:pt>
                <c:pt idx="43">
                  <c:v>40089</c:v>
                </c:pt>
                <c:pt idx="44">
                  <c:v>27294</c:v>
                </c:pt>
                <c:pt idx="45">
                  <c:v>55549</c:v>
                </c:pt>
                <c:pt idx="46">
                  <c:v>-116651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0-45E1-8C83-8AD562E52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1576463"/>
        <c:axId val="1801572719"/>
      </c:lineChart>
      <c:catAx>
        <c:axId val="1801576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72719"/>
        <c:crosses val="autoZero"/>
        <c:auto val="1"/>
        <c:lblAlgn val="ctr"/>
        <c:lblOffset val="100"/>
        <c:noMultiLvlLbl val="0"/>
      </c:catAx>
      <c:valAx>
        <c:axId val="180157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7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 and Total cost Without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'IPE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163868.79999999999</c:v>
                </c:pt>
                <c:pt idx="2">
                  <c:v>42977.599999999999</c:v>
                </c:pt>
                <c:pt idx="3">
                  <c:v>52108</c:v>
                </c:pt>
                <c:pt idx="4">
                  <c:v>12375</c:v>
                </c:pt>
                <c:pt idx="5">
                  <c:v>263249.59999999998</c:v>
                </c:pt>
                <c:pt idx="6">
                  <c:v>116421.8</c:v>
                </c:pt>
                <c:pt idx="7">
                  <c:v>153331</c:v>
                </c:pt>
                <c:pt idx="8">
                  <c:v>214838</c:v>
                </c:pt>
                <c:pt idx="9">
                  <c:v>81906</c:v>
                </c:pt>
                <c:pt idx="10">
                  <c:v>146971</c:v>
                </c:pt>
                <c:pt idx="11">
                  <c:v>52995</c:v>
                </c:pt>
                <c:pt idx="12">
                  <c:v>32092</c:v>
                </c:pt>
                <c:pt idx="13">
                  <c:v>71451</c:v>
                </c:pt>
                <c:pt idx="14">
                  <c:v>49344</c:v>
                </c:pt>
                <c:pt idx="15">
                  <c:v>52990</c:v>
                </c:pt>
                <c:pt idx="16">
                  <c:v>145148</c:v>
                </c:pt>
                <c:pt idx="17">
                  <c:v>64360</c:v>
                </c:pt>
                <c:pt idx="18">
                  <c:v>92832.2</c:v>
                </c:pt>
                <c:pt idx="19">
                  <c:v>19975</c:v>
                </c:pt>
                <c:pt idx="20">
                  <c:v>34654</c:v>
                </c:pt>
                <c:pt idx="21">
                  <c:v>140418</c:v>
                </c:pt>
                <c:pt idx="22">
                  <c:v>0</c:v>
                </c:pt>
                <c:pt idx="23">
                  <c:v>7596</c:v>
                </c:pt>
                <c:pt idx="24">
                  <c:v>123930</c:v>
                </c:pt>
                <c:pt idx="25">
                  <c:v>27643.200000000001</c:v>
                </c:pt>
                <c:pt idx="26">
                  <c:v>6010</c:v>
                </c:pt>
                <c:pt idx="27">
                  <c:v>14338</c:v>
                </c:pt>
                <c:pt idx="28">
                  <c:v>56321</c:v>
                </c:pt>
                <c:pt idx="29">
                  <c:v>0</c:v>
                </c:pt>
                <c:pt idx="30">
                  <c:v>4425</c:v>
                </c:pt>
                <c:pt idx="31">
                  <c:v>43105</c:v>
                </c:pt>
                <c:pt idx="32">
                  <c:v>52220</c:v>
                </c:pt>
                <c:pt idx="33">
                  <c:v>139389</c:v>
                </c:pt>
                <c:pt idx="34">
                  <c:v>136260</c:v>
                </c:pt>
                <c:pt idx="35">
                  <c:v>48940</c:v>
                </c:pt>
                <c:pt idx="36">
                  <c:v>204659</c:v>
                </c:pt>
                <c:pt idx="37">
                  <c:v>208376</c:v>
                </c:pt>
                <c:pt idx="38">
                  <c:v>152655.6</c:v>
                </c:pt>
                <c:pt idx="39">
                  <c:v>36988</c:v>
                </c:pt>
                <c:pt idx="40">
                  <c:v>62148.3</c:v>
                </c:pt>
                <c:pt idx="41">
                  <c:v>102639</c:v>
                </c:pt>
                <c:pt idx="42">
                  <c:v>96886</c:v>
                </c:pt>
                <c:pt idx="43">
                  <c:v>62315</c:v>
                </c:pt>
                <c:pt idx="44">
                  <c:v>12795</c:v>
                </c:pt>
                <c:pt idx="45">
                  <c:v>273674</c:v>
                </c:pt>
                <c:pt idx="46">
                  <c:v>172200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3-4A02-9757-DB176167DCF8}"/>
            </c:ext>
          </c:extLst>
        </c:ser>
        <c:ser>
          <c:idx val="1"/>
          <c:order val="1"/>
          <c:tx>
            <c:strRef>
              <c:f>'IPE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PV'!$F$4:$F$50</c:f>
              <c:numCache>
                <c:formatCode>General</c:formatCode>
                <c:ptCount val="47"/>
                <c:pt idx="0">
                  <c:v>957448.6</c:v>
                </c:pt>
                <c:pt idx="1">
                  <c:v>793579.8</c:v>
                </c:pt>
                <c:pt idx="2">
                  <c:v>750602.20000000007</c:v>
                </c:pt>
                <c:pt idx="3">
                  <c:v>698494.20000000007</c:v>
                </c:pt>
                <c:pt idx="4">
                  <c:v>687719.20000000007</c:v>
                </c:pt>
                <c:pt idx="5">
                  <c:v>1497029.2000000002</c:v>
                </c:pt>
                <c:pt idx="6">
                  <c:v>1385952.4000000001</c:v>
                </c:pt>
                <c:pt idx="7">
                  <c:v>1275475.8</c:v>
                </c:pt>
                <c:pt idx="8">
                  <c:v>1095747.8</c:v>
                </c:pt>
                <c:pt idx="9">
                  <c:v>1013841.8</c:v>
                </c:pt>
                <c:pt idx="10">
                  <c:v>952010.8</c:v>
                </c:pt>
                <c:pt idx="11">
                  <c:v>899015.8</c:v>
                </c:pt>
                <c:pt idx="12">
                  <c:v>866923.8</c:v>
                </c:pt>
                <c:pt idx="13">
                  <c:v>795472.8</c:v>
                </c:pt>
                <c:pt idx="14">
                  <c:v>746128.8</c:v>
                </c:pt>
                <c:pt idx="15">
                  <c:v>693138.8</c:v>
                </c:pt>
                <c:pt idx="16">
                  <c:v>547990.80000000005</c:v>
                </c:pt>
                <c:pt idx="17">
                  <c:v>483630.80000000005</c:v>
                </c:pt>
                <c:pt idx="18">
                  <c:v>401978.60000000003</c:v>
                </c:pt>
                <c:pt idx="19">
                  <c:v>482312.60000000003</c:v>
                </c:pt>
                <c:pt idx="20">
                  <c:v>457636.60000000003</c:v>
                </c:pt>
                <c:pt idx="21">
                  <c:v>336639</c:v>
                </c:pt>
                <c:pt idx="22">
                  <c:v>336639</c:v>
                </c:pt>
                <c:pt idx="23">
                  <c:v>339293</c:v>
                </c:pt>
                <c:pt idx="24">
                  <c:v>559612.6</c:v>
                </c:pt>
                <c:pt idx="25">
                  <c:v>1187547.7999999998</c:v>
                </c:pt>
                <c:pt idx="26">
                  <c:v>1181537.7999999998</c:v>
                </c:pt>
                <c:pt idx="27">
                  <c:v>1454983.7999999998</c:v>
                </c:pt>
                <c:pt idx="28">
                  <c:v>1398662.7999999998</c:v>
                </c:pt>
                <c:pt idx="29">
                  <c:v>1398662.7999999998</c:v>
                </c:pt>
                <c:pt idx="30">
                  <c:v>1394237.7999999998</c:v>
                </c:pt>
                <c:pt idx="31">
                  <c:v>1351132.7999999998</c:v>
                </c:pt>
                <c:pt idx="32">
                  <c:v>1349062.7999999998</c:v>
                </c:pt>
                <c:pt idx="33">
                  <c:v>1209673.7999999998</c:v>
                </c:pt>
                <c:pt idx="34">
                  <c:v>1086463.7999999998</c:v>
                </c:pt>
                <c:pt idx="35">
                  <c:v>1063383.7999999998</c:v>
                </c:pt>
                <c:pt idx="36">
                  <c:v>879214.79999999981</c:v>
                </c:pt>
                <c:pt idx="37">
                  <c:v>760278.79999999981</c:v>
                </c:pt>
                <c:pt idx="38">
                  <c:v>676373.19999999984</c:v>
                </c:pt>
                <c:pt idx="39">
                  <c:v>659125.19999999984</c:v>
                </c:pt>
                <c:pt idx="40">
                  <c:v>670651.89999999979</c:v>
                </c:pt>
                <c:pt idx="41">
                  <c:v>619467.89999999979</c:v>
                </c:pt>
                <c:pt idx="42">
                  <c:v>522581.89999999979</c:v>
                </c:pt>
                <c:pt idx="43">
                  <c:v>460266.89999999979</c:v>
                </c:pt>
                <c:pt idx="44">
                  <c:v>459326.89999999979</c:v>
                </c:pt>
                <c:pt idx="45">
                  <c:v>185652.89999999979</c:v>
                </c:pt>
                <c:pt idx="46">
                  <c:v>46986.89999999979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3-4A02-9757-DB176167DCF8}"/>
            </c:ext>
          </c:extLst>
        </c:ser>
        <c:ser>
          <c:idx val="2"/>
          <c:order val="2"/>
          <c:tx>
            <c:strRef>
              <c:f>'IPE PV'!$I$3</c:f>
              <c:strCache>
                <c:ptCount val="1"/>
                <c:pt idx="0">
                  <c:v>total cost without EOQ IPE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PV'!$I$4:$I$50</c:f>
              <c:numCache>
                <c:formatCode>General</c:formatCode>
                <c:ptCount val="47"/>
                <c:pt idx="0">
                  <c:v>838771.03405852453</c:v>
                </c:pt>
                <c:pt idx="1">
                  <c:v>191489.72</c:v>
                </c:pt>
                <c:pt idx="2">
                  <c:v>158715.96000000002</c:v>
                </c:pt>
                <c:pt idx="3">
                  <c:v>150120.44000000003</c:v>
                </c:pt>
                <c:pt idx="4">
                  <c:v>141100.51697200001</c:v>
                </c:pt>
                <c:pt idx="5">
                  <c:v>1077157.6477609572</c:v>
                </c:pt>
                <c:pt idx="6">
                  <c:v>304088.3171345875</c:v>
                </c:pt>
                <c:pt idx="7">
                  <c:v>314732.99601804803</c:v>
                </c:pt>
                <c:pt idx="8">
                  <c:v>285853.20905432501</c:v>
                </c:pt>
                <c:pt idx="9">
                  <c:v>219149.56000000003</c:v>
                </c:pt>
                <c:pt idx="10">
                  <c:v>277355.09587255004</c:v>
                </c:pt>
                <c:pt idx="11">
                  <c:v>190402.16000000003</c:v>
                </c:pt>
                <c:pt idx="12">
                  <c:v>179803.16000000003</c:v>
                </c:pt>
                <c:pt idx="13">
                  <c:v>173384.76</c:v>
                </c:pt>
                <c:pt idx="14">
                  <c:v>159094.56000000003</c:v>
                </c:pt>
                <c:pt idx="15">
                  <c:v>149225.76</c:v>
                </c:pt>
                <c:pt idx="16">
                  <c:v>138627.76</c:v>
                </c:pt>
                <c:pt idx="17">
                  <c:v>109598.16000000002</c:v>
                </c:pt>
                <c:pt idx="18">
                  <c:v>106520.37784185002</c:v>
                </c:pt>
                <c:pt idx="19">
                  <c:v>168271.22961521754</c:v>
                </c:pt>
                <c:pt idx="20">
                  <c:v>105203.72801663501</c:v>
                </c:pt>
                <c:pt idx="21">
                  <c:v>108540.52466689303</c:v>
                </c:pt>
                <c:pt idx="22">
                  <c:v>67327.8</c:v>
                </c:pt>
                <c:pt idx="23">
                  <c:v>76307.29310187501</c:v>
                </c:pt>
                <c:pt idx="24">
                  <c:v>369437.810587632</c:v>
                </c:pt>
                <c:pt idx="25">
                  <c:v>686240.736637878</c:v>
                </c:pt>
                <c:pt idx="26">
                  <c:v>237509.55999999997</c:v>
                </c:pt>
                <c:pt idx="27">
                  <c:v>488420.18856877997</c:v>
                </c:pt>
                <c:pt idx="28">
                  <c:v>290996.75999999995</c:v>
                </c:pt>
                <c:pt idx="29">
                  <c:v>279732.56</c:v>
                </c:pt>
                <c:pt idx="30">
                  <c:v>279732.56</c:v>
                </c:pt>
                <c:pt idx="31">
                  <c:v>278847.56</c:v>
                </c:pt>
                <c:pt idx="32">
                  <c:v>314160.37259112502</c:v>
                </c:pt>
                <c:pt idx="33">
                  <c:v>269812.56</c:v>
                </c:pt>
                <c:pt idx="34">
                  <c:v>253367.18780287498</c:v>
                </c:pt>
                <c:pt idx="35">
                  <c:v>239947.36405994999</c:v>
                </c:pt>
                <c:pt idx="36">
                  <c:v>230626.98572267499</c:v>
                </c:pt>
                <c:pt idx="37">
                  <c:v>254196.70273479997</c:v>
                </c:pt>
                <c:pt idx="38">
                  <c:v>212284.06739062499</c:v>
                </c:pt>
                <c:pt idx="39">
                  <c:v>152567.82964205</c:v>
                </c:pt>
                <c:pt idx="40">
                  <c:v>196367.88432006247</c:v>
                </c:pt>
                <c:pt idx="41">
                  <c:v>179207.43537141249</c:v>
                </c:pt>
                <c:pt idx="42">
                  <c:v>123893.57999999996</c:v>
                </c:pt>
                <c:pt idx="43">
                  <c:v>104516.37999999996</c:v>
                </c:pt>
                <c:pt idx="44">
                  <c:v>102438.93031441246</c:v>
                </c:pt>
                <c:pt idx="45">
                  <c:v>91865.379999999961</c:v>
                </c:pt>
                <c:pt idx="46">
                  <c:v>66507.977236904961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3-4A02-9757-DB176167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914448"/>
        <c:axId val="282914864"/>
      </c:lineChart>
      <c:catAx>
        <c:axId val="2829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14864"/>
        <c:crosses val="autoZero"/>
        <c:auto val="1"/>
        <c:lblAlgn val="ctr"/>
        <c:lblOffset val="100"/>
        <c:noMultiLvlLbl val="0"/>
      </c:catAx>
      <c:valAx>
        <c:axId val="2829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1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 and Total cost after EOQ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'IPE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163868.79999999999</c:v>
                </c:pt>
                <c:pt idx="2">
                  <c:v>42977.599999999999</c:v>
                </c:pt>
                <c:pt idx="3">
                  <c:v>52108</c:v>
                </c:pt>
                <c:pt idx="4">
                  <c:v>12375</c:v>
                </c:pt>
                <c:pt idx="5">
                  <c:v>263249.59999999998</c:v>
                </c:pt>
                <c:pt idx="6">
                  <c:v>116421.8</c:v>
                </c:pt>
                <c:pt idx="7">
                  <c:v>153331</c:v>
                </c:pt>
                <c:pt idx="8">
                  <c:v>214838</c:v>
                </c:pt>
                <c:pt idx="9">
                  <c:v>81906</c:v>
                </c:pt>
                <c:pt idx="10">
                  <c:v>146971</c:v>
                </c:pt>
                <c:pt idx="11">
                  <c:v>52995</c:v>
                </c:pt>
                <c:pt idx="12">
                  <c:v>32092</c:v>
                </c:pt>
                <c:pt idx="13">
                  <c:v>71451</c:v>
                </c:pt>
                <c:pt idx="14">
                  <c:v>49344</c:v>
                </c:pt>
                <c:pt idx="15">
                  <c:v>52990</c:v>
                </c:pt>
                <c:pt idx="16">
                  <c:v>145148</c:v>
                </c:pt>
                <c:pt idx="17">
                  <c:v>64360</c:v>
                </c:pt>
                <c:pt idx="18">
                  <c:v>92832.2</c:v>
                </c:pt>
                <c:pt idx="19">
                  <c:v>19975</c:v>
                </c:pt>
                <c:pt idx="20">
                  <c:v>34654</c:v>
                </c:pt>
                <c:pt idx="21">
                  <c:v>140418</c:v>
                </c:pt>
                <c:pt idx="22">
                  <c:v>0</c:v>
                </c:pt>
                <c:pt idx="23">
                  <c:v>7596</c:v>
                </c:pt>
                <c:pt idx="24">
                  <c:v>123930</c:v>
                </c:pt>
                <c:pt idx="25">
                  <c:v>27643.200000000001</c:v>
                </c:pt>
                <c:pt idx="26">
                  <c:v>6010</c:v>
                </c:pt>
                <c:pt idx="27">
                  <c:v>14338</c:v>
                </c:pt>
                <c:pt idx="28">
                  <c:v>56321</c:v>
                </c:pt>
                <c:pt idx="29">
                  <c:v>0</c:v>
                </c:pt>
                <c:pt idx="30">
                  <c:v>4425</c:v>
                </c:pt>
                <c:pt idx="31">
                  <c:v>43105</c:v>
                </c:pt>
                <c:pt idx="32">
                  <c:v>52220</c:v>
                </c:pt>
                <c:pt idx="33">
                  <c:v>139389</c:v>
                </c:pt>
                <c:pt idx="34">
                  <c:v>136260</c:v>
                </c:pt>
                <c:pt idx="35">
                  <c:v>48940</c:v>
                </c:pt>
                <c:pt idx="36">
                  <c:v>204659</c:v>
                </c:pt>
                <c:pt idx="37">
                  <c:v>208376</c:v>
                </c:pt>
                <c:pt idx="38">
                  <c:v>152655.6</c:v>
                </c:pt>
                <c:pt idx="39">
                  <c:v>36988</c:v>
                </c:pt>
                <c:pt idx="40">
                  <c:v>62148.3</c:v>
                </c:pt>
                <c:pt idx="41">
                  <c:v>102639</c:v>
                </c:pt>
                <c:pt idx="42">
                  <c:v>96886</c:v>
                </c:pt>
                <c:pt idx="43">
                  <c:v>62315</c:v>
                </c:pt>
                <c:pt idx="44">
                  <c:v>12795</c:v>
                </c:pt>
                <c:pt idx="45">
                  <c:v>273674</c:v>
                </c:pt>
                <c:pt idx="46">
                  <c:v>172200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2-4A94-A128-780CF1AD3BEE}"/>
            </c:ext>
          </c:extLst>
        </c:ser>
        <c:ser>
          <c:idx val="1"/>
          <c:order val="1"/>
          <c:tx>
            <c:strRef>
              <c:f>'IPE PV'!$K$3</c:f>
              <c:strCache>
                <c:ptCount val="1"/>
                <c:pt idx="0">
                  <c:v>Stock after using EOQ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PV'!$K$4:$K$50</c:f>
              <c:numCache>
                <c:formatCode>General</c:formatCode>
                <c:ptCount val="47"/>
                <c:pt idx="0">
                  <c:v>301929</c:v>
                </c:pt>
                <c:pt idx="1">
                  <c:v>138060.20000000001</c:v>
                </c:pt>
                <c:pt idx="2">
                  <c:v>95082.6</c:v>
                </c:pt>
                <c:pt idx="3">
                  <c:v>42974.600000000006</c:v>
                </c:pt>
                <c:pt idx="4">
                  <c:v>332528.59999999998</c:v>
                </c:pt>
                <c:pt idx="5">
                  <c:v>69279</c:v>
                </c:pt>
                <c:pt idx="6">
                  <c:v>-47142.8</c:v>
                </c:pt>
                <c:pt idx="7">
                  <c:v>-153331</c:v>
                </c:pt>
                <c:pt idx="8">
                  <c:v>87091</c:v>
                </c:pt>
                <c:pt idx="9">
                  <c:v>5185</c:v>
                </c:pt>
                <c:pt idx="10">
                  <c:v>-141786</c:v>
                </c:pt>
                <c:pt idx="11">
                  <c:v>-52995</c:v>
                </c:pt>
                <c:pt idx="12">
                  <c:v>269837</c:v>
                </c:pt>
                <c:pt idx="13">
                  <c:v>198386</c:v>
                </c:pt>
                <c:pt idx="14">
                  <c:v>149042</c:v>
                </c:pt>
                <c:pt idx="15">
                  <c:v>96052</c:v>
                </c:pt>
                <c:pt idx="16">
                  <c:v>252833</c:v>
                </c:pt>
                <c:pt idx="17">
                  <c:v>188473</c:v>
                </c:pt>
                <c:pt idx="18">
                  <c:v>95640.8</c:v>
                </c:pt>
                <c:pt idx="19">
                  <c:v>75665.8</c:v>
                </c:pt>
                <c:pt idx="20">
                  <c:v>342940.8</c:v>
                </c:pt>
                <c:pt idx="21">
                  <c:v>202522.8</c:v>
                </c:pt>
                <c:pt idx="22">
                  <c:v>202522.8</c:v>
                </c:pt>
                <c:pt idx="23">
                  <c:v>194926.8</c:v>
                </c:pt>
                <c:pt idx="24">
                  <c:v>372925.8</c:v>
                </c:pt>
                <c:pt idx="25">
                  <c:v>345282.6</c:v>
                </c:pt>
                <c:pt idx="26">
                  <c:v>339272.6</c:v>
                </c:pt>
                <c:pt idx="27">
                  <c:v>324934.59999999998</c:v>
                </c:pt>
                <c:pt idx="28">
                  <c:v>268613.59999999998</c:v>
                </c:pt>
                <c:pt idx="29">
                  <c:v>268613.59999999998</c:v>
                </c:pt>
                <c:pt idx="30">
                  <c:v>566117.6</c:v>
                </c:pt>
                <c:pt idx="31">
                  <c:v>523012.6</c:v>
                </c:pt>
                <c:pt idx="32">
                  <c:v>470792.6</c:v>
                </c:pt>
                <c:pt idx="33">
                  <c:v>331403.59999999998</c:v>
                </c:pt>
                <c:pt idx="34">
                  <c:v>195143.59999999998</c:v>
                </c:pt>
                <c:pt idx="35">
                  <c:v>146203.59999999998</c:v>
                </c:pt>
                <c:pt idx="36">
                  <c:v>-58455.400000000023</c:v>
                </c:pt>
                <c:pt idx="37">
                  <c:v>93553</c:v>
                </c:pt>
                <c:pt idx="38">
                  <c:v>-59102.600000000006</c:v>
                </c:pt>
                <c:pt idx="39">
                  <c:v>-36988</c:v>
                </c:pt>
                <c:pt idx="40">
                  <c:v>-62148.3</c:v>
                </c:pt>
                <c:pt idx="41">
                  <c:v>199290</c:v>
                </c:pt>
                <c:pt idx="42">
                  <c:v>102404</c:v>
                </c:pt>
                <c:pt idx="43">
                  <c:v>40089</c:v>
                </c:pt>
                <c:pt idx="44">
                  <c:v>27294</c:v>
                </c:pt>
                <c:pt idx="45">
                  <c:v>55549</c:v>
                </c:pt>
                <c:pt idx="46">
                  <c:v>-116651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2-4A94-A128-780CF1AD3BEE}"/>
            </c:ext>
          </c:extLst>
        </c:ser>
        <c:ser>
          <c:idx val="2"/>
          <c:order val="2"/>
          <c:tx>
            <c:strRef>
              <c:f>'IPE PV'!$Q$3</c:f>
              <c:strCache>
                <c:ptCount val="1"/>
                <c:pt idx="0">
                  <c:v>total cost withEOQ IPE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'IPE PV'!$Q$4:$Q$50</c:f>
              <c:numCache>
                <c:formatCode>General</c:formatCode>
                <c:ptCount val="47"/>
                <c:pt idx="0">
                  <c:v>264504.32904936752</c:v>
                </c:pt>
                <c:pt idx="1">
                  <c:v>60385.8</c:v>
                </c:pt>
                <c:pt idx="2">
                  <c:v>27612.040000000005</c:v>
                </c:pt>
                <c:pt idx="3">
                  <c:v>19016.52</c:v>
                </c:pt>
                <c:pt idx="4">
                  <c:v>273099.2490493675</c:v>
                </c:pt>
                <c:pt idx="5">
                  <c:v>66505.72</c:v>
                </c:pt>
                <c:pt idx="6">
                  <c:v>147364.08912627428</c:v>
                </c:pt>
                <c:pt idx="7">
                  <c:v>434233.00016165274</c:v>
                </c:pt>
                <c:pt idx="8">
                  <c:v>264504.32904936752</c:v>
                </c:pt>
                <c:pt idx="9">
                  <c:v>17418.2</c:v>
                </c:pt>
                <c:pt idx="10">
                  <c:v>402574.58966497378</c:v>
                </c:pt>
                <c:pt idx="11">
                  <c:v>150081.70457093991</c:v>
                </c:pt>
                <c:pt idx="12">
                  <c:v>264504.32904936752</c:v>
                </c:pt>
                <c:pt idx="13">
                  <c:v>53967.4</c:v>
                </c:pt>
                <c:pt idx="14">
                  <c:v>39677.200000000004</c:v>
                </c:pt>
                <c:pt idx="15">
                  <c:v>29808.400000000001</c:v>
                </c:pt>
                <c:pt idx="16">
                  <c:v>283714.72904936754</c:v>
                </c:pt>
                <c:pt idx="17">
                  <c:v>50566.600000000006</c:v>
                </c:pt>
                <c:pt idx="18">
                  <c:v>37694.6</c:v>
                </c:pt>
                <c:pt idx="19">
                  <c:v>19128.16</c:v>
                </c:pt>
                <c:pt idx="20">
                  <c:v>279637.48904936755</c:v>
                </c:pt>
                <c:pt idx="21">
                  <c:v>68588.160000000003</c:v>
                </c:pt>
                <c:pt idx="22">
                  <c:v>40504.559999999998</c:v>
                </c:pt>
                <c:pt idx="23">
                  <c:v>40504.559999999998</c:v>
                </c:pt>
                <c:pt idx="24">
                  <c:v>303489.68904936756</c:v>
                </c:pt>
                <c:pt idx="25">
                  <c:v>74585.16</c:v>
                </c:pt>
                <c:pt idx="26">
                  <c:v>69056.52</c:v>
                </c:pt>
                <c:pt idx="27">
                  <c:v>67854.52</c:v>
                </c:pt>
                <c:pt idx="28">
                  <c:v>64986.92</c:v>
                </c:pt>
                <c:pt idx="29">
                  <c:v>53722.720000000001</c:v>
                </c:pt>
                <c:pt idx="30">
                  <c:v>318227.04904936755</c:v>
                </c:pt>
                <c:pt idx="31">
                  <c:v>113223.52</c:v>
                </c:pt>
                <c:pt idx="32">
                  <c:v>104602.52</c:v>
                </c:pt>
                <c:pt idx="33">
                  <c:v>94158.52</c:v>
                </c:pt>
                <c:pt idx="34">
                  <c:v>66280.72</c:v>
                </c:pt>
                <c:pt idx="35">
                  <c:v>39028.719999999994</c:v>
                </c:pt>
                <c:pt idx="36">
                  <c:v>194786.26341685301</c:v>
                </c:pt>
                <c:pt idx="37">
                  <c:v>264504.32904936752</c:v>
                </c:pt>
                <c:pt idx="38">
                  <c:v>186089.01216292923</c:v>
                </c:pt>
                <c:pt idx="39">
                  <c:v>104749.92147693038</c:v>
                </c:pt>
                <c:pt idx="40">
                  <c:v>176003.82677962346</c:v>
                </c:pt>
                <c:pt idx="41">
                  <c:v>264504.32904936752</c:v>
                </c:pt>
                <c:pt idx="42">
                  <c:v>39858</c:v>
                </c:pt>
                <c:pt idx="43">
                  <c:v>20480.800000000003</c:v>
                </c:pt>
                <c:pt idx="44">
                  <c:v>8017.8</c:v>
                </c:pt>
                <c:pt idx="45">
                  <c:v>269963.1290493675</c:v>
                </c:pt>
                <c:pt idx="46">
                  <c:v>341465.13389762642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F2-4A94-A128-780CF1AD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878256"/>
        <c:axId val="282893648"/>
      </c:lineChart>
      <c:catAx>
        <c:axId val="28287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93648"/>
        <c:crosses val="autoZero"/>
        <c:auto val="1"/>
        <c:lblAlgn val="ctr"/>
        <c:lblOffset val="100"/>
        <c:noMultiLvlLbl val="0"/>
      </c:catAx>
      <c:valAx>
        <c:axId val="282893648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holding and shortage  HEB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'HEB PV'!$G$3</c:f>
              <c:strCache>
                <c:ptCount val="1"/>
                <c:pt idx="0">
                  <c:v>holding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'HEB PV'!$G$4:$G$50</c:f>
              <c:numCache>
                <c:formatCode>General</c:formatCode>
                <c:ptCount val="47"/>
                <c:pt idx="0">
                  <c:v>37172.480000000003</c:v>
                </c:pt>
                <c:pt idx="1">
                  <c:v>37172.480000000003</c:v>
                </c:pt>
                <c:pt idx="2">
                  <c:v>36884.480000000003</c:v>
                </c:pt>
                <c:pt idx="3">
                  <c:v>36516.28</c:v>
                </c:pt>
                <c:pt idx="4">
                  <c:v>36507.68</c:v>
                </c:pt>
                <c:pt idx="5">
                  <c:v>63535.46</c:v>
                </c:pt>
                <c:pt idx="6">
                  <c:v>52306.66</c:v>
                </c:pt>
                <c:pt idx="7">
                  <c:v>47006.06</c:v>
                </c:pt>
                <c:pt idx="8">
                  <c:v>41003.660000000003</c:v>
                </c:pt>
                <c:pt idx="9">
                  <c:v>36047.01</c:v>
                </c:pt>
                <c:pt idx="10">
                  <c:v>31411.01</c:v>
                </c:pt>
                <c:pt idx="11">
                  <c:v>31411.01</c:v>
                </c:pt>
                <c:pt idx="12">
                  <c:v>29947.61</c:v>
                </c:pt>
                <c:pt idx="13">
                  <c:v>29947.61</c:v>
                </c:pt>
                <c:pt idx="14">
                  <c:v>24837.61</c:v>
                </c:pt>
                <c:pt idx="15">
                  <c:v>24695.61</c:v>
                </c:pt>
                <c:pt idx="16">
                  <c:v>24695.61</c:v>
                </c:pt>
                <c:pt idx="17">
                  <c:v>15914.809999999998</c:v>
                </c:pt>
                <c:pt idx="18">
                  <c:v>16200.809999999998</c:v>
                </c:pt>
                <c:pt idx="19">
                  <c:v>13003.21</c:v>
                </c:pt>
                <c:pt idx="20">
                  <c:v>15643.21</c:v>
                </c:pt>
                <c:pt idx="21">
                  <c:v>13003.21</c:v>
                </c:pt>
                <c:pt idx="22">
                  <c:v>12470.009999999998</c:v>
                </c:pt>
                <c:pt idx="23">
                  <c:v>12470.009999999998</c:v>
                </c:pt>
                <c:pt idx="24">
                  <c:v>12470.009999999998</c:v>
                </c:pt>
                <c:pt idx="25">
                  <c:v>12086.009999999998</c:v>
                </c:pt>
                <c:pt idx="26">
                  <c:v>12086.009999999998</c:v>
                </c:pt>
                <c:pt idx="27">
                  <c:v>12039.009999999998</c:v>
                </c:pt>
                <c:pt idx="28">
                  <c:v>12039.009999999998</c:v>
                </c:pt>
                <c:pt idx="29">
                  <c:v>12039.009999999998</c:v>
                </c:pt>
                <c:pt idx="30">
                  <c:v>12039.009999999998</c:v>
                </c:pt>
                <c:pt idx="31">
                  <c:v>12039.009999999998</c:v>
                </c:pt>
                <c:pt idx="32">
                  <c:v>12039.009999999998</c:v>
                </c:pt>
                <c:pt idx="33">
                  <c:v>11916.009999999998</c:v>
                </c:pt>
                <c:pt idx="34">
                  <c:v>11916.009999999998</c:v>
                </c:pt>
                <c:pt idx="35">
                  <c:v>11916.009999999998</c:v>
                </c:pt>
                <c:pt idx="36">
                  <c:v>11916.009999999998</c:v>
                </c:pt>
                <c:pt idx="37">
                  <c:v>12063.21</c:v>
                </c:pt>
                <c:pt idx="38">
                  <c:v>11916.009999999998</c:v>
                </c:pt>
                <c:pt idx="39">
                  <c:v>11916.009999999998</c:v>
                </c:pt>
                <c:pt idx="40">
                  <c:v>11742.009999999998</c:v>
                </c:pt>
                <c:pt idx="41">
                  <c:v>11742.009999999998</c:v>
                </c:pt>
                <c:pt idx="42">
                  <c:v>10029.009999999998</c:v>
                </c:pt>
                <c:pt idx="43">
                  <c:v>10029.009999999998</c:v>
                </c:pt>
                <c:pt idx="44">
                  <c:v>5605.0099999999984</c:v>
                </c:pt>
                <c:pt idx="45">
                  <c:v>3510.0099999999979</c:v>
                </c:pt>
                <c:pt idx="46">
                  <c:v>3510.0099999999979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1-41EA-BEAD-12381D46EEAE}"/>
            </c:ext>
          </c:extLst>
        </c:ser>
        <c:ser>
          <c:idx val="1"/>
          <c:order val="1"/>
          <c:tx>
            <c:strRef>
              <c:f>'HEB PV'!$L$3</c:f>
              <c:strCache>
                <c:ptCount val="1"/>
                <c:pt idx="0">
                  <c:v>New holding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'HEB PV'!$L$4:$L$50</c:f>
              <c:numCache>
                <c:formatCode>General</c:formatCode>
                <c:ptCount val="47"/>
                <c:pt idx="0">
                  <c:v>11791.10932831946</c:v>
                </c:pt>
                <c:pt idx="1">
                  <c:v>11791.10932831946</c:v>
                </c:pt>
                <c:pt idx="2">
                  <c:v>11503.10932831946</c:v>
                </c:pt>
                <c:pt idx="3">
                  <c:v>11134.90932831946</c:v>
                </c:pt>
                <c:pt idx="4">
                  <c:v>10534.10932831946</c:v>
                </c:pt>
                <c:pt idx="5">
                  <c:v>34667.198544086743</c:v>
                </c:pt>
                <c:pt idx="6">
                  <c:v>78958.504723615653</c:v>
                </c:pt>
                <c:pt idx="7">
                  <c:v>89412.619090863416</c:v>
                </c:pt>
                <c:pt idx="8">
                  <c:v>73834.975745823031</c:v>
                </c:pt>
                <c:pt idx="9">
                  <c:v>11791.10932831946</c:v>
                </c:pt>
                <c:pt idx="10">
                  <c:v>7155.1093283194605</c:v>
                </c:pt>
                <c:pt idx="11">
                  <c:v>7155.1093283194605</c:v>
                </c:pt>
                <c:pt idx="12">
                  <c:v>5691.7093283194599</c:v>
                </c:pt>
                <c:pt idx="13">
                  <c:v>5691.7093283194599</c:v>
                </c:pt>
                <c:pt idx="14">
                  <c:v>581.70932831945981</c:v>
                </c:pt>
                <c:pt idx="15">
                  <c:v>12230.818656638919</c:v>
                </c:pt>
                <c:pt idx="16">
                  <c:v>12230.818656638919</c:v>
                </c:pt>
                <c:pt idx="17">
                  <c:v>3450.0186566389198</c:v>
                </c:pt>
                <c:pt idx="18">
                  <c:v>3450.0186566389198</c:v>
                </c:pt>
                <c:pt idx="19">
                  <c:v>252.41865663891951</c:v>
                </c:pt>
                <c:pt idx="20">
                  <c:v>12043.52798495838</c:v>
                </c:pt>
                <c:pt idx="21">
                  <c:v>9403.5279849583803</c:v>
                </c:pt>
                <c:pt idx="22">
                  <c:v>8870.3279849583796</c:v>
                </c:pt>
                <c:pt idx="23">
                  <c:v>8870.3279849583796</c:v>
                </c:pt>
                <c:pt idx="24">
                  <c:v>8870.3279849583796</c:v>
                </c:pt>
                <c:pt idx="25">
                  <c:v>8486.3279849583796</c:v>
                </c:pt>
                <c:pt idx="26">
                  <c:v>8486.3279849583796</c:v>
                </c:pt>
                <c:pt idx="27">
                  <c:v>8439.3279849583796</c:v>
                </c:pt>
                <c:pt idx="28">
                  <c:v>8439.3279849583796</c:v>
                </c:pt>
                <c:pt idx="29">
                  <c:v>8439.3279849583796</c:v>
                </c:pt>
                <c:pt idx="30">
                  <c:v>8439.3279849583796</c:v>
                </c:pt>
                <c:pt idx="31">
                  <c:v>8439.3279849583796</c:v>
                </c:pt>
                <c:pt idx="32">
                  <c:v>8439.3279849583796</c:v>
                </c:pt>
                <c:pt idx="33">
                  <c:v>8316.3279849583796</c:v>
                </c:pt>
                <c:pt idx="34">
                  <c:v>8316.3279849583796</c:v>
                </c:pt>
                <c:pt idx="35">
                  <c:v>8316.3279849583796</c:v>
                </c:pt>
                <c:pt idx="36">
                  <c:v>8316.3279849583796</c:v>
                </c:pt>
                <c:pt idx="37">
                  <c:v>8316.3279849583796</c:v>
                </c:pt>
                <c:pt idx="38">
                  <c:v>8169.1279849583798</c:v>
                </c:pt>
                <c:pt idx="39">
                  <c:v>8169.1279849583798</c:v>
                </c:pt>
                <c:pt idx="40">
                  <c:v>7995.1279849583798</c:v>
                </c:pt>
                <c:pt idx="41">
                  <c:v>7995.1279849583798</c:v>
                </c:pt>
                <c:pt idx="42">
                  <c:v>6282.1279849583798</c:v>
                </c:pt>
                <c:pt idx="43">
                  <c:v>6282.1279849583798</c:v>
                </c:pt>
                <c:pt idx="44">
                  <c:v>5386.6078020651548</c:v>
                </c:pt>
                <c:pt idx="45">
                  <c:v>0</c:v>
                </c:pt>
                <c:pt idx="46">
                  <c:v>49496.909688644701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1-41EA-BEAD-12381D46E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973567"/>
        <c:axId val="1915972319"/>
      </c:lineChart>
      <c:catAx>
        <c:axId val="1915973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972319"/>
        <c:crosses val="autoZero"/>
        <c:auto val="1"/>
        <c:lblAlgn val="ctr"/>
        <c:lblOffset val="100"/>
        <c:noMultiLvlLbl val="0"/>
      </c:catAx>
      <c:valAx>
        <c:axId val="19159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97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holding</a:t>
            </a:r>
            <a:r>
              <a:rPr lang="en-US" baseline="0"/>
              <a:t> and shortage HEB</a:t>
            </a:r>
            <a:r>
              <a:rPr lang="en-US"/>
              <a:t>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('HEB PV'!$G$54,'HEB PV'!$L$54)</c:f>
              <c:strCache>
                <c:ptCount val="2"/>
                <c:pt idx="0">
                  <c:v>holding</c:v>
                </c:pt>
                <c:pt idx="1">
                  <c:v>New holding  and shortage after using EOQ</c:v>
                </c:pt>
              </c:strCache>
            </c:strRef>
          </c:cat>
          <c:val>
            <c:numRef>
              <c:f>('HEB PV'!$G$55,'HEB PV'!$L$55)</c:f>
              <c:numCache>
                <c:formatCode>_(* #,##0.00_);_(* \(#,##0.00\);_(* "-"??_);_(@_)</c:formatCode>
                <c:ptCount val="2"/>
                <c:pt idx="0" formatCode="General">
                  <c:v>968406.02</c:v>
                </c:pt>
                <c:pt idx="1">
                  <c:v>660332.78312880825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1-4038-92F1-3D30A196B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678287"/>
        <c:axId val="1951678703"/>
      </c:barChart>
      <c:catAx>
        <c:axId val="195167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78703"/>
        <c:crosses val="autoZero"/>
        <c:auto val="1"/>
        <c:lblAlgn val="ctr"/>
        <c:lblOffset val="100"/>
        <c:noMultiLvlLbl val="0"/>
      </c:catAx>
      <c:valAx>
        <c:axId val="19516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7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level</a:t>
            </a:r>
            <a:r>
              <a:rPr lang="en-US"/>
              <a:t> Title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'HEB PV'!$F$3</c:f>
              <c:strCache>
                <c:ptCount val="1"/>
                <c:pt idx="0">
                  <c:v>stock</c:v>
                </c:pt>
              </c:strCache>
            </c:strRef>
          </c:tx>
          <c:marker>
            <c:symbol val="none"/>
          </c:marker>
          <c:val>
            <c:numRef>
              <c:f>'HEB PV'!$F$4:$F$50</c:f>
              <c:numCache>
                <c:formatCode>General</c:formatCode>
                <c:ptCount val="47"/>
                <c:pt idx="0">
                  <c:v>185862.39999999999</c:v>
                </c:pt>
                <c:pt idx="1">
                  <c:v>184422.39999999999</c:v>
                </c:pt>
                <c:pt idx="2">
                  <c:v>182581.4</c:v>
                </c:pt>
                <c:pt idx="3">
                  <c:v>179577.4</c:v>
                </c:pt>
                <c:pt idx="4">
                  <c:v>178367.4</c:v>
                </c:pt>
                <c:pt idx="5">
                  <c:v>260797.3</c:v>
                </c:pt>
                <c:pt idx="6">
                  <c:v>235030.3</c:v>
                </c:pt>
                <c:pt idx="7">
                  <c:v>205018.3</c:v>
                </c:pt>
                <c:pt idx="8">
                  <c:v>180235.05</c:v>
                </c:pt>
                <c:pt idx="9">
                  <c:v>157055.04999999999</c:v>
                </c:pt>
                <c:pt idx="10">
                  <c:v>157055.04999999999</c:v>
                </c:pt>
                <c:pt idx="11">
                  <c:v>149738.04999999999</c:v>
                </c:pt>
                <c:pt idx="12">
                  <c:v>149738.04999999999</c:v>
                </c:pt>
                <c:pt idx="13">
                  <c:v>124188.04999999999</c:v>
                </c:pt>
                <c:pt idx="14">
                  <c:v>123478.04999999999</c:v>
                </c:pt>
                <c:pt idx="15">
                  <c:v>123478.04999999999</c:v>
                </c:pt>
                <c:pt idx="16">
                  <c:v>79574.049999999988</c:v>
                </c:pt>
                <c:pt idx="17">
                  <c:v>79574.049999999988</c:v>
                </c:pt>
                <c:pt idx="18">
                  <c:v>65016.049999999988</c:v>
                </c:pt>
                <c:pt idx="19">
                  <c:v>65016.049999999988</c:v>
                </c:pt>
                <c:pt idx="20">
                  <c:v>65016.049999999988</c:v>
                </c:pt>
                <c:pt idx="21">
                  <c:v>62350.049999999988</c:v>
                </c:pt>
                <c:pt idx="22">
                  <c:v>62350.049999999988</c:v>
                </c:pt>
                <c:pt idx="23">
                  <c:v>62350.049999999988</c:v>
                </c:pt>
                <c:pt idx="24">
                  <c:v>60430.049999999988</c:v>
                </c:pt>
                <c:pt idx="25">
                  <c:v>60430.049999999988</c:v>
                </c:pt>
                <c:pt idx="26">
                  <c:v>60195.049999999988</c:v>
                </c:pt>
                <c:pt idx="27">
                  <c:v>60195.049999999988</c:v>
                </c:pt>
                <c:pt idx="28">
                  <c:v>60195.049999999988</c:v>
                </c:pt>
                <c:pt idx="29">
                  <c:v>60195.049999999988</c:v>
                </c:pt>
                <c:pt idx="30">
                  <c:v>60195.049999999988</c:v>
                </c:pt>
                <c:pt idx="31">
                  <c:v>60195.049999999988</c:v>
                </c:pt>
                <c:pt idx="32">
                  <c:v>59580.049999999988</c:v>
                </c:pt>
                <c:pt idx="33">
                  <c:v>59580.049999999988</c:v>
                </c:pt>
                <c:pt idx="34">
                  <c:v>59580.049999999988</c:v>
                </c:pt>
                <c:pt idx="35">
                  <c:v>59580.049999999988</c:v>
                </c:pt>
                <c:pt idx="36">
                  <c:v>59580.049999999988</c:v>
                </c:pt>
                <c:pt idx="37">
                  <c:v>59580.049999999988</c:v>
                </c:pt>
                <c:pt idx="38">
                  <c:v>59580.049999999988</c:v>
                </c:pt>
                <c:pt idx="39">
                  <c:v>58710.049999999988</c:v>
                </c:pt>
                <c:pt idx="40">
                  <c:v>58710.049999999988</c:v>
                </c:pt>
                <c:pt idx="41">
                  <c:v>50145.049999999988</c:v>
                </c:pt>
                <c:pt idx="42">
                  <c:v>50145.049999999988</c:v>
                </c:pt>
                <c:pt idx="43">
                  <c:v>28025.049999999988</c:v>
                </c:pt>
                <c:pt idx="44">
                  <c:v>17550.049999999988</c:v>
                </c:pt>
                <c:pt idx="45">
                  <c:v>17550.049999999988</c:v>
                </c:pt>
                <c:pt idx="46">
                  <c:v>936.04999999998836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9F-4528-BB06-864BA30B4BBC}"/>
            </c:ext>
          </c:extLst>
        </c:ser>
        <c:ser>
          <c:idx val="3"/>
          <c:order val="1"/>
          <c:tx>
            <c:strRef>
              <c:f>'HEB PV'!$P$3</c:f>
              <c:strCache>
                <c:ptCount val="1"/>
                <c:pt idx="0">
                  <c:v>Stock after EOQ</c:v>
                </c:pt>
              </c:strCache>
            </c:strRef>
          </c:tx>
          <c:marker>
            <c:symbol val="none"/>
          </c:marker>
          <c:val>
            <c:numRef>
              <c:f>'HEB PV'!$P$4:$P$50</c:f>
              <c:numCache>
                <c:formatCode>General</c:formatCode>
                <c:ptCount val="47"/>
                <c:pt idx="0">
                  <c:v>58955.546641597299</c:v>
                </c:pt>
                <c:pt idx="1">
                  <c:v>57515.546641597299</c:v>
                </c:pt>
                <c:pt idx="2">
                  <c:v>55674.546641597299</c:v>
                </c:pt>
                <c:pt idx="3">
                  <c:v>52670.546641597299</c:v>
                </c:pt>
                <c:pt idx="4">
                  <c:v>48499.546641597299</c:v>
                </c:pt>
                <c:pt idx="5">
                  <c:v>-8380.4533584027013</c:v>
                </c:pt>
                <c:pt idx="6">
                  <c:v>-26503</c:v>
                </c:pt>
                <c:pt idx="7">
                  <c:v>-30012</c:v>
                </c:pt>
                <c:pt idx="8">
                  <c:v>-24783.25</c:v>
                </c:pt>
                <c:pt idx="9">
                  <c:v>35775.546641597299</c:v>
                </c:pt>
                <c:pt idx="10">
                  <c:v>35775.546641597299</c:v>
                </c:pt>
                <c:pt idx="11">
                  <c:v>28458.546641597299</c:v>
                </c:pt>
                <c:pt idx="12">
                  <c:v>28458.546641597299</c:v>
                </c:pt>
                <c:pt idx="13">
                  <c:v>2908.5466415972987</c:v>
                </c:pt>
                <c:pt idx="14">
                  <c:v>2198.5466415972987</c:v>
                </c:pt>
                <c:pt idx="15">
                  <c:v>61154.093283194597</c:v>
                </c:pt>
                <c:pt idx="16">
                  <c:v>17250.093283194597</c:v>
                </c:pt>
                <c:pt idx="17">
                  <c:v>17250.093283194597</c:v>
                </c:pt>
                <c:pt idx="18">
                  <c:v>1262.0932831945975</c:v>
                </c:pt>
                <c:pt idx="19">
                  <c:v>1262.0932831945975</c:v>
                </c:pt>
                <c:pt idx="20">
                  <c:v>47017.639924791896</c:v>
                </c:pt>
                <c:pt idx="21">
                  <c:v>44351.639924791896</c:v>
                </c:pt>
                <c:pt idx="22">
                  <c:v>44351.639924791896</c:v>
                </c:pt>
                <c:pt idx="23">
                  <c:v>44351.639924791896</c:v>
                </c:pt>
                <c:pt idx="24">
                  <c:v>42431.639924791896</c:v>
                </c:pt>
                <c:pt idx="25">
                  <c:v>42431.639924791896</c:v>
                </c:pt>
                <c:pt idx="26">
                  <c:v>42196.639924791896</c:v>
                </c:pt>
                <c:pt idx="27">
                  <c:v>42196.639924791896</c:v>
                </c:pt>
                <c:pt idx="28">
                  <c:v>42196.639924791896</c:v>
                </c:pt>
                <c:pt idx="29">
                  <c:v>42196.639924791896</c:v>
                </c:pt>
                <c:pt idx="30">
                  <c:v>42196.639924791896</c:v>
                </c:pt>
                <c:pt idx="31">
                  <c:v>42196.639924791896</c:v>
                </c:pt>
                <c:pt idx="32">
                  <c:v>41581.639924791896</c:v>
                </c:pt>
                <c:pt idx="33">
                  <c:v>41581.639924791896</c:v>
                </c:pt>
                <c:pt idx="34">
                  <c:v>41581.639924791896</c:v>
                </c:pt>
                <c:pt idx="35">
                  <c:v>41581.639924791896</c:v>
                </c:pt>
                <c:pt idx="36">
                  <c:v>41581.639924791896</c:v>
                </c:pt>
                <c:pt idx="37">
                  <c:v>40845.639924791896</c:v>
                </c:pt>
                <c:pt idx="38">
                  <c:v>40845.639924791896</c:v>
                </c:pt>
                <c:pt idx="39">
                  <c:v>39975.639924791896</c:v>
                </c:pt>
                <c:pt idx="40">
                  <c:v>39975.639924791896</c:v>
                </c:pt>
                <c:pt idx="41">
                  <c:v>31410.639924791896</c:v>
                </c:pt>
                <c:pt idx="42">
                  <c:v>31410.639924791896</c:v>
                </c:pt>
                <c:pt idx="43">
                  <c:v>9290.6399247918962</c:v>
                </c:pt>
                <c:pt idx="44">
                  <c:v>-1184.3600752081038</c:v>
                </c:pt>
                <c:pt idx="45">
                  <c:v>0</c:v>
                </c:pt>
                <c:pt idx="46">
                  <c:v>-16614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9F-4528-BB06-864BA30B4BBC}"/>
            </c:ext>
          </c:extLst>
        </c:ser>
        <c:ser>
          <c:idx val="0"/>
          <c:order val="2"/>
          <c:tx>
            <c:strRef>
              <c:f>'HEB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'HEB PV'!$F$4:$F$50</c:f>
              <c:numCache>
                <c:formatCode>General</c:formatCode>
                <c:ptCount val="47"/>
                <c:pt idx="0">
                  <c:v>185862.39999999999</c:v>
                </c:pt>
                <c:pt idx="1">
                  <c:v>184422.39999999999</c:v>
                </c:pt>
                <c:pt idx="2">
                  <c:v>182581.4</c:v>
                </c:pt>
                <c:pt idx="3">
                  <c:v>179577.4</c:v>
                </c:pt>
                <c:pt idx="4">
                  <c:v>178367.4</c:v>
                </c:pt>
                <c:pt idx="5">
                  <c:v>260797.3</c:v>
                </c:pt>
                <c:pt idx="6">
                  <c:v>235030.3</c:v>
                </c:pt>
                <c:pt idx="7">
                  <c:v>205018.3</c:v>
                </c:pt>
                <c:pt idx="8">
                  <c:v>180235.05</c:v>
                </c:pt>
                <c:pt idx="9">
                  <c:v>157055.04999999999</c:v>
                </c:pt>
                <c:pt idx="10">
                  <c:v>157055.04999999999</c:v>
                </c:pt>
                <c:pt idx="11">
                  <c:v>149738.04999999999</c:v>
                </c:pt>
                <c:pt idx="12">
                  <c:v>149738.04999999999</c:v>
                </c:pt>
                <c:pt idx="13">
                  <c:v>124188.04999999999</c:v>
                </c:pt>
                <c:pt idx="14">
                  <c:v>123478.04999999999</c:v>
                </c:pt>
                <c:pt idx="15">
                  <c:v>123478.04999999999</c:v>
                </c:pt>
                <c:pt idx="16">
                  <c:v>79574.049999999988</c:v>
                </c:pt>
                <c:pt idx="17">
                  <c:v>79574.049999999988</c:v>
                </c:pt>
                <c:pt idx="18">
                  <c:v>65016.049999999988</c:v>
                </c:pt>
                <c:pt idx="19">
                  <c:v>65016.049999999988</c:v>
                </c:pt>
                <c:pt idx="20">
                  <c:v>65016.049999999988</c:v>
                </c:pt>
                <c:pt idx="21">
                  <c:v>62350.049999999988</c:v>
                </c:pt>
                <c:pt idx="22">
                  <c:v>62350.049999999988</c:v>
                </c:pt>
                <c:pt idx="23">
                  <c:v>62350.049999999988</c:v>
                </c:pt>
                <c:pt idx="24">
                  <c:v>60430.049999999988</c:v>
                </c:pt>
                <c:pt idx="25">
                  <c:v>60430.049999999988</c:v>
                </c:pt>
                <c:pt idx="26">
                  <c:v>60195.049999999988</c:v>
                </c:pt>
                <c:pt idx="27">
                  <c:v>60195.049999999988</c:v>
                </c:pt>
                <c:pt idx="28">
                  <c:v>60195.049999999988</c:v>
                </c:pt>
                <c:pt idx="29">
                  <c:v>60195.049999999988</c:v>
                </c:pt>
                <c:pt idx="30">
                  <c:v>60195.049999999988</c:v>
                </c:pt>
                <c:pt idx="31">
                  <c:v>60195.049999999988</c:v>
                </c:pt>
                <c:pt idx="32">
                  <c:v>59580.049999999988</c:v>
                </c:pt>
                <c:pt idx="33">
                  <c:v>59580.049999999988</c:v>
                </c:pt>
                <c:pt idx="34">
                  <c:v>59580.049999999988</c:v>
                </c:pt>
                <c:pt idx="35">
                  <c:v>59580.049999999988</c:v>
                </c:pt>
                <c:pt idx="36">
                  <c:v>59580.049999999988</c:v>
                </c:pt>
                <c:pt idx="37">
                  <c:v>59580.049999999988</c:v>
                </c:pt>
                <c:pt idx="38">
                  <c:v>59580.049999999988</c:v>
                </c:pt>
                <c:pt idx="39">
                  <c:v>58710.049999999988</c:v>
                </c:pt>
                <c:pt idx="40">
                  <c:v>58710.049999999988</c:v>
                </c:pt>
                <c:pt idx="41">
                  <c:v>50145.049999999988</c:v>
                </c:pt>
                <c:pt idx="42">
                  <c:v>50145.049999999988</c:v>
                </c:pt>
                <c:pt idx="43">
                  <c:v>28025.049999999988</c:v>
                </c:pt>
                <c:pt idx="44">
                  <c:v>17550.049999999988</c:v>
                </c:pt>
                <c:pt idx="45">
                  <c:v>17550.049999999988</c:v>
                </c:pt>
                <c:pt idx="46">
                  <c:v>936.04999999998836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9F-4528-BB06-864BA30B4BBC}"/>
            </c:ext>
          </c:extLst>
        </c:ser>
        <c:ser>
          <c:idx val="1"/>
          <c:order val="3"/>
          <c:tx>
            <c:strRef>
              <c:f>'HEB PV'!$P$3</c:f>
              <c:strCache>
                <c:ptCount val="1"/>
                <c:pt idx="0">
                  <c:v>Stock after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'HEB PV'!$P$4:$P$50</c:f>
              <c:numCache>
                <c:formatCode>General</c:formatCode>
                <c:ptCount val="47"/>
                <c:pt idx="0">
                  <c:v>58955.546641597299</c:v>
                </c:pt>
                <c:pt idx="1">
                  <c:v>57515.546641597299</c:v>
                </c:pt>
                <c:pt idx="2">
                  <c:v>55674.546641597299</c:v>
                </c:pt>
                <c:pt idx="3">
                  <c:v>52670.546641597299</c:v>
                </c:pt>
                <c:pt idx="4">
                  <c:v>48499.546641597299</c:v>
                </c:pt>
                <c:pt idx="5">
                  <c:v>-8380.4533584027013</c:v>
                </c:pt>
                <c:pt idx="6">
                  <c:v>-26503</c:v>
                </c:pt>
                <c:pt idx="7">
                  <c:v>-30012</c:v>
                </c:pt>
                <c:pt idx="8">
                  <c:v>-24783.25</c:v>
                </c:pt>
                <c:pt idx="9">
                  <c:v>35775.546641597299</c:v>
                </c:pt>
                <c:pt idx="10">
                  <c:v>35775.546641597299</c:v>
                </c:pt>
                <c:pt idx="11">
                  <c:v>28458.546641597299</c:v>
                </c:pt>
                <c:pt idx="12">
                  <c:v>28458.546641597299</c:v>
                </c:pt>
                <c:pt idx="13">
                  <c:v>2908.5466415972987</c:v>
                </c:pt>
                <c:pt idx="14">
                  <c:v>2198.5466415972987</c:v>
                </c:pt>
                <c:pt idx="15">
                  <c:v>61154.093283194597</c:v>
                </c:pt>
                <c:pt idx="16">
                  <c:v>17250.093283194597</c:v>
                </c:pt>
                <c:pt idx="17">
                  <c:v>17250.093283194597</c:v>
                </c:pt>
                <c:pt idx="18">
                  <c:v>1262.0932831945975</c:v>
                </c:pt>
                <c:pt idx="19">
                  <c:v>1262.0932831945975</c:v>
                </c:pt>
                <c:pt idx="20">
                  <c:v>47017.639924791896</c:v>
                </c:pt>
                <c:pt idx="21">
                  <c:v>44351.639924791896</c:v>
                </c:pt>
                <c:pt idx="22">
                  <c:v>44351.639924791896</c:v>
                </c:pt>
                <c:pt idx="23">
                  <c:v>44351.639924791896</c:v>
                </c:pt>
                <c:pt idx="24">
                  <c:v>42431.639924791896</c:v>
                </c:pt>
                <c:pt idx="25">
                  <c:v>42431.639924791896</c:v>
                </c:pt>
                <c:pt idx="26">
                  <c:v>42196.639924791896</c:v>
                </c:pt>
                <c:pt idx="27">
                  <c:v>42196.639924791896</c:v>
                </c:pt>
                <c:pt idx="28">
                  <c:v>42196.639924791896</c:v>
                </c:pt>
                <c:pt idx="29">
                  <c:v>42196.639924791896</c:v>
                </c:pt>
                <c:pt idx="30">
                  <c:v>42196.639924791896</c:v>
                </c:pt>
                <c:pt idx="31">
                  <c:v>42196.639924791896</c:v>
                </c:pt>
                <c:pt idx="32">
                  <c:v>41581.639924791896</c:v>
                </c:pt>
                <c:pt idx="33">
                  <c:v>41581.639924791896</c:v>
                </c:pt>
                <c:pt idx="34">
                  <c:v>41581.639924791896</c:v>
                </c:pt>
                <c:pt idx="35">
                  <c:v>41581.639924791896</c:v>
                </c:pt>
                <c:pt idx="36">
                  <c:v>41581.639924791896</c:v>
                </c:pt>
                <c:pt idx="37">
                  <c:v>40845.639924791896</c:v>
                </c:pt>
                <c:pt idx="38">
                  <c:v>40845.639924791896</c:v>
                </c:pt>
                <c:pt idx="39">
                  <c:v>39975.639924791896</c:v>
                </c:pt>
                <c:pt idx="40">
                  <c:v>39975.639924791896</c:v>
                </c:pt>
                <c:pt idx="41">
                  <c:v>31410.639924791896</c:v>
                </c:pt>
                <c:pt idx="42">
                  <c:v>31410.639924791896</c:v>
                </c:pt>
                <c:pt idx="43">
                  <c:v>9290.6399247918962</c:v>
                </c:pt>
                <c:pt idx="44">
                  <c:v>-1184.3600752081038</c:v>
                </c:pt>
                <c:pt idx="45">
                  <c:v>0</c:v>
                </c:pt>
                <c:pt idx="46">
                  <c:v>-16614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9F-4528-BB06-864BA30B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40543"/>
        <c:axId val="1717358847"/>
      </c:lineChart>
      <c:catAx>
        <c:axId val="1717340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58847"/>
        <c:crosses val="autoZero"/>
        <c:auto val="1"/>
        <c:lblAlgn val="ctr"/>
        <c:lblOffset val="100"/>
        <c:noMultiLvlLbl val="0"/>
      </c:catAx>
      <c:valAx>
        <c:axId val="17173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4054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'HEB PV'!$G$59:$H$59</c:f>
              <c:strCache>
                <c:ptCount val="2"/>
                <c:pt idx="0">
                  <c:v>total cost</c:v>
                </c:pt>
                <c:pt idx="1">
                  <c:v>total cost with EOQ</c:v>
                </c:pt>
              </c:strCache>
            </c:strRef>
          </c:cat>
          <c:val>
            <c:numRef>
              <c:f>'HEB PV'!$G$60:$H$60</c:f>
              <c:numCache>
                <c:formatCode>_(* #,##0_);_(* \(#,##0\);_(* "-"??_);_(@_)</c:formatCode>
                <c:ptCount val="2"/>
                <c:pt idx="0">
                  <c:v>1203188.8279757367</c:v>
                </c:pt>
                <c:pt idx="1">
                  <c:v>821173.3336041224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3-446E-82CD-1EDD4923E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7353855"/>
        <c:axId val="1717349279"/>
      </c:barChart>
      <c:catAx>
        <c:axId val="171735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49279"/>
        <c:crosses val="autoZero"/>
        <c:auto val="1"/>
        <c:lblAlgn val="ctr"/>
        <c:lblOffset val="100"/>
        <c:noMultiLvlLbl val="0"/>
      </c:catAx>
      <c:valAx>
        <c:axId val="17173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5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With</a:t>
            </a:r>
            <a:r>
              <a:rPr lang="en-US" baseline="0"/>
              <a:t>out EOQ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'HEB PV'!$E$3</c:f>
              <c:strCache>
                <c:ptCount val="1"/>
                <c:pt idx="0">
                  <c:v>HEB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1440</c:v>
                </c:pt>
                <c:pt idx="2">
                  <c:v>1841</c:v>
                </c:pt>
                <c:pt idx="3">
                  <c:v>3004</c:v>
                </c:pt>
                <c:pt idx="4">
                  <c:v>4171</c:v>
                </c:pt>
                <c:pt idx="5">
                  <c:v>56880</c:v>
                </c:pt>
                <c:pt idx="6">
                  <c:v>26503</c:v>
                </c:pt>
                <c:pt idx="7">
                  <c:v>30012</c:v>
                </c:pt>
                <c:pt idx="8">
                  <c:v>24783.25</c:v>
                </c:pt>
                <c:pt idx="9">
                  <c:v>23180</c:v>
                </c:pt>
                <c:pt idx="10">
                  <c:v>0</c:v>
                </c:pt>
                <c:pt idx="11">
                  <c:v>7317</c:v>
                </c:pt>
                <c:pt idx="12">
                  <c:v>0</c:v>
                </c:pt>
                <c:pt idx="13">
                  <c:v>25550</c:v>
                </c:pt>
                <c:pt idx="14">
                  <c:v>710</c:v>
                </c:pt>
                <c:pt idx="15">
                  <c:v>0</c:v>
                </c:pt>
                <c:pt idx="16">
                  <c:v>43904</c:v>
                </c:pt>
                <c:pt idx="17">
                  <c:v>0</c:v>
                </c:pt>
                <c:pt idx="18">
                  <c:v>15988</c:v>
                </c:pt>
                <c:pt idx="19">
                  <c:v>0</c:v>
                </c:pt>
                <c:pt idx="20">
                  <c:v>13200</c:v>
                </c:pt>
                <c:pt idx="21">
                  <c:v>2666</c:v>
                </c:pt>
                <c:pt idx="22">
                  <c:v>0</c:v>
                </c:pt>
                <c:pt idx="23">
                  <c:v>0</c:v>
                </c:pt>
                <c:pt idx="24">
                  <c:v>1920</c:v>
                </c:pt>
                <c:pt idx="25">
                  <c:v>0</c:v>
                </c:pt>
                <c:pt idx="26">
                  <c:v>235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615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736</c:v>
                </c:pt>
                <c:pt idx="38">
                  <c:v>0</c:v>
                </c:pt>
                <c:pt idx="39">
                  <c:v>870</c:v>
                </c:pt>
                <c:pt idx="40">
                  <c:v>0</c:v>
                </c:pt>
                <c:pt idx="41">
                  <c:v>8565</c:v>
                </c:pt>
                <c:pt idx="42">
                  <c:v>0</c:v>
                </c:pt>
                <c:pt idx="43">
                  <c:v>22120</c:v>
                </c:pt>
                <c:pt idx="44">
                  <c:v>10475</c:v>
                </c:pt>
                <c:pt idx="45">
                  <c:v>0</c:v>
                </c:pt>
                <c:pt idx="46">
                  <c:v>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4-45CE-BBD9-2DC29DFD3F76}"/>
            </c:ext>
          </c:extLst>
        </c:ser>
        <c:ser>
          <c:idx val="1"/>
          <c:order val="1"/>
          <c:tx>
            <c:strRef>
              <c:f>'HEB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PV'!$F$4:$F$50</c:f>
              <c:numCache>
                <c:formatCode>General</c:formatCode>
                <c:ptCount val="47"/>
                <c:pt idx="0">
                  <c:v>185862.39999999999</c:v>
                </c:pt>
                <c:pt idx="1">
                  <c:v>184422.39999999999</c:v>
                </c:pt>
                <c:pt idx="2">
                  <c:v>182581.4</c:v>
                </c:pt>
                <c:pt idx="3">
                  <c:v>179577.4</c:v>
                </c:pt>
                <c:pt idx="4">
                  <c:v>178367.4</c:v>
                </c:pt>
                <c:pt idx="5">
                  <c:v>260797.3</c:v>
                </c:pt>
                <c:pt idx="6">
                  <c:v>235030.3</c:v>
                </c:pt>
                <c:pt idx="7">
                  <c:v>205018.3</c:v>
                </c:pt>
                <c:pt idx="8">
                  <c:v>180235.05</c:v>
                </c:pt>
                <c:pt idx="9">
                  <c:v>157055.04999999999</c:v>
                </c:pt>
                <c:pt idx="10">
                  <c:v>157055.04999999999</c:v>
                </c:pt>
                <c:pt idx="11">
                  <c:v>149738.04999999999</c:v>
                </c:pt>
                <c:pt idx="12">
                  <c:v>149738.04999999999</c:v>
                </c:pt>
                <c:pt idx="13">
                  <c:v>124188.04999999999</c:v>
                </c:pt>
                <c:pt idx="14">
                  <c:v>123478.04999999999</c:v>
                </c:pt>
                <c:pt idx="15">
                  <c:v>123478.04999999999</c:v>
                </c:pt>
                <c:pt idx="16">
                  <c:v>79574.049999999988</c:v>
                </c:pt>
                <c:pt idx="17">
                  <c:v>79574.049999999988</c:v>
                </c:pt>
                <c:pt idx="18">
                  <c:v>65016.049999999988</c:v>
                </c:pt>
                <c:pt idx="19">
                  <c:v>65016.049999999988</c:v>
                </c:pt>
                <c:pt idx="20">
                  <c:v>65016.049999999988</c:v>
                </c:pt>
                <c:pt idx="21">
                  <c:v>62350.049999999988</c:v>
                </c:pt>
                <c:pt idx="22">
                  <c:v>62350.049999999988</c:v>
                </c:pt>
                <c:pt idx="23">
                  <c:v>62350.049999999988</c:v>
                </c:pt>
                <c:pt idx="24">
                  <c:v>60430.049999999988</c:v>
                </c:pt>
                <c:pt idx="25">
                  <c:v>60430.049999999988</c:v>
                </c:pt>
                <c:pt idx="26">
                  <c:v>60195.049999999988</c:v>
                </c:pt>
                <c:pt idx="27">
                  <c:v>60195.049999999988</c:v>
                </c:pt>
                <c:pt idx="28">
                  <c:v>60195.049999999988</c:v>
                </c:pt>
                <c:pt idx="29">
                  <c:v>60195.049999999988</c:v>
                </c:pt>
                <c:pt idx="30">
                  <c:v>60195.049999999988</c:v>
                </c:pt>
                <c:pt idx="31">
                  <c:v>60195.049999999988</c:v>
                </c:pt>
                <c:pt idx="32">
                  <c:v>59580.049999999988</c:v>
                </c:pt>
                <c:pt idx="33">
                  <c:v>59580.049999999988</c:v>
                </c:pt>
                <c:pt idx="34">
                  <c:v>59580.049999999988</c:v>
                </c:pt>
                <c:pt idx="35">
                  <c:v>59580.049999999988</c:v>
                </c:pt>
                <c:pt idx="36">
                  <c:v>59580.049999999988</c:v>
                </c:pt>
                <c:pt idx="37">
                  <c:v>59580.049999999988</c:v>
                </c:pt>
                <c:pt idx="38">
                  <c:v>59580.049999999988</c:v>
                </c:pt>
                <c:pt idx="39">
                  <c:v>58710.049999999988</c:v>
                </c:pt>
                <c:pt idx="40">
                  <c:v>58710.049999999988</c:v>
                </c:pt>
                <c:pt idx="41">
                  <c:v>50145.049999999988</c:v>
                </c:pt>
                <c:pt idx="42">
                  <c:v>50145.049999999988</c:v>
                </c:pt>
                <c:pt idx="43">
                  <c:v>28025.049999999988</c:v>
                </c:pt>
                <c:pt idx="44">
                  <c:v>17550.049999999988</c:v>
                </c:pt>
                <c:pt idx="45">
                  <c:v>17550.049999999988</c:v>
                </c:pt>
                <c:pt idx="46">
                  <c:v>936.04999999998836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4-45CE-BBD9-2DC29DFD3F76}"/>
            </c:ext>
          </c:extLst>
        </c:ser>
        <c:ser>
          <c:idx val="2"/>
          <c:order val="2"/>
          <c:tx>
            <c:strRef>
              <c:f>'HEB PV'!$I$3</c:f>
              <c:strCache>
                <c:ptCount val="1"/>
                <c:pt idx="0">
                  <c:v>total cost withoutEOQ HEB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PV'!$I$4:$I$50</c:f>
              <c:numCache>
                <c:formatCode>General</c:formatCode>
                <c:ptCount val="47"/>
                <c:pt idx="0">
                  <c:v>163938.37579601386</c:v>
                </c:pt>
                <c:pt idx="1">
                  <c:v>37172.480000000003</c:v>
                </c:pt>
                <c:pt idx="2">
                  <c:v>36884.480000000003</c:v>
                </c:pt>
                <c:pt idx="3">
                  <c:v>36516.28</c:v>
                </c:pt>
                <c:pt idx="4">
                  <c:v>38527.205291032493</c:v>
                </c:pt>
                <c:pt idx="5">
                  <c:v>158550.61242864135</c:v>
                </c:pt>
                <c:pt idx="6">
                  <c:v>52808.642645795313</c:v>
                </c:pt>
                <c:pt idx="7">
                  <c:v>47006.06</c:v>
                </c:pt>
                <c:pt idx="8">
                  <c:v>41003.660000000003</c:v>
                </c:pt>
                <c:pt idx="9">
                  <c:v>36047.01</c:v>
                </c:pt>
                <c:pt idx="10">
                  <c:v>31411.01</c:v>
                </c:pt>
                <c:pt idx="11">
                  <c:v>31411.01</c:v>
                </c:pt>
                <c:pt idx="12">
                  <c:v>29947.61</c:v>
                </c:pt>
                <c:pt idx="13">
                  <c:v>29947.61</c:v>
                </c:pt>
                <c:pt idx="14">
                  <c:v>24837.61</c:v>
                </c:pt>
                <c:pt idx="15">
                  <c:v>24695.61</c:v>
                </c:pt>
                <c:pt idx="16">
                  <c:v>24695.61</c:v>
                </c:pt>
                <c:pt idx="17">
                  <c:v>15914.809999999998</c:v>
                </c:pt>
                <c:pt idx="18">
                  <c:v>17176.129542781648</c:v>
                </c:pt>
                <c:pt idx="19">
                  <c:v>13003.21</c:v>
                </c:pt>
                <c:pt idx="20">
                  <c:v>24646.159625676752</c:v>
                </c:pt>
                <c:pt idx="21">
                  <c:v>13003.21</c:v>
                </c:pt>
                <c:pt idx="22">
                  <c:v>12470.009999999998</c:v>
                </c:pt>
                <c:pt idx="23">
                  <c:v>12470.009999999998</c:v>
                </c:pt>
                <c:pt idx="24">
                  <c:v>12470.009999999998</c:v>
                </c:pt>
                <c:pt idx="25">
                  <c:v>12086.009999999998</c:v>
                </c:pt>
                <c:pt idx="26">
                  <c:v>12086.009999999998</c:v>
                </c:pt>
                <c:pt idx="27">
                  <c:v>12039.009999999998</c:v>
                </c:pt>
                <c:pt idx="28">
                  <c:v>12039.009999999998</c:v>
                </c:pt>
                <c:pt idx="29">
                  <c:v>12039.009999999998</c:v>
                </c:pt>
                <c:pt idx="30">
                  <c:v>12039.009999999998</c:v>
                </c:pt>
                <c:pt idx="31">
                  <c:v>12039.009999999998</c:v>
                </c:pt>
                <c:pt idx="32">
                  <c:v>12039.009999999998</c:v>
                </c:pt>
                <c:pt idx="33">
                  <c:v>11916.009999999998</c:v>
                </c:pt>
                <c:pt idx="34">
                  <c:v>11916.009999999998</c:v>
                </c:pt>
                <c:pt idx="35">
                  <c:v>11916.009999999998</c:v>
                </c:pt>
                <c:pt idx="36">
                  <c:v>11916.009999999998</c:v>
                </c:pt>
                <c:pt idx="37">
                  <c:v>12565.192645795309</c:v>
                </c:pt>
                <c:pt idx="38">
                  <c:v>11916.009999999998</c:v>
                </c:pt>
                <c:pt idx="39">
                  <c:v>11916.009999999998</c:v>
                </c:pt>
                <c:pt idx="40">
                  <c:v>11742.009999999998</c:v>
                </c:pt>
                <c:pt idx="41">
                  <c:v>11742.009999999998</c:v>
                </c:pt>
                <c:pt idx="42">
                  <c:v>10029.009999999998</c:v>
                </c:pt>
                <c:pt idx="43">
                  <c:v>10029.009999999998</c:v>
                </c:pt>
                <c:pt idx="44">
                  <c:v>5605.0099999999984</c:v>
                </c:pt>
                <c:pt idx="45">
                  <c:v>3510.0099999999979</c:v>
                </c:pt>
                <c:pt idx="46">
                  <c:v>3510.0099999999979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E4-45CE-BBD9-2DC29DFD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241344"/>
        <c:axId val="1911235936"/>
      </c:lineChart>
      <c:catAx>
        <c:axId val="19112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35936"/>
        <c:crosses val="autoZero"/>
        <c:auto val="1"/>
        <c:lblAlgn val="ctr"/>
        <c:lblOffset val="100"/>
        <c:noMultiLvlLbl val="0"/>
      </c:catAx>
      <c:valAx>
        <c:axId val="19112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after EOQ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'HEB PV'!$E$3</c:f>
              <c:strCache>
                <c:ptCount val="1"/>
                <c:pt idx="0">
                  <c:v>HEB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1440</c:v>
                </c:pt>
                <c:pt idx="2">
                  <c:v>1841</c:v>
                </c:pt>
                <c:pt idx="3">
                  <c:v>3004</c:v>
                </c:pt>
                <c:pt idx="4">
                  <c:v>4171</c:v>
                </c:pt>
                <c:pt idx="5">
                  <c:v>56880</c:v>
                </c:pt>
                <c:pt idx="6">
                  <c:v>26503</c:v>
                </c:pt>
                <c:pt idx="7">
                  <c:v>30012</c:v>
                </c:pt>
                <c:pt idx="8">
                  <c:v>24783.25</c:v>
                </c:pt>
                <c:pt idx="9">
                  <c:v>23180</c:v>
                </c:pt>
                <c:pt idx="10">
                  <c:v>0</c:v>
                </c:pt>
                <c:pt idx="11">
                  <c:v>7317</c:v>
                </c:pt>
                <c:pt idx="12">
                  <c:v>0</c:v>
                </c:pt>
                <c:pt idx="13">
                  <c:v>25550</c:v>
                </c:pt>
                <c:pt idx="14">
                  <c:v>710</c:v>
                </c:pt>
                <c:pt idx="15">
                  <c:v>0</c:v>
                </c:pt>
                <c:pt idx="16">
                  <c:v>43904</c:v>
                </c:pt>
                <c:pt idx="17">
                  <c:v>0</c:v>
                </c:pt>
                <c:pt idx="18">
                  <c:v>15988</c:v>
                </c:pt>
                <c:pt idx="19">
                  <c:v>0</c:v>
                </c:pt>
                <c:pt idx="20">
                  <c:v>13200</c:v>
                </c:pt>
                <c:pt idx="21">
                  <c:v>2666</c:v>
                </c:pt>
                <c:pt idx="22">
                  <c:v>0</c:v>
                </c:pt>
                <c:pt idx="23">
                  <c:v>0</c:v>
                </c:pt>
                <c:pt idx="24">
                  <c:v>1920</c:v>
                </c:pt>
                <c:pt idx="25">
                  <c:v>0</c:v>
                </c:pt>
                <c:pt idx="26">
                  <c:v>235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615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736</c:v>
                </c:pt>
                <c:pt idx="38">
                  <c:v>0</c:v>
                </c:pt>
                <c:pt idx="39">
                  <c:v>870</c:v>
                </c:pt>
                <c:pt idx="40">
                  <c:v>0</c:v>
                </c:pt>
                <c:pt idx="41">
                  <c:v>8565</c:v>
                </c:pt>
                <c:pt idx="42">
                  <c:v>0</c:v>
                </c:pt>
                <c:pt idx="43">
                  <c:v>22120</c:v>
                </c:pt>
                <c:pt idx="44">
                  <c:v>10475</c:v>
                </c:pt>
                <c:pt idx="45">
                  <c:v>0</c:v>
                </c:pt>
                <c:pt idx="46">
                  <c:v>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D-4CF7-903E-89593B9184E6}"/>
            </c:ext>
          </c:extLst>
        </c:ser>
        <c:ser>
          <c:idx val="2"/>
          <c:order val="1"/>
          <c:tx>
            <c:strRef>
              <c:f>'HEB PV'!$P$3</c:f>
              <c:strCache>
                <c:ptCount val="1"/>
                <c:pt idx="0">
                  <c:v>Stock after EOQ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PV'!$P$4:$P$50</c:f>
              <c:numCache>
                <c:formatCode>General</c:formatCode>
                <c:ptCount val="47"/>
                <c:pt idx="0">
                  <c:v>58955.546641597299</c:v>
                </c:pt>
                <c:pt idx="1">
                  <c:v>57515.546641597299</c:v>
                </c:pt>
                <c:pt idx="2">
                  <c:v>55674.546641597299</c:v>
                </c:pt>
                <c:pt idx="3">
                  <c:v>52670.546641597299</c:v>
                </c:pt>
                <c:pt idx="4">
                  <c:v>48499.546641597299</c:v>
                </c:pt>
                <c:pt idx="5">
                  <c:v>-8380.4533584027013</c:v>
                </c:pt>
                <c:pt idx="6">
                  <c:v>-26503</c:v>
                </c:pt>
                <c:pt idx="7">
                  <c:v>-30012</c:v>
                </c:pt>
                <c:pt idx="8">
                  <c:v>-24783.25</c:v>
                </c:pt>
                <c:pt idx="9">
                  <c:v>35775.546641597299</c:v>
                </c:pt>
                <c:pt idx="10">
                  <c:v>35775.546641597299</c:v>
                </c:pt>
                <c:pt idx="11">
                  <c:v>28458.546641597299</c:v>
                </c:pt>
                <c:pt idx="12">
                  <c:v>28458.546641597299</c:v>
                </c:pt>
                <c:pt idx="13">
                  <c:v>2908.5466415972987</c:v>
                </c:pt>
                <c:pt idx="14">
                  <c:v>2198.5466415972987</c:v>
                </c:pt>
                <c:pt idx="15">
                  <c:v>61154.093283194597</c:v>
                </c:pt>
                <c:pt idx="16">
                  <c:v>17250.093283194597</c:v>
                </c:pt>
                <c:pt idx="17">
                  <c:v>17250.093283194597</c:v>
                </c:pt>
                <c:pt idx="18">
                  <c:v>1262.0932831945975</c:v>
                </c:pt>
                <c:pt idx="19">
                  <c:v>1262.0932831945975</c:v>
                </c:pt>
                <c:pt idx="20">
                  <c:v>47017.639924791896</c:v>
                </c:pt>
                <c:pt idx="21">
                  <c:v>44351.639924791896</c:v>
                </c:pt>
                <c:pt idx="22">
                  <c:v>44351.639924791896</c:v>
                </c:pt>
                <c:pt idx="23">
                  <c:v>44351.639924791896</c:v>
                </c:pt>
                <c:pt idx="24">
                  <c:v>42431.639924791896</c:v>
                </c:pt>
                <c:pt idx="25">
                  <c:v>42431.639924791896</c:v>
                </c:pt>
                <c:pt idx="26">
                  <c:v>42196.639924791896</c:v>
                </c:pt>
                <c:pt idx="27">
                  <c:v>42196.639924791896</c:v>
                </c:pt>
                <c:pt idx="28">
                  <c:v>42196.639924791896</c:v>
                </c:pt>
                <c:pt idx="29">
                  <c:v>42196.639924791896</c:v>
                </c:pt>
                <c:pt idx="30">
                  <c:v>42196.639924791896</c:v>
                </c:pt>
                <c:pt idx="31">
                  <c:v>42196.639924791896</c:v>
                </c:pt>
                <c:pt idx="32">
                  <c:v>41581.639924791896</c:v>
                </c:pt>
                <c:pt idx="33">
                  <c:v>41581.639924791896</c:v>
                </c:pt>
                <c:pt idx="34">
                  <c:v>41581.639924791896</c:v>
                </c:pt>
                <c:pt idx="35">
                  <c:v>41581.639924791896</c:v>
                </c:pt>
                <c:pt idx="36">
                  <c:v>41581.639924791896</c:v>
                </c:pt>
                <c:pt idx="37">
                  <c:v>40845.639924791896</c:v>
                </c:pt>
                <c:pt idx="38">
                  <c:v>40845.639924791896</c:v>
                </c:pt>
                <c:pt idx="39">
                  <c:v>39975.639924791896</c:v>
                </c:pt>
                <c:pt idx="40">
                  <c:v>39975.639924791896</c:v>
                </c:pt>
                <c:pt idx="41">
                  <c:v>31410.639924791896</c:v>
                </c:pt>
                <c:pt idx="42">
                  <c:v>31410.639924791896</c:v>
                </c:pt>
                <c:pt idx="43">
                  <c:v>9290.6399247918962</c:v>
                </c:pt>
                <c:pt idx="44">
                  <c:v>-1184.3600752081038</c:v>
                </c:pt>
                <c:pt idx="45">
                  <c:v>0</c:v>
                </c:pt>
                <c:pt idx="46">
                  <c:v>-16614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D-4CF7-903E-89593B9184E6}"/>
            </c:ext>
          </c:extLst>
        </c:ser>
        <c:ser>
          <c:idx val="1"/>
          <c:order val="2"/>
          <c:tx>
            <c:strRef>
              <c:f>'HEB PV'!$N$3</c:f>
              <c:strCache>
                <c:ptCount val="1"/>
                <c:pt idx="0">
                  <c:v>total cost with EOQ HEB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'HEB PV'!$N$4:$N$50</c:f>
              <c:numCache>
                <c:formatCode>General</c:formatCode>
                <c:ptCount val="47"/>
                <c:pt idx="0">
                  <c:v>52001.246947148</c:v>
                </c:pt>
                <c:pt idx="1">
                  <c:v>11791.10932831946</c:v>
                </c:pt>
                <c:pt idx="2">
                  <c:v>11503.10932831946</c:v>
                </c:pt>
                <c:pt idx="3">
                  <c:v>11134.90932831946</c:v>
                </c:pt>
                <c:pt idx="4">
                  <c:v>10534.10932831946</c:v>
                </c:pt>
                <c:pt idx="5">
                  <c:v>34667.198544086743</c:v>
                </c:pt>
                <c:pt idx="6">
                  <c:v>78958.504723615653</c:v>
                </c:pt>
                <c:pt idx="7">
                  <c:v>89412.619090863416</c:v>
                </c:pt>
                <c:pt idx="8">
                  <c:v>73834.975745823031</c:v>
                </c:pt>
                <c:pt idx="9">
                  <c:v>52001.246947148</c:v>
                </c:pt>
                <c:pt idx="10">
                  <c:v>7155.1093283194605</c:v>
                </c:pt>
                <c:pt idx="11">
                  <c:v>7155.1093283194605</c:v>
                </c:pt>
                <c:pt idx="12">
                  <c:v>5691.7093283194599</c:v>
                </c:pt>
                <c:pt idx="13">
                  <c:v>5691.7093283194599</c:v>
                </c:pt>
                <c:pt idx="14">
                  <c:v>581.70932831945981</c:v>
                </c:pt>
                <c:pt idx="15">
                  <c:v>52440.956275467463</c:v>
                </c:pt>
                <c:pt idx="16">
                  <c:v>12230.818656638919</c:v>
                </c:pt>
                <c:pt idx="17">
                  <c:v>3450.0186566389198</c:v>
                </c:pt>
                <c:pt idx="18">
                  <c:v>3450.0186566389198</c:v>
                </c:pt>
                <c:pt idx="19">
                  <c:v>252.41865663891951</c:v>
                </c:pt>
                <c:pt idx="20">
                  <c:v>52253.665603786925</c:v>
                </c:pt>
                <c:pt idx="21">
                  <c:v>9403.5279849583803</c:v>
                </c:pt>
                <c:pt idx="22">
                  <c:v>8870.3279849583796</c:v>
                </c:pt>
                <c:pt idx="23">
                  <c:v>8870.3279849583796</c:v>
                </c:pt>
                <c:pt idx="24">
                  <c:v>8870.3279849583796</c:v>
                </c:pt>
                <c:pt idx="25">
                  <c:v>8486.3279849583796</c:v>
                </c:pt>
                <c:pt idx="26">
                  <c:v>8486.3279849583796</c:v>
                </c:pt>
                <c:pt idx="27">
                  <c:v>8439.3279849583796</c:v>
                </c:pt>
                <c:pt idx="28">
                  <c:v>8439.3279849583796</c:v>
                </c:pt>
                <c:pt idx="29">
                  <c:v>8439.3279849583796</c:v>
                </c:pt>
                <c:pt idx="30">
                  <c:v>8439.3279849583796</c:v>
                </c:pt>
                <c:pt idx="31">
                  <c:v>8439.3279849583796</c:v>
                </c:pt>
                <c:pt idx="32">
                  <c:v>8439.3279849583796</c:v>
                </c:pt>
                <c:pt idx="33">
                  <c:v>8316.3279849583796</c:v>
                </c:pt>
                <c:pt idx="34">
                  <c:v>8316.3279849583796</c:v>
                </c:pt>
                <c:pt idx="35">
                  <c:v>8316.3279849583796</c:v>
                </c:pt>
                <c:pt idx="36">
                  <c:v>8316.3279849583796</c:v>
                </c:pt>
                <c:pt idx="37">
                  <c:v>8316.3279849583796</c:v>
                </c:pt>
                <c:pt idx="38">
                  <c:v>8169.1279849583798</c:v>
                </c:pt>
                <c:pt idx="39">
                  <c:v>8169.1279849583798</c:v>
                </c:pt>
                <c:pt idx="40">
                  <c:v>7995.1279849583798</c:v>
                </c:pt>
                <c:pt idx="41">
                  <c:v>7995.1279849583798</c:v>
                </c:pt>
                <c:pt idx="42">
                  <c:v>6282.1279849583798</c:v>
                </c:pt>
                <c:pt idx="43">
                  <c:v>6282.1279849583798</c:v>
                </c:pt>
                <c:pt idx="44">
                  <c:v>5386.6078020651548</c:v>
                </c:pt>
                <c:pt idx="45">
                  <c:v>0</c:v>
                </c:pt>
                <c:pt idx="46">
                  <c:v>49496.909688644701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D-4CF7-903E-89593B918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70736"/>
        <c:axId val="139671152"/>
      </c:lineChart>
      <c:catAx>
        <c:axId val="13967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1152"/>
        <c:crosses val="autoZero"/>
        <c:auto val="1"/>
        <c:lblAlgn val="ctr"/>
        <c:lblOffset val="100"/>
        <c:noMultiLvlLbl val="0"/>
      </c:catAx>
      <c:valAx>
        <c:axId val="139671152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Title HEA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'HEA PV'!$F$4:$F$50</c:f>
              <c:numCache>
                <c:formatCode>General</c:formatCode>
                <c:ptCount val="47"/>
                <c:pt idx="0">
                  <c:v>12720</c:v>
                </c:pt>
                <c:pt idx="1">
                  <c:v>12720</c:v>
                </c:pt>
                <c:pt idx="2">
                  <c:v>12720</c:v>
                </c:pt>
                <c:pt idx="3">
                  <c:v>4257.9999999999982</c:v>
                </c:pt>
                <c:pt idx="4">
                  <c:v>4257.9999999999982</c:v>
                </c:pt>
                <c:pt idx="5">
                  <c:v>196084.26</c:v>
                </c:pt>
                <c:pt idx="6">
                  <c:v>176549.26</c:v>
                </c:pt>
                <c:pt idx="7">
                  <c:v>173459.26</c:v>
                </c:pt>
                <c:pt idx="8">
                  <c:v>146154.26</c:v>
                </c:pt>
                <c:pt idx="9">
                  <c:v>135964.26</c:v>
                </c:pt>
                <c:pt idx="10">
                  <c:v>135738.26</c:v>
                </c:pt>
                <c:pt idx="11">
                  <c:v>134078.26</c:v>
                </c:pt>
                <c:pt idx="12">
                  <c:v>134078.26</c:v>
                </c:pt>
                <c:pt idx="13">
                  <c:v>124958.26000000001</c:v>
                </c:pt>
                <c:pt idx="14">
                  <c:v>124958.26000000001</c:v>
                </c:pt>
                <c:pt idx="15">
                  <c:v>83208.260000000009</c:v>
                </c:pt>
                <c:pt idx="16">
                  <c:v>68205.260000000009</c:v>
                </c:pt>
                <c:pt idx="17">
                  <c:v>116495.26000000001</c:v>
                </c:pt>
                <c:pt idx="18">
                  <c:v>105395.26000000001</c:v>
                </c:pt>
                <c:pt idx="19">
                  <c:v>105395.26000000001</c:v>
                </c:pt>
                <c:pt idx="20">
                  <c:v>85895.260000000009</c:v>
                </c:pt>
                <c:pt idx="21">
                  <c:v>84845.260000000009</c:v>
                </c:pt>
                <c:pt idx="22">
                  <c:v>81385.260000000009</c:v>
                </c:pt>
                <c:pt idx="23">
                  <c:v>81385.260000000009</c:v>
                </c:pt>
                <c:pt idx="24">
                  <c:v>68931.260000000009</c:v>
                </c:pt>
                <c:pt idx="25">
                  <c:v>68931.260000000009</c:v>
                </c:pt>
                <c:pt idx="26">
                  <c:v>64966.260000000009</c:v>
                </c:pt>
                <c:pt idx="27">
                  <c:v>64966.260000000009</c:v>
                </c:pt>
                <c:pt idx="28">
                  <c:v>64966.260000000009</c:v>
                </c:pt>
                <c:pt idx="29">
                  <c:v>64966.260000000009</c:v>
                </c:pt>
                <c:pt idx="30">
                  <c:v>64966.260000000009</c:v>
                </c:pt>
                <c:pt idx="31">
                  <c:v>59806.260000000009</c:v>
                </c:pt>
                <c:pt idx="32">
                  <c:v>59806.260000000009</c:v>
                </c:pt>
                <c:pt idx="33">
                  <c:v>59806.260000000009</c:v>
                </c:pt>
                <c:pt idx="34">
                  <c:v>67091.260000000009</c:v>
                </c:pt>
                <c:pt idx="35">
                  <c:v>51026.260000000009</c:v>
                </c:pt>
                <c:pt idx="36">
                  <c:v>31776.260000000009</c:v>
                </c:pt>
                <c:pt idx="37">
                  <c:v>31776.260000000009</c:v>
                </c:pt>
                <c:pt idx="38">
                  <c:v>31776.260000000009</c:v>
                </c:pt>
                <c:pt idx="39">
                  <c:v>29441.260000000009</c:v>
                </c:pt>
                <c:pt idx="40">
                  <c:v>29441.260000000009</c:v>
                </c:pt>
                <c:pt idx="41">
                  <c:v>22646.260000000009</c:v>
                </c:pt>
                <c:pt idx="42">
                  <c:v>20049.760000000009</c:v>
                </c:pt>
                <c:pt idx="43">
                  <c:v>20049.760000000009</c:v>
                </c:pt>
                <c:pt idx="44">
                  <c:v>20049.760000000009</c:v>
                </c:pt>
                <c:pt idx="45">
                  <c:v>870.16000000001077</c:v>
                </c:pt>
                <c:pt idx="46">
                  <c:v>870.16000000001077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3-45B8-B157-2FA52B383F69}"/>
            </c:ext>
          </c:extLst>
        </c:ser>
        <c:ser>
          <c:idx val="1"/>
          <c:order val="1"/>
          <c:tx>
            <c:strRef>
              <c:f>'HEA PV'!$K$3</c:f>
              <c:strCache>
                <c:ptCount val="1"/>
                <c:pt idx="0">
                  <c:v>Stock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 PV'!$K$4:$K$50</c:f>
              <c:numCache>
                <c:formatCode>General</c:formatCode>
                <c:ptCount val="47"/>
                <c:pt idx="0">
                  <c:v>65400</c:v>
                </c:pt>
                <c:pt idx="1">
                  <c:v>65400</c:v>
                </c:pt>
                <c:pt idx="2">
                  <c:v>50935</c:v>
                </c:pt>
                <c:pt idx="3">
                  <c:v>37861.4</c:v>
                </c:pt>
                <c:pt idx="4">
                  <c:v>37861.4</c:v>
                </c:pt>
                <c:pt idx="5">
                  <c:v>15175.760000000002</c:v>
                </c:pt>
                <c:pt idx="6">
                  <c:v>-45349.24</c:v>
                </c:pt>
                <c:pt idx="7">
                  <c:v>62310</c:v>
                </c:pt>
                <c:pt idx="8">
                  <c:v>35005</c:v>
                </c:pt>
                <c:pt idx="9">
                  <c:v>24815</c:v>
                </c:pt>
                <c:pt idx="10">
                  <c:v>24589</c:v>
                </c:pt>
                <c:pt idx="11">
                  <c:v>-51611</c:v>
                </c:pt>
                <c:pt idx="12">
                  <c:v>65400</c:v>
                </c:pt>
                <c:pt idx="13">
                  <c:v>56280</c:v>
                </c:pt>
                <c:pt idx="14">
                  <c:v>56280</c:v>
                </c:pt>
                <c:pt idx="15">
                  <c:v>14530</c:v>
                </c:pt>
                <c:pt idx="16">
                  <c:v>-473</c:v>
                </c:pt>
                <c:pt idx="17">
                  <c:v>0</c:v>
                </c:pt>
                <c:pt idx="18">
                  <c:v>-17355</c:v>
                </c:pt>
                <c:pt idx="19">
                  <c:v>65400</c:v>
                </c:pt>
                <c:pt idx="20">
                  <c:v>45900</c:v>
                </c:pt>
                <c:pt idx="21">
                  <c:v>44850</c:v>
                </c:pt>
                <c:pt idx="22">
                  <c:v>41390</c:v>
                </c:pt>
                <c:pt idx="23">
                  <c:v>40290</c:v>
                </c:pt>
                <c:pt idx="24">
                  <c:v>27836</c:v>
                </c:pt>
                <c:pt idx="25">
                  <c:v>27836</c:v>
                </c:pt>
                <c:pt idx="26">
                  <c:v>89271</c:v>
                </c:pt>
                <c:pt idx="27">
                  <c:v>89271</c:v>
                </c:pt>
                <c:pt idx="28">
                  <c:v>89271</c:v>
                </c:pt>
                <c:pt idx="29">
                  <c:v>89271</c:v>
                </c:pt>
                <c:pt idx="30">
                  <c:v>89271</c:v>
                </c:pt>
                <c:pt idx="31">
                  <c:v>84111</c:v>
                </c:pt>
                <c:pt idx="32">
                  <c:v>84111</c:v>
                </c:pt>
                <c:pt idx="33">
                  <c:v>84111</c:v>
                </c:pt>
                <c:pt idx="34">
                  <c:v>83511</c:v>
                </c:pt>
                <c:pt idx="35">
                  <c:v>67446</c:v>
                </c:pt>
                <c:pt idx="36">
                  <c:v>48196</c:v>
                </c:pt>
                <c:pt idx="37">
                  <c:v>48196</c:v>
                </c:pt>
                <c:pt idx="38">
                  <c:v>24241</c:v>
                </c:pt>
                <c:pt idx="39">
                  <c:v>2576</c:v>
                </c:pt>
                <c:pt idx="40">
                  <c:v>2576</c:v>
                </c:pt>
                <c:pt idx="41">
                  <c:v>-25104.400000000001</c:v>
                </c:pt>
                <c:pt idx="42">
                  <c:v>62803.5</c:v>
                </c:pt>
                <c:pt idx="43">
                  <c:v>62803.5</c:v>
                </c:pt>
                <c:pt idx="44">
                  <c:v>62803.5</c:v>
                </c:pt>
                <c:pt idx="45">
                  <c:v>43623.9</c:v>
                </c:pt>
                <c:pt idx="46">
                  <c:v>34653.9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3-45B8-B157-2FA52B383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778255"/>
        <c:axId val="1900772431"/>
      </c:lineChart>
      <c:catAx>
        <c:axId val="190077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72431"/>
        <c:crosses val="autoZero"/>
        <c:auto val="1"/>
        <c:lblAlgn val="ctr"/>
        <c:lblOffset val="100"/>
        <c:noMultiLvlLbl val="0"/>
      </c:catAx>
      <c:valAx>
        <c:axId val="19007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7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holding</a:t>
            </a:r>
            <a:r>
              <a:rPr lang="en-US" baseline="0"/>
              <a:t> and purchases cost</a:t>
            </a:r>
            <a:r>
              <a:rPr lang="en-US"/>
              <a:t>  HEA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PV'!$G$3</c:f>
              <c:strCache>
                <c:ptCount val="1"/>
                <c:pt idx="0">
                  <c:v>holding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'HEA PV'!$G$4:$G$50</c:f>
              <c:numCache>
                <c:formatCode>General</c:formatCode>
                <c:ptCount val="47"/>
                <c:pt idx="0">
                  <c:v>2544</c:v>
                </c:pt>
                <c:pt idx="1">
                  <c:v>2544</c:v>
                </c:pt>
                <c:pt idx="2">
                  <c:v>5437</c:v>
                </c:pt>
                <c:pt idx="3">
                  <c:v>3466.3199999999997</c:v>
                </c:pt>
                <c:pt idx="4">
                  <c:v>851.59999999999968</c:v>
                </c:pt>
                <c:pt idx="5">
                  <c:v>43753.98</c:v>
                </c:pt>
                <c:pt idx="6">
                  <c:v>47414.852000000006</c:v>
                </c:pt>
                <c:pt idx="7">
                  <c:v>35309.852000000006</c:v>
                </c:pt>
                <c:pt idx="8">
                  <c:v>34691.852000000006</c:v>
                </c:pt>
                <c:pt idx="9">
                  <c:v>29230.852000000003</c:v>
                </c:pt>
                <c:pt idx="10">
                  <c:v>27192.852000000003</c:v>
                </c:pt>
                <c:pt idx="11">
                  <c:v>42055.652000000002</c:v>
                </c:pt>
                <c:pt idx="12">
                  <c:v>26815.652000000002</c:v>
                </c:pt>
                <c:pt idx="13">
                  <c:v>26815.652000000002</c:v>
                </c:pt>
                <c:pt idx="14">
                  <c:v>24991.652000000002</c:v>
                </c:pt>
                <c:pt idx="15">
                  <c:v>24991.652000000002</c:v>
                </c:pt>
                <c:pt idx="16">
                  <c:v>16641.652000000002</c:v>
                </c:pt>
                <c:pt idx="17">
                  <c:v>23299.052000000003</c:v>
                </c:pt>
                <c:pt idx="18">
                  <c:v>24550.052000000003</c:v>
                </c:pt>
                <c:pt idx="19">
                  <c:v>21079.052000000003</c:v>
                </c:pt>
                <c:pt idx="20">
                  <c:v>21079.052000000003</c:v>
                </c:pt>
                <c:pt idx="21">
                  <c:v>17179.052000000003</c:v>
                </c:pt>
                <c:pt idx="22">
                  <c:v>16969.052000000003</c:v>
                </c:pt>
                <c:pt idx="23">
                  <c:v>16497.052000000003</c:v>
                </c:pt>
                <c:pt idx="24">
                  <c:v>16277.052000000003</c:v>
                </c:pt>
                <c:pt idx="25">
                  <c:v>13786.252000000002</c:v>
                </c:pt>
                <c:pt idx="26">
                  <c:v>13786.252000000002</c:v>
                </c:pt>
                <c:pt idx="27">
                  <c:v>12993.252000000002</c:v>
                </c:pt>
                <c:pt idx="28">
                  <c:v>12993.252000000002</c:v>
                </c:pt>
                <c:pt idx="29">
                  <c:v>12993.252000000002</c:v>
                </c:pt>
                <c:pt idx="30">
                  <c:v>12993.252000000002</c:v>
                </c:pt>
                <c:pt idx="31">
                  <c:v>12993.252000000002</c:v>
                </c:pt>
                <c:pt idx="32">
                  <c:v>11961.252000000002</c:v>
                </c:pt>
                <c:pt idx="33">
                  <c:v>11961.252000000002</c:v>
                </c:pt>
                <c:pt idx="34">
                  <c:v>13538.252000000002</c:v>
                </c:pt>
                <c:pt idx="35">
                  <c:v>13418.252000000002</c:v>
                </c:pt>
                <c:pt idx="36">
                  <c:v>10205.252000000002</c:v>
                </c:pt>
                <c:pt idx="37">
                  <c:v>6355.2520000000022</c:v>
                </c:pt>
                <c:pt idx="38">
                  <c:v>11146.252000000002</c:v>
                </c:pt>
                <c:pt idx="39">
                  <c:v>10221.252000000002</c:v>
                </c:pt>
                <c:pt idx="40">
                  <c:v>5888.2520000000022</c:v>
                </c:pt>
                <c:pt idx="41">
                  <c:v>10065.332000000002</c:v>
                </c:pt>
                <c:pt idx="42">
                  <c:v>4529.2520000000022</c:v>
                </c:pt>
                <c:pt idx="43">
                  <c:v>4009.952000000002</c:v>
                </c:pt>
                <c:pt idx="44">
                  <c:v>4009.952000000002</c:v>
                </c:pt>
                <c:pt idx="45">
                  <c:v>4009.952000000002</c:v>
                </c:pt>
                <c:pt idx="46">
                  <c:v>1968.0320000000022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A-4C01-84C8-5E134F999292}"/>
            </c:ext>
          </c:extLst>
        </c:ser>
        <c:ser>
          <c:idx val="1"/>
          <c:order val="1"/>
          <c:tx>
            <c:strRef>
              <c:f>'HEA PV'!$L$3</c:f>
              <c:strCache>
                <c:ptCount val="1"/>
                <c:pt idx="0">
                  <c:v>New holding and shortage cost after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 PV'!$L$4:$L$50</c:f>
              <c:numCache>
                <c:formatCode>General</c:formatCode>
                <c:ptCount val="47"/>
                <c:pt idx="0">
                  <c:v>13080</c:v>
                </c:pt>
                <c:pt idx="1">
                  <c:v>13080</c:v>
                </c:pt>
                <c:pt idx="2">
                  <c:v>13080</c:v>
                </c:pt>
                <c:pt idx="3">
                  <c:v>10187</c:v>
                </c:pt>
                <c:pt idx="4">
                  <c:v>7572.2800000000007</c:v>
                </c:pt>
                <c:pt idx="5">
                  <c:v>7572.2800000000007</c:v>
                </c:pt>
                <c:pt idx="6">
                  <c:v>134311.01489294018</c:v>
                </c:pt>
                <c:pt idx="7">
                  <c:v>13080</c:v>
                </c:pt>
                <c:pt idx="8">
                  <c:v>12462</c:v>
                </c:pt>
                <c:pt idx="9">
                  <c:v>7001</c:v>
                </c:pt>
                <c:pt idx="10">
                  <c:v>4963</c:v>
                </c:pt>
                <c:pt idx="11">
                  <c:v>154320.05149897849</c:v>
                </c:pt>
                <c:pt idx="12">
                  <c:v>13080</c:v>
                </c:pt>
                <c:pt idx="13">
                  <c:v>13080</c:v>
                </c:pt>
                <c:pt idx="14">
                  <c:v>11256</c:v>
                </c:pt>
                <c:pt idx="15">
                  <c:v>11256</c:v>
                </c:pt>
                <c:pt idx="16">
                  <c:v>4275.2287488910661</c:v>
                </c:pt>
                <c:pt idx="17">
                  <c:v>0</c:v>
                </c:pt>
                <c:pt idx="18">
                  <c:v>50238.826505294841</c:v>
                </c:pt>
                <c:pt idx="19">
                  <c:v>13080</c:v>
                </c:pt>
                <c:pt idx="20">
                  <c:v>13080</c:v>
                </c:pt>
                <c:pt idx="21">
                  <c:v>9180</c:v>
                </c:pt>
                <c:pt idx="22">
                  <c:v>8970</c:v>
                </c:pt>
                <c:pt idx="23">
                  <c:v>8278</c:v>
                </c:pt>
                <c:pt idx="24">
                  <c:v>8058</c:v>
                </c:pt>
                <c:pt idx="25">
                  <c:v>5567.2000000000007</c:v>
                </c:pt>
                <c:pt idx="26">
                  <c:v>18647.2</c:v>
                </c:pt>
                <c:pt idx="27">
                  <c:v>17854.2</c:v>
                </c:pt>
                <c:pt idx="28">
                  <c:v>17854.2</c:v>
                </c:pt>
                <c:pt idx="29">
                  <c:v>17854.2</c:v>
                </c:pt>
                <c:pt idx="30">
                  <c:v>17854.2</c:v>
                </c:pt>
                <c:pt idx="31">
                  <c:v>17854.2</c:v>
                </c:pt>
                <c:pt idx="32">
                  <c:v>16822.2</c:v>
                </c:pt>
                <c:pt idx="33">
                  <c:v>16822.2</c:v>
                </c:pt>
                <c:pt idx="34">
                  <c:v>16822.2</c:v>
                </c:pt>
                <c:pt idx="35">
                  <c:v>16702.2</c:v>
                </c:pt>
                <c:pt idx="36">
                  <c:v>13489.2</c:v>
                </c:pt>
                <c:pt idx="37">
                  <c:v>9639.2000000000007</c:v>
                </c:pt>
                <c:pt idx="38">
                  <c:v>9639.2000000000007</c:v>
                </c:pt>
                <c:pt idx="39">
                  <c:v>4848.2</c:v>
                </c:pt>
                <c:pt idx="40">
                  <c:v>515.20000000000005</c:v>
                </c:pt>
                <c:pt idx="41">
                  <c:v>73186.798739240781</c:v>
                </c:pt>
                <c:pt idx="42">
                  <c:v>13080</c:v>
                </c:pt>
                <c:pt idx="43">
                  <c:v>12560.7</c:v>
                </c:pt>
                <c:pt idx="44">
                  <c:v>12560.7</c:v>
                </c:pt>
                <c:pt idx="45">
                  <c:v>12560.7</c:v>
                </c:pt>
                <c:pt idx="46">
                  <c:v>8724.7800000000007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A-4C01-84C8-5E134F99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119647"/>
        <c:axId val="1774121311"/>
      </c:lineChart>
      <c:catAx>
        <c:axId val="177411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21311"/>
        <c:crosses val="autoZero"/>
        <c:auto val="1"/>
        <c:lblAlgn val="ctr"/>
        <c:lblOffset val="100"/>
        <c:noMultiLvlLbl val="0"/>
      </c:catAx>
      <c:valAx>
        <c:axId val="17741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1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cost </a:t>
            </a:r>
            <a:r>
              <a:rPr lang="en-US" baseline="0"/>
              <a:t> HEA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PV'!$H$3</c:f>
              <c:strCache>
                <c:ptCount val="1"/>
                <c:pt idx="0">
                  <c:v>Order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'HEA PV'!$H$4:$H$50</c:f>
              <c:numCache>
                <c:formatCode>General</c:formatCode>
                <c:ptCount val="47"/>
                <c:pt idx="0">
                  <c:v>8527.8857091899408</c:v>
                </c:pt>
                <c:pt idx="1">
                  <c:v>0</c:v>
                </c:pt>
                <c:pt idx="2">
                  <c:v>9697.7882691377745</c:v>
                </c:pt>
                <c:pt idx="3">
                  <c:v>3091.760828341221</c:v>
                </c:pt>
                <c:pt idx="4">
                  <c:v>0</c:v>
                </c:pt>
                <c:pt idx="5">
                  <c:v>143815.48478468409</c:v>
                </c:pt>
                <c:pt idx="6">
                  <c:v>27480.977611611295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49973.946600866213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32375.125856665272</c:v>
                </c:pt>
                <c:pt idx="18">
                  <c:v>4193.5475716181672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737.47439309032507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5286.3505359247392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16060.180987707943</c:v>
                </c:pt>
                <c:pt idx="39">
                  <c:v>12959.43638039635</c:v>
                </c:pt>
                <c:pt idx="40">
                  <c:v>0</c:v>
                </c:pt>
                <c:pt idx="41">
                  <c:v>14002.22517222607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6013.7684600183784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7-473F-81D2-059B7158E92C}"/>
            </c:ext>
          </c:extLst>
        </c:ser>
        <c:ser>
          <c:idx val="1"/>
          <c:order val="1"/>
          <c:tx>
            <c:strRef>
              <c:f>'HEA PV'!$M$3</c:f>
              <c:strCache>
                <c:ptCount val="1"/>
                <c:pt idx="0">
                  <c:v>New order cost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 PV'!$M$4:$M$50</c:f>
              <c:numCache>
                <c:formatCode>General</c:formatCode>
                <c:ptCount val="47"/>
                <c:pt idx="0">
                  <c:v>43846.204825552057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43846.204825552057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43846.204825552057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43846.204825552057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43846.204825552057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43846.204825552057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7-473F-81D2-059B7158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06735"/>
        <c:axId val="1942907983"/>
      </c:lineChart>
      <c:catAx>
        <c:axId val="1942906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07983"/>
        <c:crosses val="autoZero"/>
        <c:auto val="1"/>
        <c:lblAlgn val="ctr"/>
        <c:lblOffset val="100"/>
        <c:noMultiLvlLbl val="0"/>
      </c:catAx>
      <c:valAx>
        <c:axId val="19429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PV'!$I$3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'HEA PV'!$I$4:$I$50</c:f>
              <c:numCache>
                <c:formatCode>General</c:formatCode>
                <c:ptCount val="47"/>
                <c:pt idx="0">
                  <c:v>11071.885709189941</c:v>
                </c:pt>
                <c:pt idx="1">
                  <c:v>2544</c:v>
                </c:pt>
                <c:pt idx="2">
                  <c:v>15134.788269137774</c:v>
                </c:pt>
                <c:pt idx="3">
                  <c:v>6558.0808283412207</c:v>
                </c:pt>
                <c:pt idx="4">
                  <c:v>851.59999999999968</c:v>
                </c:pt>
                <c:pt idx="5">
                  <c:v>187569.4647846841</c:v>
                </c:pt>
                <c:pt idx="6">
                  <c:v>74895.829611611305</c:v>
                </c:pt>
                <c:pt idx="7">
                  <c:v>35309.852000000006</c:v>
                </c:pt>
                <c:pt idx="8">
                  <c:v>34691.852000000006</c:v>
                </c:pt>
                <c:pt idx="9">
                  <c:v>29230.852000000003</c:v>
                </c:pt>
                <c:pt idx="10">
                  <c:v>27192.852000000003</c:v>
                </c:pt>
                <c:pt idx="11">
                  <c:v>92029.598600866215</c:v>
                </c:pt>
                <c:pt idx="12">
                  <c:v>26815.652000000002</c:v>
                </c:pt>
                <c:pt idx="13">
                  <c:v>26815.652000000002</c:v>
                </c:pt>
                <c:pt idx="14">
                  <c:v>24991.652000000002</c:v>
                </c:pt>
                <c:pt idx="15">
                  <c:v>24991.652000000002</c:v>
                </c:pt>
                <c:pt idx="16">
                  <c:v>16641.652000000002</c:v>
                </c:pt>
                <c:pt idx="17">
                  <c:v>55674.177856665279</c:v>
                </c:pt>
                <c:pt idx="18">
                  <c:v>28743.599571618171</c:v>
                </c:pt>
                <c:pt idx="19">
                  <c:v>21079.052000000003</c:v>
                </c:pt>
                <c:pt idx="20">
                  <c:v>21079.052000000003</c:v>
                </c:pt>
                <c:pt idx="21">
                  <c:v>17179.052000000003</c:v>
                </c:pt>
                <c:pt idx="22">
                  <c:v>16969.052000000003</c:v>
                </c:pt>
                <c:pt idx="23">
                  <c:v>17234.526393090327</c:v>
                </c:pt>
                <c:pt idx="24">
                  <c:v>16277.052000000003</c:v>
                </c:pt>
                <c:pt idx="25">
                  <c:v>13786.252000000002</c:v>
                </c:pt>
                <c:pt idx="26">
                  <c:v>13786.252000000002</c:v>
                </c:pt>
                <c:pt idx="27">
                  <c:v>12993.252000000002</c:v>
                </c:pt>
                <c:pt idx="28">
                  <c:v>12993.252000000002</c:v>
                </c:pt>
                <c:pt idx="29">
                  <c:v>12993.252000000002</c:v>
                </c:pt>
                <c:pt idx="30">
                  <c:v>12993.252000000002</c:v>
                </c:pt>
                <c:pt idx="31">
                  <c:v>12993.252000000002</c:v>
                </c:pt>
                <c:pt idx="32">
                  <c:v>11961.252000000002</c:v>
                </c:pt>
                <c:pt idx="33">
                  <c:v>11961.252000000002</c:v>
                </c:pt>
                <c:pt idx="34">
                  <c:v>18824.602535924743</c:v>
                </c:pt>
                <c:pt idx="35">
                  <c:v>13418.252000000002</c:v>
                </c:pt>
                <c:pt idx="36">
                  <c:v>10205.252000000002</c:v>
                </c:pt>
                <c:pt idx="37">
                  <c:v>6355.2520000000022</c:v>
                </c:pt>
                <c:pt idx="38">
                  <c:v>27206.432987707944</c:v>
                </c:pt>
                <c:pt idx="39">
                  <c:v>23180.68838039635</c:v>
                </c:pt>
                <c:pt idx="40">
                  <c:v>5888.2520000000022</c:v>
                </c:pt>
                <c:pt idx="41">
                  <c:v>24067.557172226072</c:v>
                </c:pt>
                <c:pt idx="42">
                  <c:v>4529.2520000000022</c:v>
                </c:pt>
                <c:pt idx="43">
                  <c:v>4009.952000000002</c:v>
                </c:pt>
                <c:pt idx="44">
                  <c:v>4009.952000000002</c:v>
                </c:pt>
                <c:pt idx="45">
                  <c:v>4009.952000000002</c:v>
                </c:pt>
                <c:pt idx="46">
                  <c:v>7981.8004600183804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1-4325-AE19-DC2A8C326368}"/>
            </c:ext>
          </c:extLst>
        </c:ser>
        <c:ser>
          <c:idx val="1"/>
          <c:order val="1"/>
          <c:tx>
            <c:strRef>
              <c:f>'HEA PV'!$Q$3</c:f>
              <c:strCache>
                <c:ptCount val="1"/>
                <c:pt idx="0">
                  <c:v>total cost after EOQ HEA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 PV'!$Q$4:$Q$50</c:f>
              <c:numCache>
                <c:formatCode>General</c:formatCode>
                <c:ptCount val="47"/>
                <c:pt idx="0">
                  <c:v>56926.204825552057</c:v>
                </c:pt>
                <c:pt idx="1">
                  <c:v>13080</c:v>
                </c:pt>
                <c:pt idx="2">
                  <c:v>13080</c:v>
                </c:pt>
                <c:pt idx="3">
                  <c:v>10187</c:v>
                </c:pt>
                <c:pt idx="4">
                  <c:v>7572.2800000000007</c:v>
                </c:pt>
                <c:pt idx="5">
                  <c:v>7572.2800000000007</c:v>
                </c:pt>
                <c:pt idx="6">
                  <c:v>134311.01489294018</c:v>
                </c:pt>
                <c:pt idx="7">
                  <c:v>56926.204825552057</c:v>
                </c:pt>
                <c:pt idx="8">
                  <c:v>12462</c:v>
                </c:pt>
                <c:pt idx="9">
                  <c:v>7001</c:v>
                </c:pt>
                <c:pt idx="10">
                  <c:v>4963</c:v>
                </c:pt>
                <c:pt idx="11">
                  <c:v>154320.05149897849</c:v>
                </c:pt>
                <c:pt idx="12">
                  <c:v>56926.204825552057</c:v>
                </c:pt>
                <c:pt idx="13">
                  <c:v>13080</c:v>
                </c:pt>
                <c:pt idx="14">
                  <c:v>11256</c:v>
                </c:pt>
                <c:pt idx="15">
                  <c:v>11256</c:v>
                </c:pt>
                <c:pt idx="16">
                  <c:v>4275.2287488910661</c:v>
                </c:pt>
                <c:pt idx="17">
                  <c:v>0</c:v>
                </c:pt>
                <c:pt idx="18">
                  <c:v>50238.826505294841</c:v>
                </c:pt>
                <c:pt idx="19">
                  <c:v>56926.204825552057</c:v>
                </c:pt>
                <c:pt idx="20">
                  <c:v>13080</c:v>
                </c:pt>
                <c:pt idx="21">
                  <c:v>9180</c:v>
                </c:pt>
                <c:pt idx="22">
                  <c:v>8970</c:v>
                </c:pt>
                <c:pt idx="23">
                  <c:v>8278</c:v>
                </c:pt>
                <c:pt idx="24">
                  <c:v>8058</c:v>
                </c:pt>
                <c:pt idx="25">
                  <c:v>5567.2000000000007</c:v>
                </c:pt>
                <c:pt idx="26">
                  <c:v>62493.404825552061</c:v>
                </c:pt>
                <c:pt idx="27">
                  <c:v>17854.2</c:v>
                </c:pt>
                <c:pt idx="28">
                  <c:v>17854.2</c:v>
                </c:pt>
                <c:pt idx="29">
                  <c:v>17854.2</c:v>
                </c:pt>
                <c:pt idx="30">
                  <c:v>17854.2</c:v>
                </c:pt>
                <c:pt idx="31">
                  <c:v>17854.2</c:v>
                </c:pt>
                <c:pt idx="32">
                  <c:v>16822.2</c:v>
                </c:pt>
                <c:pt idx="33">
                  <c:v>16822.2</c:v>
                </c:pt>
                <c:pt idx="34">
                  <c:v>16822.2</c:v>
                </c:pt>
                <c:pt idx="35">
                  <c:v>16702.2</c:v>
                </c:pt>
                <c:pt idx="36">
                  <c:v>13489.2</c:v>
                </c:pt>
                <c:pt idx="37">
                  <c:v>9639.2000000000007</c:v>
                </c:pt>
                <c:pt idx="38">
                  <c:v>9639.2000000000007</c:v>
                </c:pt>
                <c:pt idx="39">
                  <c:v>4848.2</c:v>
                </c:pt>
                <c:pt idx="40">
                  <c:v>515.20000000000005</c:v>
                </c:pt>
                <c:pt idx="41">
                  <c:v>73186.798739240781</c:v>
                </c:pt>
                <c:pt idx="42">
                  <c:v>56926.204825552057</c:v>
                </c:pt>
                <c:pt idx="43">
                  <c:v>12560.7</c:v>
                </c:pt>
                <c:pt idx="44">
                  <c:v>12560.7</c:v>
                </c:pt>
                <c:pt idx="45">
                  <c:v>12560.7</c:v>
                </c:pt>
                <c:pt idx="46">
                  <c:v>8724.7800000000007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1-4325-AE19-DC2A8C32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753295"/>
        <c:axId val="1758754959"/>
      </c:lineChart>
      <c:catAx>
        <c:axId val="175875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54959"/>
        <c:crosses val="autoZero"/>
        <c:auto val="1"/>
        <c:lblAlgn val="ctr"/>
        <c:lblOffset val="100"/>
        <c:noMultiLvlLbl val="0"/>
      </c:catAx>
      <c:valAx>
        <c:axId val="175875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5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after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14465</c:v>
                </c:pt>
                <c:pt idx="3">
                  <c:v>13073.6</c:v>
                </c:pt>
                <c:pt idx="4">
                  <c:v>0</c:v>
                </c:pt>
                <c:pt idx="5">
                  <c:v>22685.64</c:v>
                </c:pt>
                <c:pt idx="6">
                  <c:v>60525</c:v>
                </c:pt>
                <c:pt idx="7">
                  <c:v>3090</c:v>
                </c:pt>
                <c:pt idx="8">
                  <c:v>27305</c:v>
                </c:pt>
                <c:pt idx="9">
                  <c:v>10190</c:v>
                </c:pt>
                <c:pt idx="10">
                  <c:v>226</c:v>
                </c:pt>
                <c:pt idx="11">
                  <c:v>76200</c:v>
                </c:pt>
                <c:pt idx="12">
                  <c:v>0</c:v>
                </c:pt>
                <c:pt idx="13">
                  <c:v>9120</c:v>
                </c:pt>
                <c:pt idx="14">
                  <c:v>0</c:v>
                </c:pt>
                <c:pt idx="15">
                  <c:v>41750</c:v>
                </c:pt>
                <c:pt idx="16">
                  <c:v>15003</c:v>
                </c:pt>
                <c:pt idx="17">
                  <c:v>0</c:v>
                </c:pt>
                <c:pt idx="18">
                  <c:v>17355</c:v>
                </c:pt>
                <c:pt idx="19">
                  <c:v>0</c:v>
                </c:pt>
                <c:pt idx="20">
                  <c:v>19500</c:v>
                </c:pt>
                <c:pt idx="21">
                  <c:v>1050</c:v>
                </c:pt>
                <c:pt idx="22">
                  <c:v>3460</c:v>
                </c:pt>
                <c:pt idx="23">
                  <c:v>1100</c:v>
                </c:pt>
                <c:pt idx="24">
                  <c:v>12454</c:v>
                </c:pt>
                <c:pt idx="25">
                  <c:v>0</c:v>
                </c:pt>
                <c:pt idx="26">
                  <c:v>3965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5160</c:v>
                </c:pt>
                <c:pt idx="32">
                  <c:v>0</c:v>
                </c:pt>
                <c:pt idx="33">
                  <c:v>0</c:v>
                </c:pt>
                <c:pt idx="34">
                  <c:v>600</c:v>
                </c:pt>
                <c:pt idx="35">
                  <c:v>16065</c:v>
                </c:pt>
                <c:pt idx="36">
                  <c:v>19250</c:v>
                </c:pt>
                <c:pt idx="37">
                  <c:v>0</c:v>
                </c:pt>
                <c:pt idx="38">
                  <c:v>23955</c:v>
                </c:pt>
                <c:pt idx="39">
                  <c:v>21665</c:v>
                </c:pt>
                <c:pt idx="40">
                  <c:v>0</c:v>
                </c:pt>
                <c:pt idx="41">
                  <c:v>27680.400000000001</c:v>
                </c:pt>
                <c:pt idx="42">
                  <c:v>2596.5</c:v>
                </c:pt>
                <c:pt idx="43">
                  <c:v>0</c:v>
                </c:pt>
                <c:pt idx="44">
                  <c:v>0</c:v>
                </c:pt>
                <c:pt idx="45">
                  <c:v>19179.599999999999</c:v>
                </c:pt>
                <c:pt idx="46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43EB-8BEE-BBE4C6312C9D}"/>
            </c:ext>
          </c:extLst>
        </c:ser>
        <c:ser>
          <c:idx val="1"/>
          <c:order val="1"/>
          <c:tx>
            <c:strRef>
              <c:f>'HEA PV'!$K$3</c:f>
              <c:strCache>
                <c:ptCount val="1"/>
                <c:pt idx="0">
                  <c:v>Stock after using EOQ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PV'!$K$4:$K$50</c:f>
              <c:numCache>
                <c:formatCode>General</c:formatCode>
                <c:ptCount val="47"/>
                <c:pt idx="0">
                  <c:v>65400</c:v>
                </c:pt>
                <c:pt idx="1">
                  <c:v>65400</c:v>
                </c:pt>
                <c:pt idx="2">
                  <c:v>50935</c:v>
                </c:pt>
                <c:pt idx="3">
                  <c:v>37861.4</c:v>
                </c:pt>
                <c:pt idx="4">
                  <c:v>37861.4</c:v>
                </c:pt>
                <c:pt idx="5">
                  <c:v>15175.760000000002</c:v>
                </c:pt>
                <c:pt idx="6">
                  <c:v>-45349.24</c:v>
                </c:pt>
                <c:pt idx="7">
                  <c:v>62310</c:v>
                </c:pt>
                <c:pt idx="8">
                  <c:v>35005</c:v>
                </c:pt>
                <c:pt idx="9">
                  <c:v>24815</c:v>
                </c:pt>
                <c:pt idx="10">
                  <c:v>24589</c:v>
                </c:pt>
                <c:pt idx="11">
                  <c:v>-51611</c:v>
                </c:pt>
                <c:pt idx="12">
                  <c:v>65400</c:v>
                </c:pt>
                <c:pt idx="13">
                  <c:v>56280</c:v>
                </c:pt>
                <c:pt idx="14">
                  <c:v>56280</c:v>
                </c:pt>
                <c:pt idx="15">
                  <c:v>14530</c:v>
                </c:pt>
                <c:pt idx="16">
                  <c:v>-473</c:v>
                </c:pt>
                <c:pt idx="17">
                  <c:v>0</c:v>
                </c:pt>
                <c:pt idx="18">
                  <c:v>-17355</c:v>
                </c:pt>
                <c:pt idx="19">
                  <c:v>65400</c:v>
                </c:pt>
                <c:pt idx="20">
                  <c:v>45900</c:v>
                </c:pt>
                <c:pt idx="21">
                  <c:v>44850</c:v>
                </c:pt>
                <c:pt idx="22">
                  <c:v>41390</c:v>
                </c:pt>
                <c:pt idx="23">
                  <c:v>40290</c:v>
                </c:pt>
                <c:pt idx="24">
                  <c:v>27836</c:v>
                </c:pt>
                <c:pt idx="25">
                  <c:v>27836</c:v>
                </c:pt>
                <c:pt idx="26">
                  <c:v>89271</c:v>
                </c:pt>
                <c:pt idx="27">
                  <c:v>89271</c:v>
                </c:pt>
                <c:pt idx="28">
                  <c:v>89271</c:v>
                </c:pt>
                <c:pt idx="29">
                  <c:v>89271</c:v>
                </c:pt>
                <c:pt idx="30">
                  <c:v>89271</c:v>
                </c:pt>
                <c:pt idx="31">
                  <c:v>84111</c:v>
                </c:pt>
                <c:pt idx="32">
                  <c:v>84111</c:v>
                </c:pt>
                <c:pt idx="33">
                  <c:v>84111</c:v>
                </c:pt>
                <c:pt idx="34">
                  <c:v>83511</c:v>
                </c:pt>
                <c:pt idx="35">
                  <c:v>67446</c:v>
                </c:pt>
                <c:pt idx="36">
                  <c:v>48196</c:v>
                </c:pt>
                <c:pt idx="37">
                  <c:v>48196</c:v>
                </c:pt>
                <c:pt idx="38">
                  <c:v>24241</c:v>
                </c:pt>
                <c:pt idx="39">
                  <c:v>2576</c:v>
                </c:pt>
                <c:pt idx="40">
                  <c:v>2576</c:v>
                </c:pt>
                <c:pt idx="41">
                  <c:v>-25104.400000000001</c:v>
                </c:pt>
                <c:pt idx="42">
                  <c:v>62803.5</c:v>
                </c:pt>
                <c:pt idx="43">
                  <c:v>62803.5</c:v>
                </c:pt>
                <c:pt idx="44">
                  <c:v>62803.5</c:v>
                </c:pt>
                <c:pt idx="45">
                  <c:v>43623.9</c:v>
                </c:pt>
                <c:pt idx="46">
                  <c:v>34653.9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0-43EB-8BEE-BBE4C6312C9D}"/>
            </c:ext>
          </c:extLst>
        </c:ser>
        <c:ser>
          <c:idx val="2"/>
          <c:order val="2"/>
          <c:tx>
            <c:strRef>
              <c:f>'HEA PV'!$Q$3</c:f>
              <c:strCache>
                <c:ptCount val="1"/>
                <c:pt idx="0">
                  <c:v>total cost after EOQ HEA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PV'!$Q$4:$Q$50</c:f>
              <c:numCache>
                <c:formatCode>General</c:formatCode>
                <c:ptCount val="47"/>
                <c:pt idx="0">
                  <c:v>56926.204825552057</c:v>
                </c:pt>
                <c:pt idx="1">
                  <c:v>13080</c:v>
                </c:pt>
                <c:pt idx="2">
                  <c:v>13080</c:v>
                </c:pt>
                <c:pt idx="3">
                  <c:v>10187</c:v>
                </c:pt>
                <c:pt idx="4">
                  <c:v>7572.2800000000007</c:v>
                </c:pt>
                <c:pt idx="5">
                  <c:v>7572.2800000000007</c:v>
                </c:pt>
                <c:pt idx="6">
                  <c:v>134311.01489294018</c:v>
                </c:pt>
                <c:pt idx="7">
                  <c:v>56926.204825552057</c:v>
                </c:pt>
                <c:pt idx="8">
                  <c:v>12462</c:v>
                </c:pt>
                <c:pt idx="9">
                  <c:v>7001</c:v>
                </c:pt>
                <c:pt idx="10">
                  <c:v>4963</c:v>
                </c:pt>
                <c:pt idx="11">
                  <c:v>154320.05149897849</c:v>
                </c:pt>
                <c:pt idx="12">
                  <c:v>56926.204825552057</c:v>
                </c:pt>
                <c:pt idx="13">
                  <c:v>13080</c:v>
                </c:pt>
                <c:pt idx="14">
                  <c:v>11256</c:v>
                </c:pt>
                <c:pt idx="15">
                  <c:v>11256</c:v>
                </c:pt>
                <c:pt idx="16">
                  <c:v>4275.2287488910661</c:v>
                </c:pt>
                <c:pt idx="17">
                  <c:v>0</c:v>
                </c:pt>
                <c:pt idx="18">
                  <c:v>50238.826505294841</c:v>
                </c:pt>
                <c:pt idx="19">
                  <c:v>56926.204825552057</c:v>
                </c:pt>
                <c:pt idx="20">
                  <c:v>13080</c:v>
                </c:pt>
                <c:pt idx="21">
                  <c:v>9180</c:v>
                </c:pt>
                <c:pt idx="22">
                  <c:v>8970</c:v>
                </c:pt>
                <c:pt idx="23">
                  <c:v>8278</c:v>
                </c:pt>
                <c:pt idx="24">
                  <c:v>8058</c:v>
                </c:pt>
                <c:pt idx="25">
                  <c:v>5567.2000000000007</c:v>
                </c:pt>
                <c:pt idx="26">
                  <c:v>62493.404825552061</c:v>
                </c:pt>
                <c:pt idx="27">
                  <c:v>17854.2</c:v>
                </c:pt>
                <c:pt idx="28">
                  <c:v>17854.2</c:v>
                </c:pt>
                <c:pt idx="29">
                  <c:v>17854.2</c:v>
                </c:pt>
                <c:pt idx="30">
                  <c:v>17854.2</c:v>
                </c:pt>
                <c:pt idx="31">
                  <c:v>17854.2</c:v>
                </c:pt>
                <c:pt idx="32">
                  <c:v>16822.2</c:v>
                </c:pt>
                <c:pt idx="33">
                  <c:v>16822.2</c:v>
                </c:pt>
                <c:pt idx="34">
                  <c:v>16822.2</c:v>
                </c:pt>
                <c:pt idx="35">
                  <c:v>16702.2</c:v>
                </c:pt>
                <c:pt idx="36">
                  <c:v>13489.2</c:v>
                </c:pt>
                <c:pt idx="37">
                  <c:v>9639.2000000000007</c:v>
                </c:pt>
                <c:pt idx="38">
                  <c:v>9639.2000000000007</c:v>
                </c:pt>
                <c:pt idx="39">
                  <c:v>4848.2</c:v>
                </c:pt>
                <c:pt idx="40">
                  <c:v>515.20000000000005</c:v>
                </c:pt>
                <c:pt idx="41">
                  <c:v>73186.798739240781</c:v>
                </c:pt>
                <c:pt idx="42">
                  <c:v>56926.204825552057</c:v>
                </c:pt>
                <c:pt idx="43">
                  <c:v>12560.7</c:v>
                </c:pt>
                <c:pt idx="44">
                  <c:v>12560.7</c:v>
                </c:pt>
                <c:pt idx="45">
                  <c:v>12560.7</c:v>
                </c:pt>
                <c:pt idx="46">
                  <c:v>8724.7800000000007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0-43EB-8BEE-BBE4C6312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791504"/>
        <c:axId val="1840786096"/>
      </c:lineChart>
      <c:catAx>
        <c:axId val="18407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86096"/>
        <c:crosses val="autoZero"/>
        <c:auto val="1"/>
        <c:lblAlgn val="ctr"/>
        <c:lblOffset val="100"/>
        <c:noMultiLvlLbl val="0"/>
      </c:catAx>
      <c:valAx>
        <c:axId val="18407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Sales,Stock,Total cost Without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PV'!$E$4:$E$50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14465</c:v>
                </c:pt>
                <c:pt idx="3">
                  <c:v>13073.6</c:v>
                </c:pt>
                <c:pt idx="4">
                  <c:v>0</c:v>
                </c:pt>
                <c:pt idx="5">
                  <c:v>22685.64</c:v>
                </c:pt>
                <c:pt idx="6">
                  <c:v>60525</c:v>
                </c:pt>
                <c:pt idx="7">
                  <c:v>3090</c:v>
                </c:pt>
                <c:pt idx="8">
                  <c:v>27305</c:v>
                </c:pt>
                <c:pt idx="9">
                  <c:v>10190</c:v>
                </c:pt>
                <c:pt idx="10">
                  <c:v>226</c:v>
                </c:pt>
                <c:pt idx="11">
                  <c:v>76200</c:v>
                </c:pt>
                <c:pt idx="12">
                  <c:v>0</c:v>
                </c:pt>
                <c:pt idx="13">
                  <c:v>9120</c:v>
                </c:pt>
                <c:pt idx="14">
                  <c:v>0</c:v>
                </c:pt>
                <c:pt idx="15">
                  <c:v>41750</c:v>
                </c:pt>
                <c:pt idx="16">
                  <c:v>15003</c:v>
                </c:pt>
                <c:pt idx="17">
                  <c:v>0</c:v>
                </c:pt>
                <c:pt idx="18">
                  <c:v>17355</c:v>
                </c:pt>
                <c:pt idx="19">
                  <c:v>0</c:v>
                </c:pt>
                <c:pt idx="20">
                  <c:v>19500</c:v>
                </c:pt>
                <c:pt idx="21">
                  <c:v>1050</c:v>
                </c:pt>
                <c:pt idx="22">
                  <c:v>3460</c:v>
                </c:pt>
                <c:pt idx="23">
                  <c:v>1100</c:v>
                </c:pt>
                <c:pt idx="24">
                  <c:v>12454</c:v>
                </c:pt>
                <c:pt idx="25">
                  <c:v>0</c:v>
                </c:pt>
                <c:pt idx="26">
                  <c:v>3965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5160</c:v>
                </c:pt>
                <c:pt idx="32">
                  <c:v>0</c:v>
                </c:pt>
                <c:pt idx="33">
                  <c:v>0</c:v>
                </c:pt>
                <c:pt idx="34">
                  <c:v>600</c:v>
                </c:pt>
                <c:pt idx="35">
                  <c:v>16065</c:v>
                </c:pt>
                <c:pt idx="36">
                  <c:v>19250</c:v>
                </c:pt>
                <c:pt idx="37">
                  <c:v>0</c:v>
                </c:pt>
                <c:pt idx="38">
                  <c:v>23955</c:v>
                </c:pt>
                <c:pt idx="39">
                  <c:v>21665</c:v>
                </c:pt>
                <c:pt idx="40">
                  <c:v>0</c:v>
                </c:pt>
                <c:pt idx="41">
                  <c:v>27680.400000000001</c:v>
                </c:pt>
                <c:pt idx="42">
                  <c:v>2596.5</c:v>
                </c:pt>
                <c:pt idx="43">
                  <c:v>0</c:v>
                </c:pt>
                <c:pt idx="44">
                  <c:v>0</c:v>
                </c:pt>
                <c:pt idx="45">
                  <c:v>19179.599999999999</c:v>
                </c:pt>
                <c:pt idx="46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2-4044-A293-BC1FD7CF0CDB}"/>
            </c:ext>
          </c:extLst>
        </c:ser>
        <c:ser>
          <c:idx val="1"/>
          <c:order val="1"/>
          <c:tx>
            <c:strRef>
              <c:f>'HEA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PV'!$F$4:$F$50</c:f>
              <c:numCache>
                <c:formatCode>General</c:formatCode>
                <c:ptCount val="47"/>
                <c:pt idx="0">
                  <c:v>12720</c:v>
                </c:pt>
                <c:pt idx="1">
                  <c:v>12720</c:v>
                </c:pt>
                <c:pt idx="2">
                  <c:v>12720</c:v>
                </c:pt>
                <c:pt idx="3">
                  <c:v>4257.9999999999982</c:v>
                </c:pt>
                <c:pt idx="4">
                  <c:v>4257.9999999999982</c:v>
                </c:pt>
                <c:pt idx="5">
                  <c:v>196084.26</c:v>
                </c:pt>
                <c:pt idx="6">
                  <c:v>176549.26</c:v>
                </c:pt>
                <c:pt idx="7">
                  <c:v>173459.26</c:v>
                </c:pt>
                <c:pt idx="8">
                  <c:v>146154.26</c:v>
                </c:pt>
                <c:pt idx="9">
                  <c:v>135964.26</c:v>
                </c:pt>
                <c:pt idx="10">
                  <c:v>135738.26</c:v>
                </c:pt>
                <c:pt idx="11">
                  <c:v>134078.26</c:v>
                </c:pt>
                <c:pt idx="12">
                  <c:v>134078.26</c:v>
                </c:pt>
                <c:pt idx="13">
                  <c:v>124958.26000000001</c:v>
                </c:pt>
                <c:pt idx="14">
                  <c:v>124958.26000000001</c:v>
                </c:pt>
                <c:pt idx="15">
                  <c:v>83208.260000000009</c:v>
                </c:pt>
                <c:pt idx="16">
                  <c:v>68205.260000000009</c:v>
                </c:pt>
                <c:pt idx="17">
                  <c:v>116495.26000000001</c:v>
                </c:pt>
                <c:pt idx="18">
                  <c:v>105395.26000000001</c:v>
                </c:pt>
                <c:pt idx="19">
                  <c:v>105395.26000000001</c:v>
                </c:pt>
                <c:pt idx="20">
                  <c:v>85895.260000000009</c:v>
                </c:pt>
                <c:pt idx="21">
                  <c:v>84845.260000000009</c:v>
                </c:pt>
                <c:pt idx="22">
                  <c:v>81385.260000000009</c:v>
                </c:pt>
                <c:pt idx="23">
                  <c:v>81385.260000000009</c:v>
                </c:pt>
                <c:pt idx="24">
                  <c:v>68931.260000000009</c:v>
                </c:pt>
                <c:pt idx="25">
                  <c:v>68931.260000000009</c:v>
                </c:pt>
                <c:pt idx="26">
                  <c:v>64966.260000000009</c:v>
                </c:pt>
                <c:pt idx="27">
                  <c:v>64966.260000000009</c:v>
                </c:pt>
                <c:pt idx="28">
                  <c:v>64966.260000000009</c:v>
                </c:pt>
                <c:pt idx="29">
                  <c:v>64966.260000000009</c:v>
                </c:pt>
                <c:pt idx="30">
                  <c:v>64966.260000000009</c:v>
                </c:pt>
                <c:pt idx="31">
                  <c:v>59806.260000000009</c:v>
                </c:pt>
                <c:pt idx="32">
                  <c:v>59806.260000000009</c:v>
                </c:pt>
                <c:pt idx="33">
                  <c:v>59806.260000000009</c:v>
                </c:pt>
                <c:pt idx="34">
                  <c:v>67091.260000000009</c:v>
                </c:pt>
                <c:pt idx="35">
                  <c:v>51026.260000000009</c:v>
                </c:pt>
                <c:pt idx="36">
                  <c:v>31776.260000000009</c:v>
                </c:pt>
                <c:pt idx="37">
                  <c:v>31776.260000000009</c:v>
                </c:pt>
                <c:pt idx="38">
                  <c:v>31776.260000000009</c:v>
                </c:pt>
                <c:pt idx="39">
                  <c:v>29441.260000000009</c:v>
                </c:pt>
                <c:pt idx="40">
                  <c:v>29441.260000000009</c:v>
                </c:pt>
                <c:pt idx="41">
                  <c:v>22646.260000000009</c:v>
                </c:pt>
                <c:pt idx="42">
                  <c:v>20049.760000000009</c:v>
                </c:pt>
                <c:pt idx="43">
                  <c:v>20049.760000000009</c:v>
                </c:pt>
                <c:pt idx="44">
                  <c:v>20049.760000000009</c:v>
                </c:pt>
                <c:pt idx="45">
                  <c:v>870.16000000001077</c:v>
                </c:pt>
                <c:pt idx="46">
                  <c:v>870.16000000001077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2-4044-A293-BC1FD7CF0CDB}"/>
            </c:ext>
          </c:extLst>
        </c:ser>
        <c:ser>
          <c:idx val="2"/>
          <c:order val="2"/>
          <c:tx>
            <c:strRef>
              <c:f>'HEA PV'!$I$3</c:f>
              <c:strCache>
                <c:ptCount val="1"/>
                <c:pt idx="0">
                  <c:v>total cost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'HEA PV'!$I$4:$I$50</c:f>
              <c:numCache>
                <c:formatCode>General</c:formatCode>
                <c:ptCount val="47"/>
                <c:pt idx="0">
                  <c:v>11071.885709189941</c:v>
                </c:pt>
                <c:pt idx="1">
                  <c:v>2544</c:v>
                </c:pt>
                <c:pt idx="2">
                  <c:v>15134.788269137774</c:v>
                </c:pt>
                <c:pt idx="3">
                  <c:v>6558.0808283412207</c:v>
                </c:pt>
                <c:pt idx="4">
                  <c:v>851.59999999999968</c:v>
                </c:pt>
                <c:pt idx="5">
                  <c:v>187569.4647846841</c:v>
                </c:pt>
                <c:pt idx="6">
                  <c:v>74895.829611611305</c:v>
                </c:pt>
                <c:pt idx="7">
                  <c:v>35309.852000000006</c:v>
                </c:pt>
                <c:pt idx="8">
                  <c:v>34691.852000000006</c:v>
                </c:pt>
                <c:pt idx="9">
                  <c:v>29230.852000000003</c:v>
                </c:pt>
                <c:pt idx="10">
                  <c:v>27192.852000000003</c:v>
                </c:pt>
                <c:pt idx="11">
                  <c:v>92029.598600866215</c:v>
                </c:pt>
                <c:pt idx="12">
                  <c:v>26815.652000000002</c:v>
                </c:pt>
                <c:pt idx="13">
                  <c:v>26815.652000000002</c:v>
                </c:pt>
                <c:pt idx="14">
                  <c:v>24991.652000000002</c:v>
                </c:pt>
                <c:pt idx="15">
                  <c:v>24991.652000000002</c:v>
                </c:pt>
                <c:pt idx="16">
                  <c:v>16641.652000000002</c:v>
                </c:pt>
                <c:pt idx="17">
                  <c:v>55674.177856665279</c:v>
                </c:pt>
                <c:pt idx="18">
                  <c:v>28743.599571618171</c:v>
                </c:pt>
                <c:pt idx="19">
                  <c:v>21079.052000000003</c:v>
                </c:pt>
                <c:pt idx="20">
                  <c:v>21079.052000000003</c:v>
                </c:pt>
                <c:pt idx="21">
                  <c:v>17179.052000000003</c:v>
                </c:pt>
                <c:pt idx="22">
                  <c:v>16969.052000000003</c:v>
                </c:pt>
                <c:pt idx="23">
                  <c:v>17234.526393090327</c:v>
                </c:pt>
                <c:pt idx="24">
                  <c:v>16277.052000000003</c:v>
                </c:pt>
                <c:pt idx="25">
                  <c:v>13786.252000000002</c:v>
                </c:pt>
                <c:pt idx="26">
                  <c:v>13786.252000000002</c:v>
                </c:pt>
                <c:pt idx="27">
                  <c:v>12993.252000000002</c:v>
                </c:pt>
                <c:pt idx="28">
                  <c:v>12993.252000000002</c:v>
                </c:pt>
                <c:pt idx="29">
                  <c:v>12993.252000000002</c:v>
                </c:pt>
                <c:pt idx="30">
                  <c:v>12993.252000000002</c:v>
                </c:pt>
                <c:pt idx="31">
                  <c:v>12993.252000000002</c:v>
                </c:pt>
                <c:pt idx="32">
                  <c:v>11961.252000000002</c:v>
                </c:pt>
                <c:pt idx="33">
                  <c:v>11961.252000000002</c:v>
                </c:pt>
                <c:pt idx="34">
                  <c:v>18824.602535924743</c:v>
                </c:pt>
                <c:pt idx="35">
                  <c:v>13418.252000000002</c:v>
                </c:pt>
                <c:pt idx="36">
                  <c:v>10205.252000000002</c:v>
                </c:pt>
                <c:pt idx="37">
                  <c:v>6355.2520000000022</c:v>
                </c:pt>
                <c:pt idx="38">
                  <c:v>27206.432987707944</c:v>
                </c:pt>
                <c:pt idx="39">
                  <c:v>23180.68838039635</c:v>
                </c:pt>
                <c:pt idx="40">
                  <c:v>5888.2520000000022</c:v>
                </c:pt>
                <c:pt idx="41">
                  <c:v>24067.557172226072</c:v>
                </c:pt>
                <c:pt idx="42">
                  <c:v>4529.2520000000022</c:v>
                </c:pt>
                <c:pt idx="43">
                  <c:v>4009.952000000002</c:v>
                </c:pt>
                <c:pt idx="44">
                  <c:v>4009.952000000002</c:v>
                </c:pt>
                <c:pt idx="45">
                  <c:v>4009.952000000002</c:v>
                </c:pt>
                <c:pt idx="46">
                  <c:v>7981.8004600183804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2-4044-A293-BC1FD7CF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865904"/>
        <c:axId val="1745867152"/>
      </c:lineChart>
      <c:catAx>
        <c:axId val="17458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67152"/>
        <c:crosses val="autoZero"/>
        <c:auto val="1"/>
        <c:lblAlgn val="ctr"/>
        <c:lblOffset val="100"/>
        <c:noMultiLvlLbl val="0"/>
      </c:catAx>
      <c:valAx>
        <c:axId val="17458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level for angles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20911087596213"/>
          <c:y val="0.17171296296296296"/>
          <c:w val="0.83681266875757809"/>
          <c:h val="0.72701334208223967"/>
        </c:manualLayout>
      </c:layout>
      <c:lineChart>
        <c:grouping val="standard"/>
        <c:varyColors val="0"/>
        <c:ser>
          <c:idx val="0"/>
          <c:order val="0"/>
          <c:tx>
            <c:strRef>
              <c:f>'angles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pv'!$F$4:$F$50</c:f>
              <c:numCache>
                <c:formatCode>General</c:formatCode>
                <c:ptCount val="47"/>
                <c:pt idx="0">
                  <c:v>739087.64</c:v>
                </c:pt>
                <c:pt idx="1">
                  <c:v>675915.08000000007</c:v>
                </c:pt>
                <c:pt idx="2">
                  <c:v>572477.08000000007</c:v>
                </c:pt>
                <c:pt idx="3">
                  <c:v>623047.08000000007</c:v>
                </c:pt>
                <c:pt idx="4">
                  <c:v>606943.08000000007</c:v>
                </c:pt>
                <c:pt idx="5">
                  <c:v>696467.64000000013</c:v>
                </c:pt>
                <c:pt idx="6">
                  <c:v>688674.64000000013</c:v>
                </c:pt>
                <c:pt idx="7">
                  <c:v>865621.56000000017</c:v>
                </c:pt>
                <c:pt idx="8">
                  <c:v>811490.68000000017</c:v>
                </c:pt>
                <c:pt idx="9">
                  <c:v>693210.68000000017</c:v>
                </c:pt>
                <c:pt idx="10">
                  <c:v>672042.68000000017</c:v>
                </c:pt>
                <c:pt idx="11">
                  <c:v>662344.68000000017</c:v>
                </c:pt>
                <c:pt idx="12">
                  <c:v>635171.68000000017</c:v>
                </c:pt>
                <c:pt idx="13">
                  <c:v>635171.68000000017</c:v>
                </c:pt>
                <c:pt idx="14">
                  <c:v>600171.68000000017</c:v>
                </c:pt>
                <c:pt idx="15">
                  <c:v>484811.12000000017</c:v>
                </c:pt>
                <c:pt idx="16">
                  <c:v>375671.12000000017</c:v>
                </c:pt>
                <c:pt idx="17">
                  <c:v>375671.12000000017</c:v>
                </c:pt>
                <c:pt idx="18">
                  <c:v>259232.12000000017</c:v>
                </c:pt>
                <c:pt idx="19">
                  <c:v>760263.12000000011</c:v>
                </c:pt>
                <c:pt idx="20">
                  <c:v>582413.12000000011</c:v>
                </c:pt>
                <c:pt idx="21">
                  <c:v>479731.12000000011</c:v>
                </c:pt>
                <c:pt idx="22">
                  <c:v>402965.76000000013</c:v>
                </c:pt>
                <c:pt idx="23">
                  <c:v>396922.26000000013</c:v>
                </c:pt>
                <c:pt idx="24">
                  <c:v>1158475.1800000002</c:v>
                </c:pt>
                <c:pt idx="25">
                  <c:v>1127640.1800000002</c:v>
                </c:pt>
                <c:pt idx="26">
                  <c:v>1120065.1800000002</c:v>
                </c:pt>
                <c:pt idx="27">
                  <c:v>1104629.1800000002</c:v>
                </c:pt>
                <c:pt idx="28">
                  <c:v>1071802.8800000001</c:v>
                </c:pt>
                <c:pt idx="29">
                  <c:v>1050692.8800000001</c:v>
                </c:pt>
                <c:pt idx="30">
                  <c:v>1045191.8800000001</c:v>
                </c:pt>
                <c:pt idx="31">
                  <c:v>1042761.8800000001</c:v>
                </c:pt>
                <c:pt idx="32">
                  <c:v>1015591.8800000001</c:v>
                </c:pt>
                <c:pt idx="33">
                  <c:v>894924.88000000012</c:v>
                </c:pt>
                <c:pt idx="34">
                  <c:v>862014.88000000012</c:v>
                </c:pt>
                <c:pt idx="35">
                  <c:v>772869.88000000012</c:v>
                </c:pt>
                <c:pt idx="36">
                  <c:v>438268.88000000012</c:v>
                </c:pt>
                <c:pt idx="37">
                  <c:v>448168.88000000012</c:v>
                </c:pt>
                <c:pt idx="38">
                  <c:v>389010.88000000012</c:v>
                </c:pt>
                <c:pt idx="39">
                  <c:v>380544.28000000014</c:v>
                </c:pt>
                <c:pt idx="40">
                  <c:v>371334.28000000014</c:v>
                </c:pt>
                <c:pt idx="41">
                  <c:v>355842.28000000014</c:v>
                </c:pt>
                <c:pt idx="42">
                  <c:v>334909.58000000013</c:v>
                </c:pt>
                <c:pt idx="43">
                  <c:v>307263.58000000013</c:v>
                </c:pt>
                <c:pt idx="44">
                  <c:v>287033.58000000013</c:v>
                </c:pt>
                <c:pt idx="45">
                  <c:v>65772.580000000133</c:v>
                </c:pt>
                <c:pt idx="46">
                  <c:v>27872.580000000133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D-4BE6-ADE5-7DF4ABAE9063}"/>
            </c:ext>
          </c:extLst>
        </c:ser>
        <c:ser>
          <c:idx val="1"/>
          <c:order val="1"/>
          <c:tx>
            <c:strRef>
              <c:f>'angles pv'!$K$3</c:f>
              <c:strCache>
                <c:ptCount val="1"/>
                <c:pt idx="0">
                  <c:v>Stock usuing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'angles pv'!$K$4:$K$50</c:f>
              <c:numCache>
                <c:formatCode>_(* #,##0.00_);_(* \(#,##0.00\);_(* "-"??_);_(@_)</c:formatCode>
                <c:ptCount val="47"/>
                <c:pt idx="0" formatCode="General">
                  <c:v>265462.44</c:v>
                </c:pt>
                <c:pt idx="1">
                  <c:v>202289.88</c:v>
                </c:pt>
                <c:pt idx="2">
                  <c:v>98851.88</c:v>
                </c:pt>
                <c:pt idx="3">
                  <c:v>55251.880000000005</c:v>
                </c:pt>
                <c:pt idx="4">
                  <c:v>39147.880000000005</c:v>
                </c:pt>
                <c:pt idx="5">
                  <c:v>300730.44</c:v>
                </c:pt>
                <c:pt idx="6">
                  <c:v>292937.44</c:v>
                </c:pt>
                <c:pt idx="7">
                  <c:v>276413.16000000003</c:v>
                </c:pt>
                <c:pt idx="8">
                  <c:v>222282.28000000003</c:v>
                </c:pt>
                <c:pt idx="9">
                  <c:v>98338.280000000028</c:v>
                </c:pt>
                <c:pt idx="10">
                  <c:v>77170.280000000028</c:v>
                </c:pt>
                <c:pt idx="11">
                  <c:v>67472.280000000028</c:v>
                </c:pt>
                <c:pt idx="12">
                  <c:v>35499.280000000028</c:v>
                </c:pt>
                <c:pt idx="13">
                  <c:v>304317.28000000003</c:v>
                </c:pt>
                <c:pt idx="14">
                  <c:v>269317.28000000003</c:v>
                </c:pt>
                <c:pt idx="15">
                  <c:v>153956.72000000003</c:v>
                </c:pt>
                <c:pt idx="16">
                  <c:v>44816.72000000003</c:v>
                </c:pt>
                <c:pt idx="17">
                  <c:v>44816.72000000003</c:v>
                </c:pt>
                <c:pt idx="18">
                  <c:v>-71622.27999999997</c:v>
                </c:pt>
                <c:pt idx="19">
                  <c:v>233856</c:v>
                </c:pt>
                <c:pt idx="20">
                  <c:v>56006</c:v>
                </c:pt>
                <c:pt idx="21">
                  <c:v>-47206</c:v>
                </c:pt>
                <c:pt idx="22">
                  <c:v>-77003.359999999986</c:v>
                </c:pt>
                <c:pt idx="23" formatCode="General">
                  <c:v>-6043.5</c:v>
                </c:pt>
                <c:pt idx="24" formatCode="General">
                  <c:v>268153</c:v>
                </c:pt>
                <c:pt idx="25" formatCode="General">
                  <c:v>237318</c:v>
                </c:pt>
                <c:pt idx="26" formatCode="General">
                  <c:v>229743</c:v>
                </c:pt>
                <c:pt idx="27" formatCode="General">
                  <c:v>214307</c:v>
                </c:pt>
                <c:pt idx="28" formatCode="General">
                  <c:v>181480.7</c:v>
                </c:pt>
                <c:pt idx="29" formatCode="General">
                  <c:v>160370.70000000001</c:v>
                </c:pt>
                <c:pt idx="30" formatCode="General">
                  <c:v>154869.70000000001</c:v>
                </c:pt>
                <c:pt idx="31" formatCode="General">
                  <c:v>152439.70000000001</c:v>
                </c:pt>
                <c:pt idx="32" formatCode="General">
                  <c:v>394087.7</c:v>
                </c:pt>
                <c:pt idx="33" formatCode="General">
                  <c:v>273420.7</c:v>
                </c:pt>
                <c:pt idx="34" formatCode="General">
                  <c:v>240510.7</c:v>
                </c:pt>
                <c:pt idx="35" formatCode="General">
                  <c:v>137315.70000000001</c:v>
                </c:pt>
                <c:pt idx="36" formatCode="General">
                  <c:v>-197285.3</c:v>
                </c:pt>
                <c:pt idx="37" formatCode="General">
                  <c:v>-16810</c:v>
                </c:pt>
                <c:pt idx="38" formatCode="General">
                  <c:v>-62714</c:v>
                </c:pt>
                <c:pt idx="39" formatCode="General">
                  <c:v>260351.4</c:v>
                </c:pt>
                <c:pt idx="40" formatCode="General">
                  <c:v>251141.4</c:v>
                </c:pt>
                <c:pt idx="41" formatCode="General">
                  <c:v>213679.4</c:v>
                </c:pt>
                <c:pt idx="42" formatCode="General">
                  <c:v>188431.69999999998</c:v>
                </c:pt>
                <c:pt idx="43" formatCode="General">
                  <c:v>160785.69999999998</c:v>
                </c:pt>
                <c:pt idx="44" formatCode="General">
                  <c:v>140555.69999999998</c:v>
                </c:pt>
                <c:pt idx="45" formatCode="General">
                  <c:v>-80705.300000000017</c:v>
                </c:pt>
                <c:pt idx="46" formatCode="General">
                  <c:v>230918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D-4BE6-ADE5-7DF4ABAE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760927"/>
        <c:axId val="1883766335"/>
      </c:lineChart>
      <c:catAx>
        <c:axId val="188376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66335"/>
        <c:crosses val="autoZero"/>
        <c:auto val="1"/>
        <c:lblAlgn val="ctr"/>
        <c:lblOffset val="100"/>
        <c:noMultiLvlLbl val="0"/>
      </c:catAx>
      <c:valAx>
        <c:axId val="18837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6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purchases for angles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pv'!$D$3</c:f>
              <c:strCache>
                <c:ptCount val="1"/>
                <c:pt idx="0">
                  <c:v>Sum of purchases(kg)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pv'!$D$4:$D$50</c:f>
              <c:numCache>
                <c:formatCode>General</c:formatCode>
                <c:ptCount val="47"/>
                <c:pt idx="0">
                  <c:v>742443.20000000007</c:v>
                </c:pt>
                <c:pt idx="1">
                  <c:v>0</c:v>
                </c:pt>
                <c:pt idx="2">
                  <c:v>0</c:v>
                </c:pt>
                <c:pt idx="3">
                  <c:v>94170</c:v>
                </c:pt>
                <c:pt idx="4">
                  <c:v>0</c:v>
                </c:pt>
                <c:pt idx="5">
                  <c:v>96760</c:v>
                </c:pt>
                <c:pt idx="6">
                  <c:v>0</c:v>
                </c:pt>
                <c:pt idx="7">
                  <c:v>193471.2</c:v>
                </c:pt>
                <c:pt idx="8">
                  <c:v>0</c:v>
                </c:pt>
                <c:pt idx="9">
                  <c:v>5664</c:v>
                </c:pt>
                <c:pt idx="10">
                  <c:v>0</c:v>
                </c:pt>
                <c:pt idx="11">
                  <c:v>0</c:v>
                </c:pt>
                <c:pt idx="12">
                  <c:v>4800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535993</c:v>
                </c:pt>
                <c:pt idx="20">
                  <c:v>0</c:v>
                </c:pt>
                <c:pt idx="21">
                  <c:v>530</c:v>
                </c:pt>
                <c:pt idx="22">
                  <c:v>238</c:v>
                </c:pt>
                <c:pt idx="23">
                  <c:v>0</c:v>
                </c:pt>
                <c:pt idx="24">
                  <c:v>762217.91999999993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14050</c:v>
                </c:pt>
                <c:pt idx="36">
                  <c:v>0</c:v>
                </c:pt>
                <c:pt idx="37">
                  <c:v>26710</c:v>
                </c:pt>
                <c:pt idx="38">
                  <c:v>3556</c:v>
                </c:pt>
                <c:pt idx="39">
                  <c:v>0</c:v>
                </c:pt>
                <c:pt idx="40">
                  <c:v>0</c:v>
                </c:pt>
                <c:pt idx="41">
                  <c:v>21970</c:v>
                </c:pt>
                <c:pt idx="42">
                  <c:v>4315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3-451C-81AF-0DE175DD4772}"/>
            </c:ext>
          </c:extLst>
        </c:ser>
        <c:ser>
          <c:idx val="1"/>
          <c:order val="1"/>
          <c:tx>
            <c:strRef>
              <c:f>'angles pv'!$J$3</c:f>
              <c:strCache>
                <c:ptCount val="1"/>
                <c:pt idx="0">
                  <c:v>Purchase after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'angles pv'!$J$4:$J$50</c:f>
              <c:numCache>
                <c:formatCode>General</c:formatCode>
                <c:ptCount val="47"/>
                <c:pt idx="0">
                  <c:v>268818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268818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268818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268818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268818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268818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268818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3-451C-81AF-0DE175DD4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781583"/>
        <c:axId val="1900785743"/>
      </c:lineChart>
      <c:catAx>
        <c:axId val="190078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85743"/>
        <c:crosses val="autoZero"/>
        <c:auto val="1"/>
        <c:lblAlgn val="ctr"/>
        <c:lblOffset val="100"/>
        <c:noMultiLvlLbl val="0"/>
      </c:catAx>
      <c:valAx>
        <c:axId val="19007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8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HOLDING</a:t>
            </a:r>
            <a:r>
              <a:rPr lang="en-US" baseline="0"/>
              <a:t> and Purchases angles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pv'!$G$3</c:f>
              <c:strCache>
                <c:ptCount val="1"/>
                <c:pt idx="0">
                  <c:v>holding and shortage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pv'!$G$4:$G$50</c:f>
              <c:numCache>
                <c:formatCode>General</c:formatCode>
                <c:ptCount val="47"/>
                <c:pt idx="0">
                  <c:v>148488.64000000001</c:v>
                </c:pt>
                <c:pt idx="1">
                  <c:v>147817.52800000002</c:v>
                </c:pt>
                <c:pt idx="2">
                  <c:v>135183.01600000003</c:v>
                </c:pt>
                <c:pt idx="3">
                  <c:v>133329.41600000003</c:v>
                </c:pt>
                <c:pt idx="4">
                  <c:v>124609.41600000003</c:v>
                </c:pt>
                <c:pt idx="5">
                  <c:v>140740.61600000001</c:v>
                </c:pt>
                <c:pt idx="6">
                  <c:v>139293.52800000002</c:v>
                </c:pt>
                <c:pt idx="7">
                  <c:v>176429.16800000003</c:v>
                </c:pt>
                <c:pt idx="8">
                  <c:v>173124.31200000003</c:v>
                </c:pt>
                <c:pt idx="9">
                  <c:v>163430.93600000005</c:v>
                </c:pt>
                <c:pt idx="10">
                  <c:v>138642.13600000003</c:v>
                </c:pt>
                <c:pt idx="11">
                  <c:v>134408.53600000005</c:v>
                </c:pt>
                <c:pt idx="12">
                  <c:v>133428.93600000005</c:v>
                </c:pt>
                <c:pt idx="13">
                  <c:v>127034.33600000004</c:v>
                </c:pt>
                <c:pt idx="14">
                  <c:v>127034.33600000004</c:v>
                </c:pt>
                <c:pt idx="15">
                  <c:v>120034.33600000004</c:v>
                </c:pt>
                <c:pt idx="16">
                  <c:v>96962.224000000046</c:v>
                </c:pt>
                <c:pt idx="17">
                  <c:v>75134.224000000031</c:v>
                </c:pt>
                <c:pt idx="18">
                  <c:v>75134.224000000031</c:v>
                </c:pt>
                <c:pt idx="19">
                  <c:v>159045.02400000003</c:v>
                </c:pt>
                <c:pt idx="20">
                  <c:v>152052.62400000004</c:v>
                </c:pt>
                <c:pt idx="21">
                  <c:v>116588.62400000003</c:v>
                </c:pt>
                <c:pt idx="22">
                  <c:v>95993.824000000022</c:v>
                </c:pt>
                <c:pt idx="23">
                  <c:v>80593.152000000031</c:v>
                </c:pt>
                <c:pt idx="24">
                  <c:v>231828.03600000005</c:v>
                </c:pt>
                <c:pt idx="25">
                  <c:v>231695.03600000005</c:v>
                </c:pt>
                <c:pt idx="26">
                  <c:v>225528.03600000005</c:v>
                </c:pt>
                <c:pt idx="27">
                  <c:v>224013.03600000005</c:v>
                </c:pt>
                <c:pt idx="28">
                  <c:v>220925.83600000004</c:v>
                </c:pt>
                <c:pt idx="29">
                  <c:v>214360.57600000003</c:v>
                </c:pt>
                <c:pt idx="30">
                  <c:v>210138.57600000003</c:v>
                </c:pt>
                <c:pt idx="31">
                  <c:v>209038.37600000005</c:v>
                </c:pt>
                <c:pt idx="32">
                  <c:v>208552.37600000005</c:v>
                </c:pt>
                <c:pt idx="33">
                  <c:v>203118.37600000005</c:v>
                </c:pt>
                <c:pt idx="34">
                  <c:v>178984.97600000002</c:v>
                </c:pt>
                <c:pt idx="35">
                  <c:v>175212.97600000002</c:v>
                </c:pt>
                <c:pt idx="36">
                  <c:v>154573.97600000002</c:v>
                </c:pt>
                <c:pt idx="37">
                  <c:v>92995.776000000027</c:v>
                </c:pt>
                <c:pt idx="38">
                  <c:v>90344.976000000024</c:v>
                </c:pt>
                <c:pt idx="39">
                  <c:v>77802.176000000021</c:v>
                </c:pt>
                <c:pt idx="40">
                  <c:v>76108.856000000029</c:v>
                </c:pt>
                <c:pt idx="41">
                  <c:v>78660.856000000029</c:v>
                </c:pt>
                <c:pt idx="42">
                  <c:v>72031.456000000035</c:v>
                </c:pt>
                <c:pt idx="43">
                  <c:v>66981.916000000027</c:v>
                </c:pt>
                <c:pt idx="44">
                  <c:v>61452.716000000029</c:v>
                </c:pt>
                <c:pt idx="45">
                  <c:v>57406.716000000029</c:v>
                </c:pt>
                <c:pt idx="46">
                  <c:v>13154.516000000027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D-4C0F-83E2-474FABEF664F}"/>
            </c:ext>
          </c:extLst>
        </c:ser>
        <c:ser>
          <c:idx val="1"/>
          <c:order val="1"/>
          <c:tx>
            <c:strRef>
              <c:f>'angles pv'!$L$3</c:f>
              <c:strCache>
                <c:ptCount val="1"/>
                <c:pt idx="0">
                  <c:v>New holding and shortage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'angles pv'!$L$4:$L$50</c:f>
              <c:numCache>
                <c:formatCode>_(* #,##0.00_);_(* \(#,##0.00\);_(* "-"??_);_(@_)</c:formatCode>
                <c:ptCount val="47"/>
                <c:pt idx="0" formatCode="General">
                  <c:v>53763.600000000006</c:v>
                </c:pt>
                <c:pt idx="1">
                  <c:v>53092.488000000005</c:v>
                </c:pt>
                <c:pt idx="2">
                  <c:v>40457.976000000002</c:v>
                </c:pt>
                <c:pt idx="3">
                  <c:v>19770.376000000004</c:v>
                </c:pt>
                <c:pt idx="4">
                  <c:v>11050.376000000002</c:v>
                </c:pt>
                <c:pt idx="5">
                  <c:v>61593.176000000007</c:v>
                </c:pt>
                <c:pt idx="6">
                  <c:v>60146.088000000003</c:v>
                </c:pt>
                <c:pt idx="7">
                  <c:v>58587.488000000005</c:v>
                </c:pt>
                <c:pt idx="8">
                  <c:v>55282.632000000012</c:v>
                </c:pt>
                <c:pt idx="9">
                  <c:v>44456.456000000006</c:v>
                </c:pt>
                <c:pt idx="10">
                  <c:v>19667.656000000006</c:v>
                </c:pt>
                <c:pt idx="11">
                  <c:v>15434.056000000006</c:v>
                </c:pt>
                <c:pt idx="12">
                  <c:v>13494.456000000006</c:v>
                </c:pt>
                <c:pt idx="13">
                  <c:v>60863.456000000006</c:v>
                </c:pt>
                <c:pt idx="14">
                  <c:v>60863.456000000006</c:v>
                </c:pt>
                <c:pt idx="15">
                  <c:v>53863.456000000006</c:v>
                </c:pt>
                <c:pt idx="16">
                  <c:v>30791.344000000008</c:v>
                </c:pt>
                <c:pt idx="17">
                  <c:v>8963.3440000000064</c:v>
                </c:pt>
                <c:pt idx="18">
                  <c:v>216253.55901237892</c:v>
                </c:pt>
                <c:pt idx="19">
                  <c:v>53763.600000000006</c:v>
                </c:pt>
                <c:pt idx="20">
                  <c:v>46771.200000000004</c:v>
                </c:pt>
                <c:pt idx="21">
                  <c:v>147825.47236153838</c:v>
                </c:pt>
                <c:pt idx="22">
                  <c:v>222864.21279908461</c:v>
                </c:pt>
                <c:pt idx="23">
                  <c:v>17491.183112675448</c:v>
                </c:pt>
                <c:pt idx="24" formatCode="General">
                  <c:v>53763.600000000006</c:v>
                </c:pt>
                <c:pt idx="25" formatCode="General">
                  <c:v>53630.600000000006</c:v>
                </c:pt>
                <c:pt idx="26" formatCode="General">
                  <c:v>47463.600000000006</c:v>
                </c:pt>
                <c:pt idx="27" formatCode="General">
                  <c:v>45948.600000000006</c:v>
                </c:pt>
                <c:pt idx="28" formatCode="General">
                  <c:v>42861.4</c:v>
                </c:pt>
                <c:pt idx="29" formatCode="General">
                  <c:v>36296.140000000007</c:v>
                </c:pt>
                <c:pt idx="30" formatCode="General">
                  <c:v>32074.140000000003</c:v>
                </c:pt>
                <c:pt idx="31" formatCode="General">
                  <c:v>30973.940000000002</c:v>
                </c:pt>
                <c:pt idx="32" formatCode="General">
                  <c:v>84251.540000000008</c:v>
                </c:pt>
                <c:pt idx="33" formatCode="General">
                  <c:v>78817.540000000008</c:v>
                </c:pt>
                <c:pt idx="34" formatCode="General">
                  <c:v>54684.140000000007</c:v>
                </c:pt>
                <c:pt idx="35" formatCode="General">
                  <c:v>48102.140000000007</c:v>
                </c:pt>
                <c:pt idx="36" formatCode="General">
                  <c:v>598449.04348955234</c:v>
                </c:pt>
                <c:pt idx="37" formatCode="General">
                  <c:v>48651.73957542389</c:v>
                </c:pt>
                <c:pt idx="38" formatCode="General">
                  <c:v>181507.74513581998</c:v>
                </c:pt>
                <c:pt idx="39" formatCode="General">
                  <c:v>53763.600000000006</c:v>
                </c:pt>
                <c:pt idx="40" formatCode="General">
                  <c:v>52070.28</c:v>
                </c:pt>
                <c:pt idx="41" formatCode="General">
                  <c:v>50228.28</c:v>
                </c:pt>
                <c:pt idx="42" formatCode="General">
                  <c:v>42735.880000000005</c:v>
                </c:pt>
                <c:pt idx="43" formatCode="General">
                  <c:v>37686.339999999997</c:v>
                </c:pt>
                <c:pt idx="44" formatCode="General">
                  <c:v>32157.14</c:v>
                </c:pt>
                <c:pt idx="45" formatCode="General">
                  <c:v>261689.5598665353</c:v>
                </c:pt>
                <c:pt idx="46" formatCode="General">
                  <c:v>53763.600000000006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D-4C0F-83E2-474FABEF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119647"/>
        <c:axId val="1774109663"/>
      </c:lineChart>
      <c:catAx>
        <c:axId val="177411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09663"/>
        <c:crosses val="autoZero"/>
        <c:auto val="1"/>
        <c:lblAlgn val="ctr"/>
        <c:lblOffset val="100"/>
        <c:noMultiLvlLbl val="0"/>
      </c:catAx>
      <c:valAx>
        <c:axId val="17741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1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oreder cost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pv'!$H$3</c:f>
              <c:strCache>
                <c:ptCount val="1"/>
                <c:pt idx="0">
                  <c:v>Order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pv'!$H$4:$H$50</c:f>
              <c:numCache>
                <c:formatCode>General</c:formatCode>
                <c:ptCount val="47"/>
                <c:pt idx="0">
                  <c:v>497466.84876936744</c:v>
                </c:pt>
                <c:pt idx="1">
                  <c:v>0</c:v>
                </c:pt>
                <c:pt idx="2">
                  <c:v>0</c:v>
                </c:pt>
                <c:pt idx="3">
                  <c:v>63097.693060709993</c:v>
                </c:pt>
                <c:pt idx="4">
                  <c:v>0</c:v>
                </c:pt>
                <c:pt idx="5">
                  <c:v>64833.097382970147</c:v>
                </c:pt>
                <c:pt idx="6">
                  <c:v>0</c:v>
                </c:pt>
                <c:pt idx="7">
                  <c:v>129633.4968003317</c:v>
                </c:pt>
                <c:pt idx="8">
                  <c:v>0</c:v>
                </c:pt>
                <c:pt idx="9">
                  <c:v>3795.1081394909361</c:v>
                </c:pt>
                <c:pt idx="10">
                  <c:v>0</c:v>
                </c:pt>
                <c:pt idx="11">
                  <c:v>0</c:v>
                </c:pt>
                <c:pt idx="12">
                  <c:v>3216.1933385516404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359136.89918964775</c:v>
                </c:pt>
                <c:pt idx="20">
                  <c:v>0</c:v>
                </c:pt>
                <c:pt idx="21">
                  <c:v>355.12134779841028</c:v>
                </c:pt>
                <c:pt idx="22">
                  <c:v>159.46958636985218</c:v>
                </c:pt>
                <c:pt idx="23">
                  <c:v>0</c:v>
                </c:pt>
                <c:pt idx="24">
                  <c:v>510716.70767264313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9414.0659180521961</c:v>
                </c:pt>
                <c:pt idx="36">
                  <c:v>0</c:v>
                </c:pt>
                <c:pt idx="37">
                  <c:v>17896.77584848215</c:v>
                </c:pt>
                <c:pt idx="38">
                  <c:v>2382.6632316436735</c:v>
                </c:pt>
                <c:pt idx="39">
                  <c:v>0</c:v>
                </c:pt>
                <c:pt idx="40">
                  <c:v>0</c:v>
                </c:pt>
                <c:pt idx="41">
                  <c:v>14720.784926662403</c:v>
                </c:pt>
                <c:pt idx="42">
                  <c:v>2891.2238033021517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6-4358-973C-F819119C7F20}"/>
            </c:ext>
          </c:extLst>
        </c:ser>
        <c:ser>
          <c:idx val="1"/>
          <c:order val="1"/>
          <c:tx>
            <c:strRef>
              <c:f>'angles pv'!$M$3</c:f>
              <c:strCache>
                <c:ptCount val="1"/>
                <c:pt idx="0">
                  <c:v>New order cost after using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'angles pv'!$M$4:$M$50</c:f>
              <c:numCache>
                <c:formatCode>General</c:formatCode>
                <c:ptCount val="47"/>
                <c:pt idx="0">
                  <c:v>180118.887720222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180118.887720222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180118.887720222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180118.887720222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180118.887720222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180118.887720222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180118.887720222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180118.887720222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6-4358-973C-F819119C7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30655"/>
        <c:axId val="1762732735"/>
      </c:lineChart>
      <c:catAx>
        <c:axId val="1762730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2735"/>
        <c:crosses val="autoZero"/>
        <c:auto val="1"/>
        <c:lblAlgn val="ctr"/>
        <c:lblOffset val="100"/>
        <c:noMultiLvlLbl val="0"/>
      </c:catAx>
      <c:valAx>
        <c:axId val="17627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pv'!$I$3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pv'!$I$4:$I$50</c:f>
              <c:numCache>
                <c:formatCode>General</c:formatCode>
                <c:ptCount val="47"/>
                <c:pt idx="0">
                  <c:v>645955.48876936745</c:v>
                </c:pt>
                <c:pt idx="1">
                  <c:v>147817.52800000002</c:v>
                </c:pt>
                <c:pt idx="2">
                  <c:v>135183.01600000003</c:v>
                </c:pt>
                <c:pt idx="3">
                  <c:v>196427.10906071</c:v>
                </c:pt>
                <c:pt idx="4">
                  <c:v>124609.41600000003</c:v>
                </c:pt>
                <c:pt idx="5">
                  <c:v>205573.71338297016</c:v>
                </c:pt>
                <c:pt idx="6">
                  <c:v>139293.52800000002</c:v>
                </c:pt>
                <c:pt idx="7">
                  <c:v>306062.66480033175</c:v>
                </c:pt>
                <c:pt idx="8">
                  <c:v>173124.31200000003</c:v>
                </c:pt>
                <c:pt idx="9">
                  <c:v>167226.04413949099</c:v>
                </c:pt>
                <c:pt idx="10">
                  <c:v>138642.13600000003</c:v>
                </c:pt>
                <c:pt idx="11">
                  <c:v>134408.53600000005</c:v>
                </c:pt>
                <c:pt idx="12">
                  <c:v>136645.12933855169</c:v>
                </c:pt>
                <c:pt idx="13">
                  <c:v>127034.33600000004</c:v>
                </c:pt>
                <c:pt idx="14">
                  <c:v>127034.33600000004</c:v>
                </c:pt>
                <c:pt idx="15">
                  <c:v>120034.33600000004</c:v>
                </c:pt>
                <c:pt idx="16">
                  <c:v>96962.224000000046</c:v>
                </c:pt>
                <c:pt idx="17">
                  <c:v>75134.224000000031</c:v>
                </c:pt>
                <c:pt idx="18">
                  <c:v>75134.224000000031</c:v>
                </c:pt>
                <c:pt idx="19">
                  <c:v>518181.92318964779</c:v>
                </c:pt>
                <c:pt idx="20">
                  <c:v>152052.62400000004</c:v>
                </c:pt>
                <c:pt idx="21">
                  <c:v>116943.74534779844</c:v>
                </c:pt>
                <c:pt idx="22">
                  <c:v>96153.29358636988</c:v>
                </c:pt>
                <c:pt idx="23">
                  <c:v>80593.152000000031</c:v>
                </c:pt>
                <c:pt idx="24">
                  <c:v>742544.74367264321</c:v>
                </c:pt>
                <c:pt idx="25">
                  <c:v>231695.03600000005</c:v>
                </c:pt>
                <c:pt idx="26">
                  <c:v>225528.03600000005</c:v>
                </c:pt>
                <c:pt idx="27">
                  <c:v>224013.03600000005</c:v>
                </c:pt>
                <c:pt idx="28">
                  <c:v>220925.83600000004</c:v>
                </c:pt>
                <c:pt idx="29">
                  <c:v>214360.57600000003</c:v>
                </c:pt>
                <c:pt idx="30">
                  <c:v>210138.57600000003</c:v>
                </c:pt>
                <c:pt idx="31">
                  <c:v>209038.37600000005</c:v>
                </c:pt>
                <c:pt idx="32">
                  <c:v>208552.37600000005</c:v>
                </c:pt>
                <c:pt idx="33">
                  <c:v>203118.37600000005</c:v>
                </c:pt>
                <c:pt idx="34">
                  <c:v>178984.97600000002</c:v>
                </c:pt>
                <c:pt idx="35">
                  <c:v>184627.04191805221</c:v>
                </c:pt>
                <c:pt idx="36">
                  <c:v>154573.97600000002</c:v>
                </c:pt>
                <c:pt idx="37">
                  <c:v>110892.55184848218</c:v>
                </c:pt>
                <c:pt idx="38">
                  <c:v>92727.639231643698</c:v>
                </c:pt>
                <c:pt idx="39">
                  <c:v>77802.176000000021</c:v>
                </c:pt>
                <c:pt idx="40">
                  <c:v>76108.856000000029</c:v>
                </c:pt>
                <c:pt idx="41">
                  <c:v>93381.640926662425</c:v>
                </c:pt>
                <c:pt idx="42">
                  <c:v>74922.679803302191</c:v>
                </c:pt>
                <c:pt idx="43">
                  <c:v>66981.916000000027</c:v>
                </c:pt>
                <c:pt idx="44">
                  <c:v>61452.716000000029</c:v>
                </c:pt>
                <c:pt idx="45">
                  <c:v>57406.716000000029</c:v>
                </c:pt>
                <c:pt idx="46">
                  <c:v>13154.516000000027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B-4430-B50E-E45FF3504D11}"/>
            </c:ext>
          </c:extLst>
        </c:ser>
        <c:ser>
          <c:idx val="1"/>
          <c:order val="1"/>
          <c:tx>
            <c:strRef>
              <c:f>'angles pv'!$Q$3</c:f>
              <c:strCache>
                <c:ptCount val="1"/>
                <c:pt idx="0">
                  <c:v>total cost after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'angles pv'!$Q$4:$Q$50</c:f>
              <c:numCache>
                <c:formatCode>General</c:formatCode>
                <c:ptCount val="47"/>
                <c:pt idx="0">
                  <c:v>233882.48772022201</c:v>
                </c:pt>
                <c:pt idx="1">
                  <c:v>53092.488000000005</c:v>
                </c:pt>
                <c:pt idx="2">
                  <c:v>40457.976000000002</c:v>
                </c:pt>
                <c:pt idx="3">
                  <c:v>19770.376000000004</c:v>
                </c:pt>
                <c:pt idx="4">
                  <c:v>11050.376000000002</c:v>
                </c:pt>
                <c:pt idx="5">
                  <c:v>241712.06372022201</c:v>
                </c:pt>
                <c:pt idx="6">
                  <c:v>60146.088000000003</c:v>
                </c:pt>
                <c:pt idx="7">
                  <c:v>58587.488000000005</c:v>
                </c:pt>
                <c:pt idx="8">
                  <c:v>55282.632000000012</c:v>
                </c:pt>
                <c:pt idx="9">
                  <c:v>44456.456000000006</c:v>
                </c:pt>
                <c:pt idx="10">
                  <c:v>19667.656000000006</c:v>
                </c:pt>
                <c:pt idx="11">
                  <c:v>15434.056000000006</c:v>
                </c:pt>
                <c:pt idx="12">
                  <c:v>13494.456000000006</c:v>
                </c:pt>
                <c:pt idx="13">
                  <c:v>240982.34372022201</c:v>
                </c:pt>
                <c:pt idx="14">
                  <c:v>60863.456000000006</c:v>
                </c:pt>
                <c:pt idx="15">
                  <c:v>53863.456000000006</c:v>
                </c:pt>
                <c:pt idx="16">
                  <c:v>30791.344000000008</c:v>
                </c:pt>
                <c:pt idx="17">
                  <c:v>8963.3440000000064</c:v>
                </c:pt>
                <c:pt idx="18">
                  <c:v>216253.55901237892</c:v>
                </c:pt>
                <c:pt idx="19">
                  <c:v>233882.48772022201</c:v>
                </c:pt>
                <c:pt idx="20">
                  <c:v>46771.200000000004</c:v>
                </c:pt>
                <c:pt idx="21">
                  <c:v>147825.47236153838</c:v>
                </c:pt>
                <c:pt idx="22">
                  <c:v>222864.21279908461</c:v>
                </c:pt>
                <c:pt idx="23">
                  <c:v>17491.183112675448</c:v>
                </c:pt>
                <c:pt idx="24">
                  <c:v>233882.48772022201</c:v>
                </c:pt>
                <c:pt idx="25">
                  <c:v>53630.600000000006</c:v>
                </c:pt>
                <c:pt idx="26">
                  <c:v>47463.600000000006</c:v>
                </c:pt>
                <c:pt idx="27">
                  <c:v>45948.600000000006</c:v>
                </c:pt>
                <c:pt idx="28">
                  <c:v>42861.4</c:v>
                </c:pt>
                <c:pt idx="29">
                  <c:v>36296.140000000007</c:v>
                </c:pt>
                <c:pt idx="30">
                  <c:v>32074.140000000003</c:v>
                </c:pt>
                <c:pt idx="31">
                  <c:v>30973.940000000002</c:v>
                </c:pt>
                <c:pt idx="32">
                  <c:v>264370.42772022204</c:v>
                </c:pt>
                <c:pt idx="33">
                  <c:v>78817.540000000008</c:v>
                </c:pt>
                <c:pt idx="34">
                  <c:v>54684.140000000007</c:v>
                </c:pt>
                <c:pt idx="35">
                  <c:v>48102.140000000007</c:v>
                </c:pt>
                <c:pt idx="36">
                  <c:v>598449.04348955234</c:v>
                </c:pt>
                <c:pt idx="37">
                  <c:v>48651.73957542389</c:v>
                </c:pt>
                <c:pt idx="38">
                  <c:v>181507.74513581998</c:v>
                </c:pt>
                <c:pt idx="39">
                  <c:v>233882.48772022201</c:v>
                </c:pt>
                <c:pt idx="40">
                  <c:v>52070.28</c:v>
                </c:pt>
                <c:pt idx="41">
                  <c:v>50228.28</c:v>
                </c:pt>
                <c:pt idx="42">
                  <c:v>42735.880000000005</c:v>
                </c:pt>
                <c:pt idx="43">
                  <c:v>37686.339999999997</c:v>
                </c:pt>
                <c:pt idx="44">
                  <c:v>32157.14</c:v>
                </c:pt>
                <c:pt idx="45">
                  <c:v>261689.5598665353</c:v>
                </c:pt>
                <c:pt idx="46">
                  <c:v>233882.48772022201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B-4430-B50E-E45FF3504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755935"/>
        <c:axId val="1883745535"/>
      </c:lineChart>
      <c:catAx>
        <c:axId val="1883755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45535"/>
        <c:crosses val="autoZero"/>
        <c:auto val="1"/>
        <c:lblAlgn val="ctr"/>
        <c:lblOffset val="100"/>
        <c:noMultiLvlLbl val="0"/>
      </c:catAx>
      <c:valAx>
        <c:axId val="18837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5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Angles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2.314814814814814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67-4956-BA3B-AADF4CCE216A}"/>
                </c:ext>
              </c:extLst>
            </c:dLbl>
            <c:dLbl>
              <c:idx val="1"/>
              <c:layout>
                <c:manualLayout>
                  <c:x val="2.7777777777777779E-3"/>
                  <c:y val="1.85185185185184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67-4956-BA3B-AADF4CCE216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('angles pv'!$I$3,'angles pv'!$Q$3)</c:f>
              <c:strCache>
                <c:ptCount val="2"/>
                <c:pt idx="0">
                  <c:v>Total cost</c:v>
                </c:pt>
                <c:pt idx="1">
                  <c:v>total cost after EOQ</c:v>
                </c:pt>
              </c:strCache>
            </c:strRef>
          </c:cat>
          <c:val>
            <c:numRef>
              <c:f>('angles pv'!$I$51,'angles pv'!$Q$51)</c:f>
              <c:numCache>
                <c:formatCode>General</c:formatCode>
                <c:ptCount val="2"/>
                <c:pt idx="0" formatCode="_(* #,##0.00_);_(* \(#,##0.00\);_(* &quot;-&quot;??_);_(@_)">
                  <c:v>8169159.4090160262</c:v>
                </c:pt>
                <c:pt idx="1">
                  <c:v>4889632.7971147858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7-4582-9E7F-6E9794B015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13745327"/>
        <c:axId val="1913726191"/>
      </c:barChart>
      <c:catAx>
        <c:axId val="19137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26191"/>
        <c:crosses val="autoZero"/>
        <c:auto val="1"/>
        <c:lblAlgn val="ctr"/>
        <c:lblOffset val="100"/>
        <c:noMultiLvlLbl val="0"/>
      </c:catAx>
      <c:valAx>
        <c:axId val="19137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45327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HOLDINg</a:t>
            </a:r>
            <a:r>
              <a:rPr lang="en-US" baseline="0"/>
              <a:t> and purchases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('angles pv'!$G$3,'angles pv'!$L$3)</c:f>
              <c:strCache>
                <c:ptCount val="2"/>
                <c:pt idx="0">
                  <c:v>holding and shortage</c:v>
                </c:pt>
                <c:pt idx="1">
                  <c:v>New holding and shortage after using EOQ</c:v>
                </c:pt>
              </c:strCache>
            </c:strRef>
          </c:cat>
          <c:val>
            <c:numRef>
              <c:f>('angles pv'!$G$51,'angles pv'!$L$51)</c:f>
              <c:numCache>
                <c:formatCode>_(* #,##0.00_);_(* \(#,##0.00\);_(* "-"??_);_(@_)</c:formatCode>
                <c:ptCount val="2"/>
                <c:pt idx="0">
                  <c:v>6489443.2599999988</c:v>
                </c:pt>
                <c:pt idx="1">
                  <c:v>3448681.6953530083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F-4CEC-8D65-646AF49C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746367"/>
        <c:axId val="1883750527"/>
      </c:barChart>
      <c:catAx>
        <c:axId val="18837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50527"/>
        <c:crosses val="autoZero"/>
        <c:auto val="1"/>
        <c:lblAlgn val="ctr"/>
        <c:lblOffset val="100"/>
        <c:noMultiLvlLbl val="0"/>
      </c:catAx>
      <c:valAx>
        <c:axId val="18837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4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'angles pv'!$E$4:$E$50</c:f>
              <c:numCache>
                <c:formatCode>General</c:formatCode>
                <c:ptCount val="47"/>
                <c:pt idx="0">
                  <c:v>3355.56</c:v>
                </c:pt>
                <c:pt idx="1">
                  <c:v>63172.56</c:v>
                </c:pt>
                <c:pt idx="2">
                  <c:v>103438</c:v>
                </c:pt>
                <c:pt idx="3">
                  <c:v>43600</c:v>
                </c:pt>
                <c:pt idx="4">
                  <c:v>16104</c:v>
                </c:pt>
                <c:pt idx="5">
                  <c:v>7235.4400000000005</c:v>
                </c:pt>
                <c:pt idx="6">
                  <c:v>7793</c:v>
                </c:pt>
                <c:pt idx="7">
                  <c:v>16524.28</c:v>
                </c:pt>
                <c:pt idx="8">
                  <c:v>54130.879999999997</c:v>
                </c:pt>
                <c:pt idx="9">
                  <c:v>123944</c:v>
                </c:pt>
                <c:pt idx="10">
                  <c:v>21168</c:v>
                </c:pt>
                <c:pt idx="11">
                  <c:v>9698</c:v>
                </c:pt>
                <c:pt idx="12">
                  <c:v>31973</c:v>
                </c:pt>
                <c:pt idx="13">
                  <c:v>0</c:v>
                </c:pt>
                <c:pt idx="14">
                  <c:v>35000</c:v>
                </c:pt>
                <c:pt idx="15">
                  <c:v>115360.56</c:v>
                </c:pt>
                <c:pt idx="16">
                  <c:v>109140</c:v>
                </c:pt>
                <c:pt idx="17">
                  <c:v>0</c:v>
                </c:pt>
                <c:pt idx="18">
                  <c:v>116439</c:v>
                </c:pt>
                <c:pt idx="19">
                  <c:v>34962</c:v>
                </c:pt>
                <c:pt idx="20">
                  <c:v>177850</c:v>
                </c:pt>
                <c:pt idx="21">
                  <c:v>103212</c:v>
                </c:pt>
                <c:pt idx="22">
                  <c:v>77003.359999999986</c:v>
                </c:pt>
                <c:pt idx="23">
                  <c:v>6043.5</c:v>
                </c:pt>
                <c:pt idx="24">
                  <c:v>665</c:v>
                </c:pt>
                <c:pt idx="25">
                  <c:v>30835</c:v>
                </c:pt>
                <c:pt idx="26">
                  <c:v>7575</c:v>
                </c:pt>
                <c:pt idx="27">
                  <c:v>15436</c:v>
                </c:pt>
                <c:pt idx="28">
                  <c:v>32826.300000000003</c:v>
                </c:pt>
                <c:pt idx="29">
                  <c:v>21110</c:v>
                </c:pt>
                <c:pt idx="30">
                  <c:v>5501</c:v>
                </c:pt>
                <c:pt idx="31">
                  <c:v>2430</c:v>
                </c:pt>
                <c:pt idx="32">
                  <c:v>27170</c:v>
                </c:pt>
                <c:pt idx="33">
                  <c:v>120667</c:v>
                </c:pt>
                <c:pt idx="34">
                  <c:v>32910</c:v>
                </c:pt>
                <c:pt idx="35">
                  <c:v>103195</c:v>
                </c:pt>
                <c:pt idx="36">
                  <c:v>334601</c:v>
                </c:pt>
                <c:pt idx="37">
                  <c:v>16810</c:v>
                </c:pt>
                <c:pt idx="38">
                  <c:v>62714</c:v>
                </c:pt>
                <c:pt idx="39">
                  <c:v>8466.6</c:v>
                </c:pt>
                <c:pt idx="40">
                  <c:v>9210</c:v>
                </c:pt>
                <c:pt idx="41">
                  <c:v>37462</c:v>
                </c:pt>
                <c:pt idx="42">
                  <c:v>25247.7</c:v>
                </c:pt>
                <c:pt idx="43">
                  <c:v>27646</c:v>
                </c:pt>
                <c:pt idx="44">
                  <c:v>20230</c:v>
                </c:pt>
                <c:pt idx="45">
                  <c:v>221261</c:v>
                </c:pt>
                <c:pt idx="46">
                  <c:v>37900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1-4FB8-81C5-A0F0AC6CB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708816"/>
        <c:axId val="1833710064"/>
      </c:lineChart>
      <c:catAx>
        <c:axId val="183370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10064"/>
        <c:crosses val="autoZero"/>
        <c:auto val="1"/>
        <c:lblAlgn val="ctr"/>
        <c:lblOffset val="100"/>
        <c:noMultiLvlLbl val="0"/>
      </c:catAx>
      <c:valAx>
        <c:axId val="18337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Sales,Stock and Total Cost without EOQ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pv'!$E$4:$E$50</c:f>
              <c:numCache>
                <c:formatCode>General</c:formatCode>
                <c:ptCount val="47"/>
                <c:pt idx="0">
                  <c:v>3355.56</c:v>
                </c:pt>
                <c:pt idx="1">
                  <c:v>63172.56</c:v>
                </c:pt>
                <c:pt idx="2">
                  <c:v>103438</c:v>
                </c:pt>
                <c:pt idx="3">
                  <c:v>43600</c:v>
                </c:pt>
                <c:pt idx="4">
                  <c:v>16104</c:v>
                </c:pt>
                <c:pt idx="5">
                  <c:v>7235.4400000000005</c:v>
                </c:pt>
                <c:pt idx="6">
                  <c:v>7793</c:v>
                </c:pt>
                <c:pt idx="7">
                  <c:v>16524.28</c:v>
                </c:pt>
                <c:pt idx="8">
                  <c:v>54130.879999999997</c:v>
                </c:pt>
                <c:pt idx="9">
                  <c:v>123944</c:v>
                </c:pt>
                <c:pt idx="10">
                  <c:v>21168</c:v>
                </c:pt>
                <c:pt idx="11">
                  <c:v>9698</c:v>
                </c:pt>
                <c:pt idx="12">
                  <c:v>31973</c:v>
                </c:pt>
                <c:pt idx="13">
                  <c:v>0</c:v>
                </c:pt>
                <c:pt idx="14">
                  <c:v>35000</c:v>
                </c:pt>
                <c:pt idx="15">
                  <c:v>115360.56</c:v>
                </c:pt>
                <c:pt idx="16">
                  <c:v>109140</c:v>
                </c:pt>
                <c:pt idx="17">
                  <c:v>0</c:v>
                </c:pt>
                <c:pt idx="18">
                  <c:v>116439</c:v>
                </c:pt>
                <c:pt idx="19">
                  <c:v>34962</c:v>
                </c:pt>
                <c:pt idx="20">
                  <c:v>177850</c:v>
                </c:pt>
                <c:pt idx="21">
                  <c:v>103212</c:v>
                </c:pt>
                <c:pt idx="22">
                  <c:v>77003.359999999986</c:v>
                </c:pt>
                <c:pt idx="23">
                  <c:v>6043.5</c:v>
                </c:pt>
                <c:pt idx="24">
                  <c:v>665</c:v>
                </c:pt>
                <c:pt idx="25">
                  <c:v>30835</c:v>
                </c:pt>
                <c:pt idx="26">
                  <c:v>7575</c:v>
                </c:pt>
                <c:pt idx="27">
                  <c:v>15436</c:v>
                </c:pt>
                <c:pt idx="28">
                  <c:v>32826.300000000003</c:v>
                </c:pt>
                <c:pt idx="29">
                  <c:v>21110</c:v>
                </c:pt>
                <c:pt idx="30">
                  <c:v>5501</c:v>
                </c:pt>
                <c:pt idx="31">
                  <c:v>2430</c:v>
                </c:pt>
                <c:pt idx="32">
                  <c:v>27170</c:v>
                </c:pt>
                <c:pt idx="33">
                  <c:v>120667</c:v>
                </c:pt>
                <c:pt idx="34">
                  <c:v>32910</c:v>
                </c:pt>
                <c:pt idx="35">
                  <c:v>103195</c:v>
                </c:pt>
                <c:pt idx="36">
                  <c:v>334601</c:v>
                </c:pt>
                <c:pt idx="37">
                  <c:v>16810</c:v>
                </c:pt>
                <c:pt idx="38">
                  <c:v>62714</c:v>
                </c:pt>
                <c:pt idx="39">
                  <c:v>8466.6</c:v>
                </c:pt>
                <c:pt idx="40">
                  <c:v>9210</c:v>
                </c:pt>
                <c:pt idx="41">
                  <c:v>37462</c:v>
                </c:pt>
                <c:pt idx="42">
                  <c:v>25247.7</c:v>
                </c:pt>
                <c:pt idx="43">
                  <c:v>27646</c:v>
                </c:pt>
                <c:pt idx="44">
                  <c:v>20230</c:v>
                </c:pt>
                <c:pt idx="45">
                  <c:v>221261</c:v>
                </c:pt>
                <c:pt idx="46">
                  <c:v>37900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E-483E-9622-D223D81E6201}"/>
            </c:ext>
          </c:extLst>
        </c:ser>
        <c:ser>
          <c:idx val="1"/>
          <c:order val="1"/>
          <c:tx>
            <c:strRef>
              <c:f>'angles pv'!$F$3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pv'!$F$4:$F$50</c:f>
              <c:numCache>
                <c:formatCode>General</c:formatCode>
                <c:ptCount val="47"/>
                <c:pt idx="0">
                  <c:v>739087.64</c:v>
                </c:pt>
                <c:pt idx="1">
                  <c:v>675915.08000000007</c:v>
                </c:pt>
                <c:pt idx="2">
                  <c:v>572477.08000000007</c:v>
                </c:pt>
                <c:pt idx="3">
                  <c:v>623047.08000000007</c:v>
                </c:pt>
                <c:pt idx="4">
                  <c:v>606943.08000000007</c:v>
                </c:pt>
                <c:pt idx="5">
                  <c:v>696467.64000000013</c:v>
                </c:pt>
                <c:pt idx="6">
                  <c:v>688674.64000000013</c:v>
                </c:pt>
                <c:pt idx="7">
                  <c:v>865621.56000000017</c:v>
                </c:pt>
                <c:pt idx="8">
                  <c:v>811490.68000000017</c:v>
                </c:pt>
                <c:pt idx="9">
                  <c:v>693210.68000000017</c:v>
                </c:pt>
                <c:pt idx="10">
                  <c:v>672042.68000000017</c:v>
                </c:pt>
                <c:pt idx="11">
                  <c:v>662344.68000000017</c:v>
                </c:pt>
                <c:pt idx="12">
                  <c:v>635171.68000000017</c:v>
                </c:pt>
                <c:pt idx="13">
                  <c:v>635171.68000000017</c:v>
                </c:pt>
                <c:pt idx="14">
                  <c:v>600171.68000000017</c:v>
                </c:pt>
                <c:pt idx="15">
                  <c:v>484811.12000000017</c:v>
                </c:pt>
                <c:pt idx="16">
                  <c:v>375671.12000000017</c:v>
                </c:pt>
                <c:pt idx="17">
                  <c:v>375671.12000000017</c:v>
                </c:pt>
                <c:pt idx="18">
                  <c:v>259232.12000000017</c:v>
                </c:pt>
                <c:pt idx="19">
                  <c:v>760263.12000000011</c:v>
                </c:pt>
                <c:pt idx="20">
                  <c:v>582413.12000000011</c:v>
                </c:pt>
                <c:pt idx="21">
                  <c:v>479731.12000000011</c:v>
                </c:pt>
                <c:pt idx="22">
                  <c:v>402965.76000000013</c:v>
                </c:pt>
                <c:pt idx="23">
                  <c:v>396922.26000000013</c:v>
                </c:pt>
                <c:pt idx="24">
                  <c:v>1158475.1800000002</c:v>
                </c:pt>
                <c:pt idx="25">
                  <c:v>1127640.1800000002</c:v>
                </c:pt>
                <c:pt idx="26">
                  <c:v>1120065.1800000002</c:v>
                </c:pt>
                <c:pt idx="27">
                  <c:v>1104629.1800000002</c:v>
                </c:pt>
                <c:pt idx="28">
                  <c:v>1071802.8800000001</c:v>
                </c:pt>
                <c:pt idx="29">
                  <c:v>1050692.8800000001</c:v>
                </c:pt>
                <c:pt idx="30">
                  <c:v>1045191.8800000001</c:v>
                </c:pt>
                <c:pt idx="31">
                  <c:v>1042761.8800000001</c:v>
                </c:pt>
                <c:pt idx="32">
                  <c:v>1015591.8800000001</c:v>
                </c:pt>
                <c:pt idx="33">
                  <c:v>894924.88000000012</c:v>
                </c:pt>
                <c:pt idx="34">
                  <c:v>862014.88000000012</c:v>
                </c:pt>
                <c:pt idx="35">
                  <c:v>772869.88000000012</c:v>
                </c:pt>
                <c:pt idx="36">
                  <c:v>438268.88000000012</c:v>
                </c:pt>
                <c:pt idx="37">
                  <c:v>448168.88000000012</c:v>
                </c:pt>
                <c:pt idx="38">
                  <c:v>389010.88000000012</c:v>
                </c:pt>
                <c:pt idx="39">
                  <c:v>380544.28000000014</c:v>
                </c:pt>
                <c:pt idx="40">
                  <c:v>371334.28000000014</c:v>
                </c:pt>
                <c:pt idx="41">
                  <c:v>355842.28000000014</c:v>
                </c:pt>
                <c:pt idx="42">
                  <c:v>334909.58000000013</c:v>
                </c:pt>
                <c:pt idx="43">
                  <c:v>307263.58000000013</c:v>
                </c:pt>
                <c:pt idx="44">
                  <c:v>287033.58000000013</c:v>
                </c:pt>
                <c:pt idx="45">
                  <c:v>65772.580000000133</c:v>
                </c:pt>
                <c:pt idx="46">
                  <c:v>27872.580000000133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E-483E-9622-D223D81E6201}"/>
            </c:ext>
          </c:extLst>
        </c:ser>
        <c:ser>
          <c:idx val="2"/>
          <c:order val="2"/>
          <c:tx>
            <c:strRef>
              <c:f>'angles pv'!$I$3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pv'!$I$4:$I$50</c:f>
              <c:numCache>
                <c:formatCode>General</c:formatCode>
                <c:ptCount val="47"/>
                <c:pt idx="0">
                  <c:v>645955.48876936745</c:v>
                </c:pt>
                <c:pt idx="1">
                  <c:v>147817.52800000002</c:v>
                </c:pt>
                <c:pt idx="2">
                  <c:v>135183.01600000003</c:v>
                </c:pt>
                <c:pt idx="3">
                  <c:v>196427.10906071</c:v>
                </c:pt>
                <c:pt idx="4">
                  <c:v>124609.41600000003</c:v>
                </c:pt>
                <c:pt idx="5">
                  <c:v>205573.71338297016</c:v>
                </c:pt>
                <c:pt idx="6">
                  <c:v>139293.52800000002</c:v>
                </c:pt>
                <c:pt idx="7">
                  <c:v>306062.66480033175</c:v>
                </c:pt>
                <c:pt idx="8">
                  <c:v>173124.31200000003</c:v>
                </c:pt>
                <c:pt idx="9">
                  <c:v>167226.04413949099</c:v>
                </c:pt>
                <c:pt idx="10">
                  <c:v>138642.13600000003</c:v>
                </c:pt>
                <c:pt idx="11">
                  <c:v>134408.53600000005</c:v>
                </c:pt>
                <c:pt idx="12">
                  <c:v>136645.12933855169</c:v>
                </c:pt>
                <c:pt idx="13">
                  <c:v>127034.33600000004</c:v>
                </c:pt>
                <c:pt idx="14">
                  <c:v>127034.33600000004</c:v>
                </c:pt>
                <c:pt idx="15">
                  <c:v>120034.33600000004</c:v>
                </c:pt>
                <c:pt idx="16">
                  <c:v>96962.224000000046</c:v>
                </c:pt>
                <c:pt idx="17">
                  <c:v>75134.224000000031</c:v>
                </c:pt>
                <c:pt idx="18">
                  <c:v>75134.224000000031</c:v>
                </c:pt>
                <c:pt idx="19">
                  <c:v>518181.92318964779</c:v>
                </c:pt>
                <c:pt idx="20">
                  <c:v>152052.62400000004</c:v>
                </c:pt>
                <c:pt idx="21">
                  <c:v>116943.74534779844</c:v>
                </c:pt>
                <c:pt idx="22">
                  <c:v>96153.29358636988</c:v>
                </c:pt>
                <c:pt idx="23">
                  <c:v>80593.152000000031</c:v>
                </c:pt>
                <c:pt idx="24">
                  <c:v>742544.74367264321</c:v>
                </c:pt>
                <c:pt idx="25">
                  <c:v>231695.03600000005</c:v>
                </c:pt>
                <c:pt idx="26">
                  <c:v>225528.03600000005</c:v>
                </c:pt>
                <c:pt idx="27">
                  <c:v>224013.03600000005</c:v>
                </c:pt>
                <c:pt idx="28">
                  <c:v>220925.83600000004</c:v>
                </c:pt>
                <c:pt idx="29">
                  <c:v>214360.57600000003</c:v>
                </c:pt>
                <c:pt idx="30">
                  <c:v>210138.57600000003</c:v>
                </c:pt>
                <c:pt idx="31">
                  <c:v>209038.37600000005</c:v>
                </c:pt>
                <c:pt idx="32">
                  <c:v>208552.37600000005</c:v>
                </c:pt>
                <c:pt idx="33">
                  <c:v>203118.37600000005</c:v>
                </c:pt>
                <c:pt idx="34">
                  <c:v>178984.97600000002</c:v>
                </c:pt>
                <c:pt idx="35">
                  <c:v>184627.04191805221</c:v>
                </c:pt>
                <c:pt idx="36">
                  <c:v>154573.97600000002</c:v>
                </c:pt>
                <c:pt idx="37">
                  <c:v>110892.55184848218</c:v>
                </c:pt>
                <c:pt idx="38">
                  <c:v>92727.639231643698</c:v>
                </c:pt>
                <c:pt idx="39">
                  <c:v>77802.176000000021</c:v>
                </c:pt>
                <c:pt idx="40">
                  <c:v>76108.856000000029</c:v>
                </c:pt>
                <c:pt idx="41">
                  <c:v>93381.640926662425</c:v>
                </c:pt>
                <c:pt idx="42">
                  <c:v>74922.679803302191</c:v>
                </c:pt>
                <c:pt idx="43">
                  <c:v>66981.916000000027</c:v>
                </c:pt>
                <c:pt idx="44">
                  <c:v>61452.716000000029</c:v>
                </c:pt>
                <c:pt idx="45">
                  <c:v>57406.716000000029</c:v>
                </c:pt>
                <c:pt idx="46">
                  <c:v>13154.516000000027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E-483E-9622-D223D81E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848384"/>
        <c:axId val="1899851712"/>
      </c:lineChart>
      <c:catAx>
        <c:axId val="189984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51712"/>
        <c:crosses val="autoZero"/>
        <c:auto val="1"/>
        <c:lblAlgn val="ctr"/>
        <c:lblOffset val="100"/>
        <c:noMultiLvlLbl val="0"/>
      </c:catAx>
      <c:valAx>
        <c:axId val="18998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4838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,Stock and Total Cost with EOQ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'angles pv'!$E$3</c:f>
              <c:strCache>
                <c:ptCount val="1"/>
                <c:pt idx="0">
                  <c:v>Sum of sales(kg)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pv'!$E$4:$E$50</c:f>
              <c:numCache>
                <c:formatCode>General</c:formatCode>
                <c:ptCount val="47"/>
                <c:pt idx="0">
                  <c:v>3355.56</c:v>
                </c:pt>
                <c:pt idx="1">
                  <c:v>63172.56</c:v>
                </c:pt>
                <c:pt idx="2">
                  <c:v>103438</c:v>
                </c:pt>
                <c:pt idx="3">
                  <c:v>43600</c:v>
                </c:pt>
                <c:pt idx="4">
                  <c:v>16104</c:v>
                </c:pt>
                <c:pt idx="5">
                  <c:v>7235.4400000000005</c:v>
                </c:pt>
                <c:pt idx="6">
                  <c:v>7793</c:v>
                </c:pt>
                <c:pt idx="7">
                  <c:v>16524.28</c:v>
                </c:pt>
                <c:pt idx="8">
                  <c:v>54130.879999999997</c:v>
                </c:pt>
                <c:pt idx="9">
                  <c:v>123944</c:v>
                </c:pt>
                <c:pt idx="10">
                  <c:v>21168</c:v>
                </c:pt>
                <c:pt idx="11">
                  <c:v>9698</c:v>
                </c:pt>
                <c:pt idx="12">
                  <c:v>31973</c:v>
                </c:pt>
                <c:pt idx="13">
                  <c:v>0</c:v>
                </c:pt>
                <c:pt idx="14">
                  <c:v>35000</c:v>
                </c:pt>
                <c:pt idx="15">
                  <c:v>115360.56</c:v>
                </c:pt>
                <c:pt idx="16">
                  <c:v>109140</c:v>
                </c:pt>
                <c:pt idx="17">
                  <c:v>0</c:v>
                </c:pt>
                <c:pt idx="18">
                  <c:v>116439</c:v>
                </c:pt>
                <c:pt idx="19">
                  <c:v>34962</c:v>
                </c:pt>
                <c:pt idx="20">
                  <c:v>177850</c:v>
                </c:pt>
                <c:pt idx="21">
                  <c:v>103212</c:v>
                </c:pt>
                <c:pt idx="22">
                  <c:v>77003.359999999986</c:v>
                </c:pt>
                <c:pt idx="23">
                  <c:v>6043.5</c:v>
                </c:pt>
                <c:pt idx="24">
                  <c:v>665</c:v>
                </c:pt>
                <c:pt idx="25">
                  <c:v>30835</c:v>
                </c:pt>
                <c:pt idx="26">
                  <c:v>7575</c:v>
                </c:pt>
                <c:pt idx="27">
                  <c:v>15436</c:v>
                </c:pt>
                <c:pt idx="28">
                  <c:v>32826.300000000003</c:v>
                </c:pt>
                <c:pt idx="29">
                  <c:v>21110</c:v>
                </c:pt>
                <c:pt idx="30">
                  <c:v>5501</c:v>
                </c:pt>
                <c:pt idx="31">
                  <c:v>2430</c:v>
                </c:pt>
                <c:pt idx="32">
                  <c:v>27170</c:v>
                </c:pt>
                <c:pt idx="33">
                  <c:v>120667</c:v>
                </c:pt>
                <c:pt idx="34">
                  <c:v>32910</c:v>
                </c:pt>
                <c:pt idx="35">
                  <c:v>103195</c:v>
                </c:pt>
                <c:pt idx="36">
                  <c:v>334601</c:v>
                </c:pt>
                <c:pt idx="37">
                  <c:v>16810</c:v>
                </c:pt>
                <c:pt idx="38">
                  <c:v>62714</c:v>
                </c:pt>
                <c:pt idx="39">
                  <c:v>8466.6</c:v>
                </c:pt>
                <c:pt idx="40">
                  <c:v>9210</c:v>
                </c:pt>
                <c:pt idx="41">
                  <c:v>37462</c:v>
                </c:pt>
                <c:pt idx="42">
                  <c:v>25247.7</c:v>
                </c:pt>
                <c:pt idx="43">
                  <c:v>27646</c:v>
                </c:pt>
                <c:pt idx="44">
                  <c:v>20230</c:v>
                </c:pt>
                <c:pt idx="45">
                  <c:v>221261</c:v>
                </c:pt>
                <c:pt idx="46">
                  <c:v>37900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A-42FA-9FE1-8F2B37223A50}"/>
            </c:ext>
          </c:extLst>
        </c:ser>
        <c:ser>
          <c:idx val="1"/>
          <c:order val="1"/>
          <c:tx>
            <c:strRef>
              <c:f>'angles pv'!$K$3</c:f>
              <c:strCache>
                <c:ptCount val="1"/>
                <c:pt idx="0">
                  <c:v>Stock usuing EOQ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pv'!$K$4:$K$50</c:f>
              <c:numCache>
                <c:formatCode>_(* #,##0.00_);_(* \(#,##0.00\);_(* "-"??_);_(@_)</c:formatCode>
                <c:ptCount val="47"/>
                <c:pt idx="0" formatCode="General">
                  <c:v>265462.44</c:v>
                </c:pt>
                <c:pt idx="1">
                  <c:v>202289.88</c:v>
                </c:pt>
                <c:pt idx="2">
                  <c:v>98851.88</c:v>
                </c:pt>
                <c:pt idx="3">
                  <c:v>55251.880000000005</c:v>
                </c:pt>
                <c:pt idx="4">
                  <c:v>39147.880000000005</c:v>
                </c:pt>
                <c:pt idx="5">
                  <c:v>300730.44</c:v>
                </c:pt>
                <c:pt idx="6">
                  <c:v>292937.44</c:v>
                </c:pt>
                <c:pt idx="7">
                  <c:v>276413.16000000003</c:v>
                </c:pt>
                <c:pt idx="8">
                  <c:v>222282.28000000003</c:v>
                </c:pt>
                <c:pt idx="9">
                  <c:v>98338.280000000028</c:v>
                </c:pt>
                <c:pt idx="10">
                  <c:v>77170.280000000028</c:v>
                </c:pt>
                <c:pt idx="11">
                  <c:v>67472.280000000028</c:v>
                </c:pt>
                <c:pt idx="12">
                  <c:v>35499.280000000028</c:v>
                </c:pt>
                <c:pt idx="13">
                  <c:v>304317.28000000003</c:v>
                </c:pt>
                <c:pt idx="14">
                  <c:v>269317.28000000003</c:v>
                </c:pt>
                <c:pt idx="15">
                  <c:v>153956.72000000003</c:v>
                </c:pt>
                <c:pt idx="16">
                  <c:v>44816.72000000003</c:v>
                </c:pt>
                <c:pt idx="17">
                  <c:v>44816.72000000003</c:v>
                </c:pt>
                <c:pt idx="18">
                  <c:v>-71622.27999999997</c:v>
                </c:pt>
                <c:pt idx="19">
                  <c:v>233856</c:v>
                </c:pt>
                <c:pt idx="20">
                  <c:v>56006</c:v>
                </c:pt>
                <c:pt idx="21">
                  <c:v>-47206</c:v>
                </c:pt>
                <c:pt idx="22">
                  <c:v>-77003.359999999986</c:v>
                </c:pt>
                <c:pt idx="23" formatCode="General">
                  <c:v>-6043.5</c:v>
                </c:pt>
                <c:pt idx="24" formatCode="General">
                  <c:v>268153</c:v>
                </c:pt>
                <c:pt idx="25" formatCode="General">
                  <c:v>237318</c:v>
                </c:pt>
                <c:pt idx="26" formatCode="General">
                  <c:v>229743</c:v>
                </c:pt>
                <c:pt idx="27" formatCode="General">
                  <c:v>214307</c:v>
                </c:pt>
                <c:pt idx="28" formatCode="General">
                  <c:v>181480.7</c:v>
                </c:pt>
                <c:pt idx="29" formatCode="General">
                  <c:v>160370.70000000001</c:v>
                </c:pt>
                <c:pt idx="30" formatCode="General">
                  <c:v>154869.70000000001</c:v>
                </c:pt>
                <c:pt idx="31" formatCode="General">
                  <c:v>152439.70000000001</c:v>
                </c:pt>
                <c:pt idx="32" formatCode="General">
                  <c:v>394087.7</c:v>
                </c:pt>
                <c:pt idx="33" formatCode="General">
                  <c:v>273420.7</c:v>
                </c:pt>
                <c:pt idx="34" formatCode="General">
                  <c:v>240510.7</c:v>
                </c:pt>
                <c:pt idx="35" formatCode="General">
                  <c:v>137315.70000000001</c:v>
                </c:pt>
                <c:pt idx="36" formatCode="General">
                  <c:v>-197285.3</c:v>
                </c:pt>
                <c:pt idx="37" formatCode="General">
                  <c:v>-16810</c:v>
                </c:pt>
                <c:pt idx="38" formatCode="General">
                  <c:v>-62714</c:v>
                </c:pt>
                <c:pt idx="39" formatCode="General">
                  <c:v>260351.4</c:v>
                </c:pt>
                <c:pt idx="40" formatCode="General">
                  <c:v>251141.4</c:v>
                </c:pt>
                <c:pt idx="41" formatCode="General">
                  <c:v>213679.4</c:v>
                </c:pt>
                <c:pt idx="42" formatCode="General">
                  <c:v>188431.69999999998</c:v>
                </c:pt>
                <c:pt idx="43" formatCode="General">
                  <c:v>160785.69999999998</c:v>
                </c:pt>
                <c:pt idx="44" formatCode="General">
                  <c:v>140555.69999999998</c:v>
                </c:pt>
                <c:pt idx="45" formatCode="General">
                  <c:v>-80705.300000000017</c:v>
                </c:pt>
                <c:pt idx="46" formatCode="General">
                  <c:v>230918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A-42FA-9FE1-8F2B37223A50}"/>
            </c:ext>
          </c:extLst>
        </c:ser>
        <c:ser>
          <c:idx val="2"/>
          <c:order val="2"/>
          <c:tx>
            <c:strRef>
              <c:f>'angles pv'!$Q$3</c:f>
              <c:strCache>
                <c:ptCount val="1"/>
                <c:pt idx="0">
                  <c:v>total cost after EOQ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'angles pv'!$Q$4:$Q$50</c:f>
              <c:numCache>
                <c:formatCode>General</c:formatCode>
                <c:ptCount val="47"/>
                <c:pt idx="0">
                  <c:v>233882.48772022201</c:v>
                </c:pt>
                <c:pt idx="1">
                  <c:v>53092.488000000005</c:v>
                </c:pt>
                <c:pt idx="2">
                  <c:v>40457.976000000002</c:v>
                </c:pt>
                <c:pt idx="3">
                  <c:v>19770.376000000004</c:v>
                </c:pt>
                <c:pt idx="4">
                  <c:v>11050.376000000002</c:v>
                </c:pt>
                <c:pt idx="5">
                  <c:v>241712.06372022201</c:v>
                </c:pt>
                <c:pt idx="6">
                  <c:v>60146.088000000003</c:v>
                </c:pt>
                <c:pt idx="7">
                  <c:v>58587.488000000005</c:v>
                </c:pt>
                <c:pt idx="8">
                  <c:v>55282.632000000012</c:v>
                </c:pt>
                <c:pt idx="9">
                  <c:v>44456.456000000006</c:v>
                </c:pt>
                <c:pt idx="10">
                  <c:v>19667.656000000006</c:v>
                </c:pt>
                <c:pt idx="11">
                  <c:v>15434.056000000006</c:v>
                </c:pt>
                <c:pt idx="12">
                  <c:v>13494.456000000006</c:v>
                </c:pt>
                <c:pt idx="13">
                  <c:v>240982.34372022201</c:v>
                </c:pt>
                <c:pt idx="14">
                  <c:v>60863.456000000006</c:v>
                </c:pt>
                <c:pt idx="15">
                  <c:v>53863.456000000006</c:v>
                </c:pt>
                <c:pt idx="16">
                  <c:v>30791.344000000008</c:v>
                </c:pt>
                <c:pt idx="17">
                  <c:v>8963.3440000000064</c:v>
                </c:pt>
                <c:pt idx="18">
                  <c:v>216253.55901237892</c:v>
                </c:pt>
                <c:pt idx="19">
                  <c:v>233882.48772022201</c:v>
                </c:pt>
                <c:pt idx="20">
                  <c:v>46771.200000000004</c:v>
                </c:pt>
                <c:pt idx="21">
                  <c:v>147825.47236153838</c:v>
                </c:pt>
                <c:pt idx="22">
                  <c:v>222864.21279908461</c:v>
                </c:pt>
                <c:pt idx="23">
                  <c:v>17491.183112675448</c:v>
                </c:pt>
                <c:pt idx="24">
                  <c:v>233882.48772022201</c:v>
                </c:pt>
                <c:pt idx="25">
                  <c:v>53630.600000000006</c:v>
                </c:pt>
                <c:pt idx="26">
                  <c:v>47463.600000000006</c:v>
                </c:pt>
                <c:pt idx="27">
                  <c:v>45948.600000000006</c:v>
                </c:pt>
                <c:pt idx="28">
                  <c:v>42861.4</c:v>
                </c:pt>
                <c:pt idx="29">
                  <c:v>36296.140000000007</c:v>
                </c:pt>
                <c:pt idx="30">
                  <c:v>32074.140000000003</c:v>
                </c:pt>
                <c:pt idx="31">
                  <c:v>30973.940000000002</c:v>
                </c:pt>
                <c:pt idx="32">
                  <c:v>264370.42772022204</c:v>
                </c:pt>
                <c:pt idx="33">
                  <c:v>78817.540000000008</c:v>
                </c:pt>
                <c:pt idx="34">
                  <c:v>54684.140000000007</c:v>
                </c:pt>
                <c:pt idx="35">
                  <c:v>48102.140000000007</c:v>
                </c:pt>
                <c:pt idx="36">
                  <c:v>598449.04348955234</c:v>
                </c:pt>
                <c:pt idx="37">
                  <c:v>48651.73957542389</c:v>
                </c:pt>
                <c:pt idx="38">
                  <c:v>181507.74513581998</c:v>
                </c:pt>
                <c:pt idx="39">
                  <c:v>233882.48772022201</c:v>
                </c:pt>
                <c:pt idx="40">
                  <c:v>52070.28</c:v>
                </c:pt>
                <c:pt idx="41">
                  <c:v>50228.28</c:v>
                </c:pt>
                <c:pt idx="42">
                  <c:v>42735.880000000005</c:v>
                </c:pt>
                <c:pt idx="43">
                  <c:v>37686.339999999997</c:v>
                </c:pt>
                <c:pt idx="44">
                  <c:v>32157.14</c:v>
                </c:pt>
                <c:pt idx="45">
                  <c:v>261689.5598665353</c:v>
                </c:pt>
                <c:pt idx="46">
                  <c:v>233882.48772022201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A-42FA-9FE1-8F2B37223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819264"/>
        <c:axId val="1899834656"/>
      </c:lineChart>
      <c:catAx>
        <c:axId val="189981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34656"/>
        <c:crosses val="autoZero"/>
        <c:auto val="1"/>
        <c:lblAlgn val="ctr"/>
        <c:lblOffset val="100"/>
        <c:noMultiLvlLbl val="0"/>
      </c:catAx>
      <c:valAx>
        <c:axId val="1899834656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1926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10" Type="http://schemas.openxmlformats.org/officeDocument/2006/relationships/chart" Target="../charts/chart39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9</xdr:col>
      <xdr:colOff>19049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CF6DF-E54C-1B80-A618-24FE438F5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1447799</xdr:colOff>
      <xdr:row>4</xdr:row>
      <xdr:rowOff>33337</xdr:rowOff>
    </xdr:from>
    <xdr:to>
      <xdr:col>9</xdr:col>
      <xdr:colOff>333374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7BEC4-CE09-77AE-B341-32F5D1805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4</xdr:row>
      <xdr:rowOff>33337</xdr:rowOff>
    </xdr:from>
    <xdr:to>
      <xdr:col>9</xdr:col>
      <xdr:colOff>66675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E4E19-786D-F1B8-1CD1-BA6246350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524989</xdr:colOff>
      <xdr:row>22</xdr:row>
      <xdr:rowOff>7422</xdr:rowOff>
    </xdr:from>
    <xdr:to>
      <xdr:col>30</xdr:col>
      <xdr:colOff>240972</xdr:colOff>
      <xdr:row>36</xdr:row>
      <xdr:rowOff>83622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9F3EE8-5AC0-4D7A-9328-63F39679C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74543</xdr:colOff>
      <xdr:row>15</xdr:row>
      <xdr:rowOff>180975</xdr:rowOff>
    </xdr:from>
    <xdr:to>
      <xdr:col>13</xdr:col>
      <xdr:colOff>474593</xdr:colOff>
      <xdr:row>30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6F06217-B580-4781-B680-F54C3D0A4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114300</xdr:rowOff>
    </xdr:from>
    <xdr:to>
      <xdr:col>13</xdr:col>
      <xdr:colOff>361949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332B0E-995A-46B7-A649-69F229790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3977</xdr:rowOff>
    </xdr:from>
    <xdr:to>
      <xdr:col>7</xdr:col>
      <xdr:colOff>303335</xdr:colOff>
      <xdr:row>59</xdr:row>
      <xdr:rowOff>80177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D128A5-FC29-9F57-7D11-42DB03FD3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13607</xdr:colOff>
      <xdr:row>15</xdr:row>
      <xdr:rowOff>149679</xdr:rowOff>
    </xdr:from>
    <xdr:to>
      <xdr:col>22</xdr:col>
      <xdr:colOff>439511</xdr:colOff>
      <xdr:row>30</xdr:row>
      <xdr:rowOff>35379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891841-B1B6-4FF2-8D68-0E15095AB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612320</xdr:colOff>
      <xdr:row>30</xdr:row>
      <xdr:rowOff>176893</xdr:rowOff>
    </xdr:from>
    <xdr:to>
      <xdr:col>22</xdr:col>
      <xdr:colOff>421821</xdr:colOff>
      <xdr:row>45</xdr:row>
      <xdr:rowOff>62593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C1C7B9-8DB6-4090-9203-6D7A77DA1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312420</xdr:colOff>
      <xdr:row>2</xdr:row>
      <xdr:rowOff>0</xdr:rowOff>
    </xdr:from>
    <xdr:to>
      <xdr:col>27</xdr:col>
      <xdr:colOff>245525</xdr:colOff>
      <xdr:row>4</xdr:row>
      <xdr:rowOff>99176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96BB17-6F45-4F56-9566-9EA2B93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78740" y="365760"/>
          <a:ext cx="1761905" cy="4649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76744-071B-4397-90CA-7D196F8F4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0</xdr:row>
      <xdr:rowOff>76200</xdr:rowOff>
    </xdr:from>
    <xdr:to>
      <xdr:col>15</xdr:col>
      <xdr:colOff>228600</xdr:colOff>
      <xdr:row>14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C7DAF7-06EB-407E-AF3F-0BDB0FC61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149679</xdr:colOff>
      <xdr:row>31</xdr:row>
      <xdr:rowOff>38100</xdr:rowOff>
    </xdr:from>
    <xdr:to>
      <xdr:col>11</xdr:col>
      <xdr:colOff>197305</xdr:colOff>
      <xdr:row>43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227ED-A68C-0221-9A66-CDE7CD99C9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826" b="10582"/>
        <a:stretch/>
      </xdr:blipFill>
      <xdr:spPr>
        <a:xfrm>
          <a:off x="149679" y="5943600"/>
          <a:ext cx="6783162" cy="2314575"/>
        </a:xfrm>
        <a:prstGeom prst="rect">
          <a:avLst/>
        </a:prstGeom>
      </xdr:spPr>
    </xdr:pic>
    <xdr:clientData/>
  </xdr:twoCellAnchor>
  <xdr:twoCellAnchor>
    <xdr:from>
      <xdr:col>0</xdr:col>
      <xdr:colOff>149679</xdr:colOff>
      <xdr:row>14</xdr:row>
      <xdr:rowOff>108857</xdr:rowOff>
    </xdr:from>
    <xdr:to>
      <xdr:col>7</xdr:col>
      <xdr:colOff>435429</xdr:colOff>
      <xdr:row>28</xdr:row>
      <xdr:rowOff>185057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1B375D-72FD-4FFF-A8DE-8366070B6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513522</xdr:colOff>
      <xdr:row>14</xdr:row>
      <xdr:rowOff>115956</xdr:rowOff>
    </xdr:from>
    <xdr:to>
      <xdr:col>15</xdr:col>
      <xdr:colOff>186359</xdr:colOff>
      <xdr:row>29</xdr:row>
      <xdr:rowOff>1656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849FB7-7733-40D9-A41E-6ED21429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335280</xdr:colOff>
      <xdr:row>2</xdr:row>
      <xdr:rowOff>0</xdr:rowOff>
    </xdr:from>
    <xdr:to>
      <xdr:col>24</xdr:col>
      <xdr:colOff>268385</xdr:colOff>
      <xdr:row>4</xdr:row>
      <xdr:rowOff>99176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F897E-EC1B-48BE-BAEE-29FF4C8C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9120" y="731520"/>
          <a:ext cx="1761905" cy="4649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07F64-BADD-4216-BA1C-9F3EFE99F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0</xdr:row>
      <xdr:rowOff>47625</xdr:rowOff>
    </xdr:from>
    <xdr:to>
      <xdr:col>15</xdr:col>
      <xdr:colOff>19050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7755E3-E8E6-42C8-BA9D-BF155C830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</xdr:colOff>
      <xdr:row>14</xdr:row>
      <xdr:rowOff>171450</xdr:rowOff>
    </xdr:from>
    <xdr:to>
      <xdr:col>7</xdr:col>
      <xdr:colOff>600074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FDF1A4-740C-49CF-94B5-5FA62B7E6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14</xdr:row>
      <xdr:rowOff>123825</xdr:rowOff>
    </xdr:from>
    <xdr:to>
      <xdr:col>15</xdr:col>
      <xdr:colOff>342900</xdr:colOff>
      <xdr:row>29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195524-2602-4D58-A094-E5A72FA08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2</xdr:row>
      <xdr:rowOff>9525</xdr:rowOff>
    </xdr:from>
    <xdr:to>
      <xdr:col>23</xdr:col>
      <xdr:colOff>18829</xdr:colOff>
      <xdr:row>4</xdr:row>
      <xdr:rowOff>114243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127A9-31FC-4665-B1EF-08DF83E7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11550" y="733425"/>
          <a:ext cx="1761905" cy="4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F7F7E-1984-4443-8F3A-D50FFE132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0</xdr:row>
      <xdr:rowOff>38100</xdr:rowOff>
    </xdr:from>
    <xdr:to>
      <xdr:col>15</xdr:col>
      <xdr:colOff>161925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25951-4088-4CF4-A0DA-1D18E3693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9525</xdr:rowOff>
    </xdr:from>
    <xdr:to>
      <xdr:col>7</xdr:col>
      <xdr:colOff>342900</xdr:colOff>
      <xdr:row>28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A846B-B947-4DCF-B792-C113AD4DF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352425</xdr:colOff>
      <xdr:row>13</xdr:row>
      <xdr:rowOff>76200</xdr:rowOff>
    </xdr:from>
    <xdr:to>
      <xdr:col>15</xdr:col>
      <xdr:colOff>47625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5FCAE-275F-4A37-BB9D-3F91F59EA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23</xdr:col>
      <xdr:colOff>321365</xdr:colOff>
      <xdr:row>28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B54BD1-D984-46F8-B44B-6CBA16950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600075</xdr:colOff>
      <xdr:row>28</xdr:row>
      <xdr:rowOff>95250</xdr:rowOff>
    </xdr:from>
    <xdr:to>
      <xdr:col>23</xdr:col>
      <xdr:colOff>295275</xdr:colOff>
      <xdr:row>42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46DDB4-29A7-4D1E-B36E-EDB520320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177800</xdr:colOff>
      <xdr:row>2</xdr:row>
      <xdr:rowOff>0</xdr:rowOff>
    </xdr:from>
    <xdr:to>
      <xdr:col>23</xdr:col>
      <xdr:colOff>110905</xdr:colOff>
      <xdr:row>4</xdr:row>
      <xdr:rowOff>92402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991807-2849-4B57-A5BD-786B31AF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1133" y="745067"/>
          <a:ext cx="1761905" cy="46493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5C927-441E-4A06-86B3-6F2C77B4D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3E16A-EDCA-41E2-AA14-6832B0EC5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C08BCE-EB94-4774-A2F9-458125F22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304800</xdr:colOff>
      <xdr:row>45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2E263C-B07B-4DEA-9FE7-69A1FE357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104775</xdr:colOff>
      <xdr:row>31</xdr:row>
      <xdr:rowOff>76200</xdr:rowOff>
    </xdr:from>
    <xdr:to>
      <xdr:col>26</xdr:col>
      <xdr:colOff>429990</xdr:colOff>
      <xdr:row>45</xdr:row>
      <xdr:rowOff>143630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33E44E-8E55-43FA-8860-370EE1B99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219075</xdr:colOff>
      <xdr:row>31</xdr:row>
      <xdr:rowOff>114300</xdr:rowOff>
    </xdr:from>
    <xdr:to>
      <xdr:col>15</xdr:col>
      <xdr:colOff>544286</xdr:colOff>
      <xdr:row>46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2B63F-63D5-447B-BFAB-2F227899E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</xdr:colOff>
      <xdr:row>3</xdr:row>
      <xdr:rowOff>0</xdr:rowOff>
    </xdr:from>
    <xdr:to>
      <xdr:col>22</xdr:col>
      <xdr:colOff>557945</xdr:colOff>
      <xdr:row>5</xdr:row>
      <xdr:rowOff>99176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0B5A6-2DF8-4906-9542-39552970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68700" y="914400"/>
          <a:ext cx="1761905" cy="46493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294447</xdr:colOff>
      <xdr:row>15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E7EDC-9464-400B-ABE8-6CFBBCCB0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9525</xdr:rowOff>
    </xdr:from>
    <xdr:to>
      <xdr:col>15</xdr:col>
      <xdr:colOff>323850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7D2182-3678-41DC-9ECC-142534A4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142875</xdr:rowOff>
    </xdr:from>
    <xdr:to>
      <xdr:col>7</xdr:col>
      <xdr:colOff>333375</xdr:colOff>
      <xdr:row>30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1BB079-4228-486C-A318-E1DF058DF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637A3-E113-4E7C-AAE5-BB81E058F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24</xdr:col>
      <xdr:colOff>304800</xdr:colOff>
      <xdr:row>29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BE6EDA-5673-4BF8-9E6C-C7C5D61E3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8</xdr:col>
      <xdr:colOff>304800</xdr:colOff>
      <xdr:row>45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F52574-5387-44AA-82B2-767A52C62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48</xdr:row>
      <xdr:rowOff>0</xdr:rowOff>
    </xdr:from>
    <xdr:to>
      <xdr:col>9</xdr:col>
      <xdr:colOff>308114</xdr:colOff>
      <xdr:row>62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A262AA-4CD8-4401-810D-2AEDE0896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588066</xdr:colOff>
      <xdr:row>15</xdr:row>
      <xdr:rowOff>91109</xdr:rowOff>
    </xdr:from>
    <xdr:to>
      <xdr:col>15</xdr:col>
      <xdr:colOff>256761</xdr:colOff>
      <xdr:row>29</xdr:row>
      <xdr:rowOff>167309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1E12B7-E96A-4F5E-9D37-9BE6D0EA0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612913</xdr:colOff>
      <xdr:row>34</xdr:row>
      <xdr:rowOff>0</xdr:rowOff>
    </xdr:from>
    <xdr:to>
      <xdr:col>18</xdr:col>
      <xdr:colOff>281608</xdr:colOff>
      <xdr:row>48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CE6A64-0067-46CC-B0DF-3070D4E44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76529</xdr:colOff>
      <xdr:row>48</xdr:row>
      <xdr:rowOff>133350</xdr:rowOff>
    </xdr:from>
    <xdr:to>
      <xdr:col>18</xdr:col>
      <xdr:colOff>457529</xdr:colOff>
      <xdr:row>63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F4CFC-4E01-4BDA-B9E3-927B909C5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ona" refreshedDate="44743.923769791669" createdVersion="8" refreshedVersion="8" minRefreshableVersion="3" recordCount="449" xr:uid="{755CF1EC-C2A6-4F60-9E99-BAEF9E6E8C14}">
  <cacheSource type="worksheet">
    <worksheetSource ref="A1:L450" sheet="UPN"/>
  </cacheSource>
  <cacheFields count="12">
    <cacheField name="Date" numFmtId="14">
      <sharedItems containsSemiMixedTypes="0" containsNonDate="0" containsDate="1" containsString="0" minDate="2021-01-01T00:00:00" maxDate="2021-11-19T00:00:00"/>
    </cacheField>
    <cacheField name="Weeks" numFmtId="0">
      <sharedItems containsSemiMixedTypes="0" containsString="0" containsNumber="1" containsInteger="1" minValue="1" maxValue="47" count="4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</sharedItems>
    </cacheField>
    <cacheField name="weeks num" numFmtId="0">
      <sharedItems count="47">
        <s v="week 1"/>
        <s v="week 2"/>
        <s v="week 3"/>
        <s v="week 4"/>
        <s v="week 5"/>
        <s v="week 6"/>
        <s v="week 7"/>
        <s v="week 8"/>
        <s v="week 9"/>
        <s v="week 10"/>
        <s v="week 11"/>
        <s v="week 12"/>
        <s v="week 13"/>
        <s v="week 14"/>
        <s v="week 15"/>
        <s v="week 16"/>
        <s v="week 17"/>
        <s v="week 18"/>
        <s v="week 19"/>
        <s v="week 20"/>
        <s v="week 21"/>
        <s v="week 22"/>
        <s v="week 23"/>
        <s v="week 24"/>
        <s v="week 25"/>
        <s v="week 26"/>
        <s v="week 27"/>
        <s v="week 28"/>
        <s v="week 29"/>
        <s v="week 30"/>
        <s v="week 31"/>
        <s v="week 32"/>
        <s v="week 33"/>
        <s v="week 34"/>
        <s v="week 35"/>
        <s v="week 36"/>
        <s v="week 37"/>
        <s v="week 38"/>
        <s v="week 39"/>
        <s v="week 40"/>
        <s v="week 41"/>
        <s v="week 42"/>
        <s v="week 43"/>
        <s v="week 44"/>
        <s v="week 45"/>
        <s v="week 46"/>
        <s v="week 47"/>
      </sharedItems>
    </cacheField>
    <cacheField name="type" numFmtId="0">
      <sharedItems count="1">
        <s v="UPN"/>
      </sharedItems>
    </cacheField>
    <cacheField name="purchases(kg)" numFmtId="0">
      <sharedItems containsSemiMixedTypes="0" containsString="0" containsNumber="1" minValue="0" maxValue="387414"/>
    </cacheField>
    <cacheField name="sales(kg)" numFmtId="0">
      <sharedItems containsSemiMixedTypes="0" containsString="0" containsNumber="1" minValue="0" maxValue="99540"/>
    </cacheField>
    <cacheField name="stock" numFmtId="0">
      <sharedItems containsSemiMixedTypes="0" containsString="0" containsNumber="1" minValue="38736.750000000466" maxValue="1391054.4700000004"/>
    </cacheField>
    <cacheField name="price for sales(EGP)" numFmtId="0">
      <sharedItems containsMixedTypes="1" containsNumber="1" minValue="16.100000000000001" maxValue="18.899999999999999"/>
    </cacheField>
    <cacheField name="price for purchases(EGP)" numFmtId="0">
      <sharedItems containsMixedTypes="1" containsNumber="1" minValue="12.1" maxValue="14.9"/>
    </cacheField>
    <cacheField name="Total Sales(EGP)" numFmtId="0">
      <sharedItems containsSemiMixedTypes="0" containsString="0" containsNumber="1" minValue="0" maxValue="1881305.9999999998"/>
    </cacheField>
    <cacheField name="Total Purchases(EGP)" numFmtId="0">
      <sharedItems containsSemiMixedTypes="0" containsString="0" containsNumber="1" minValue="0" maxValue="5772468.6000000006"/>
    </cacheField>
    <cacheField name="Average price" numFmtId="0">
      <sharedItems containsSemiMixedTypes="0" containsString="0" containsNumber="1" minValue="12.1" maxValue="13.3286082907173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ssam Amed" refreshedDate="44744.001348611113" createdVersion="8" refreshedVersion="8" minRefreshableVersion="3" recordCount="104" xr:uid="{F26D7DC5-EACE-4979-83EC-36B3682FB72E}">
  <cacheSource type="worksheet">
    <worksheetSource ref="A1:L105" sheet="HEB"/>
  </cacheSource>
  <cacheFields count="12">
    <cacheField name="Date" numFmtId="0">
      <sharedItems containsNonDate="0" containsDate="1" containsString="0" containsBlank="1" minDate="2021-01-01T00:00:00" maxDate="2021-11-16T00:00:00"/>
    </cacheField>
    <cacheField name="Weeks" numFmtId="0">
      <sharedItems containsSemiMixedTypes="0" containsString="0" containsNumber="1" containsInteger="1" minValue="1" maxValue="47" count="47">
        <n v="1"/>
        <n v="2"/>
        <n v="3"/>
        <n v="4"/>
        <n v="5"/>
        <n v="6"/>
        <n v="7"/>
        <n v="8"/>
        <n v="9"/>
        <n v="10"/>
        <n v="12"/>
        <n v="14"/>
        <n v="15"/>
        <n v="17"/>
        <n v="19"/>
        <n v="21"/>
        <n v="22"/>
        <n v="25"/>
        <n v="27"/>
        <n v="33"/>
        <n v="38"/>
        <n v="40"/>
        <n v="42"/>
        <n v="44"/>
        <n v="45"/>
        <n v="47"/>
        <n v="11"/>
        <n v="13"/>
        <n v="16"/>
        <n v="18"/>
        <n v="20"/>
        <n v="23"/>
        <n v="24"/>
        <n v="26"/>
        <n v="28"/>
        <n v="29"/>
        <n v="30"/>
        <n v="31"/>
        <n v="32"/>
        <n v="34"/>
        <n v="35"/>
        <n v="36"/>
        <n v="37"/>
        <n v="39"/>
        <n v="41"/>
        <n v="43"/>
        <n v="46"/>
      </sharedItems>
    </cacheField>
    <cacheField name="weeks num" numFmtId="0">
      <sharedItems containsBlank="1"/>
    </cacheField>
    <cacheField name="type" numFmtId="0">
      <sharedItems count="1">
        <s v="HEB"/>
      </sharedItems>
    </cacheField>
    <cacheField name="purchases(kg)" numFmtId="0">
      <sharedItems containsSemiMixedTypes="0" containsString="0" containsNumber="1" minValue="0" maxValue="96095.9"/>
    </cacheField>
    <cacheField name="sales(kg)" numFmtId="0">
      <sharedItems containsSemiMixedTypes="0" containsString="0" containsNumber="1" minValue="0" maxValue="42455"/>
    </cacheField>
    <cacheField name="stock" numFmtId="0">
      <sharedItems containsSemiMixedTypes="0" containsString="0" containsNumber="1" minValue="0" maxValue="262269.3"/>
    </cacheField>
    <cacheField name="price for sales(EGP)" numFmtId="0">
      <sharedItems containsMixedTypes="1" containsNumber="1" minValue="0" maxValue="18.899999999999999"/>
    </cacheField>
    <cacheField name="price for purchases(EGP)" numFmtId="0">
      <sharedItems containsMixedTypes="1" containsNumber="1" minValue="0" maxValue="14.9" count="14">
        <n v="14.4"/>
        <n v="14.7"/>
        <n v="14.9"/>
        <n v="13.5"/>
        <n v="13.1"/>
        <n v="12.7"/>
        <s v="-"/>
        <n v="14.2"/>
        <n v="13.2"/>
        <n v="13.8"/>
        <n v="12.8"/>
        <n v="12.6"/>
        <n v="12.9"/>
        <n v="0"/>
      </sharedItems>
    </cacheField>
    <cacheField name="Total Sales(EGP)" numFmtId="0">
      <sharedItems containsSemiMixedTypes="0" containsString="0" containsNumber="1" minValue="0" maxValue="708998.5"/>
    </cacheField>
    <cacheField name="Total Purchases(EGP)" numFmtId="0">
      <sharedItems containsSemiMixedTypes="0" containsString="0" containsNumber="1" minValue="0" maxValue="1230027.52"/>
    </cacheField>
    <cacheField name="Average price" numFmtId="0">
      <sharedItems containsSemiMixedTypes="0" containsString="0" containsNumber="1" minValue="0" maxValue="14.6460624753302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ssam Amed" refreshedDate="44744.048556712965" createdVersion="8" refreshedVersion="8" minRefreshableVersion="3" recordCount="321" xr:uid="{423AA084-AAC7-4B1A-BC90-EE231E7E5DFC}">
  <cacheSource type="worksheet">
    <worksheetSource ref="A1:L322" sheet="angles"/>
  </cacheSource>
  <cacheFields count="12">
    <cacheField name="Date" numFmtId="0">
      <sharedItems containsNonDate="0" containsDate="1" containsString="0" containsBlank="1" minDate="2021-01-01T00:00:00" maxDate="2021-11-16T00:00:00"/>
    </cacheField>
    <cacheField name="Weeks" numFmtId="0">
      <sharedItems containsSemiMixedTypes="0" containsString="0" containsNumber="1" containsInteger="1" minValue="1" maxValue="47" count="47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6"/>
        <n v="17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14"/>
        <n v="18"/>
      </sharedItems>
    </cacheField>
    <cacheField name="weeks num" numFmtId="0">
      <sharedItems containsBlank="1"/>
    </cacheField>
    <cacheField name="type" numFmtId="0">
      <sharedItems count="1">
        <s v="ANGLES"/>
      </sharedItems>
    </cacheField>
    <cacheField name="purchases(kg)" numFmtId="0">
      <sharedItems containsSemiMixedTypes="0" containsString="0" containsNumber="1" minValue="0" maxValue="212697"/>
    </cacheField>
    <cacheField name="sales(kg)" numFmtId="0">
      <sharedItems containsSemiMixedTypes="0" containsString="0" containsNumber="1" minValue="0" maxValue="59084"/>
    </cacheField>
    <cacheField name="stock" numFmtId="0">
      <sharedItems containsSemiMixedTypes="0" containsString="0" containsNumber="1" minValue="0" maxValue="1158475.1800000004"/>
    </cacheField>
    <cacheField name="price for sales(EGP)" numFmtId="0">
      <sharedItems containsMixedTypes="1" containsNumber="1" minValue="0" maxValue="18.899999999999999"/>
    </cacheField>
    <cacheField name="price for purchases(EGP)" numFmtId="0">
      <sharedItems containsMixedTypes="1" containsNumber="1" minValue="0" maxValue="14.8"/>
    </cacheField>
    <cacheField name="Total Sales(EGP)" numFmtId="0">
      <sharedItems containsSemiMixedTypes="0" containsString="0" containsNumber="1" minValue="0" maxValue="968977.59999999986"/>
    </cacheField>
    <cacheField name="Total Purchases(EGP)" numFmtId="0">
      <sharedItems containsSemiMixedTypes="0" containsString="0" containsNumber="1" minValue="0" maxValue="2827015.8"/>
    </cacheField>
    <cacheField name="Average price" numFmtId="0">
      <sharedItems containsSemiMixedTypes="0" containsString="0" containsNumber="1" minValue="0" maxValue="14.655347033962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ssam Amed" refreshedDate="44757.037984259259" createdVersion="8" refreshedVersion="8" minRefreshableVersion="3" recordCount="111" xr:uid="{96797251-2A64-4593-949E-7DE5252E3429}">
  <cacheSource type="worksheet">
    <worksheetSource ref="A1:L112" sheet="HEA"/>
  </cacheSource>
  <cacheFields count="12">
    <cacheField name="Date" numFmtId="0">
      <sharedItems containsNonDate="0" containsDate="1" containsString="0" containsBlank="1" minDate="2021-01-01T00:00:00" maxDate="2021-11-17T00:00:00"/>
    </cacheField>
    <cacheField name="Weeks" numFmtId="0">
      <sharedItems containsSemiMixedTypes="0" containsString="0" containsNumber="1" containsInteger="1" minValue="1" maxValue="47" count="47">
        <n v="1"/>
        <n v="3"/>
        <n v="4"/>
        <n v="6"/>
        <n v="7"/>
        <n v="8"/>
        <n v="9"/>
        <n v="10"/>
        <n v="11"/>
        <n v="12"/>
        <n v="14"/>
        <n v="16"/>
        <n v="17"/>
        <n v="18"/>
        <n v="19"/>
        <n v="21"/>
        <n v="22"/>
        <n v="23"/>
        <n v="24"/>
        <n v="25"/>
        <n v="27"/>
        <n v="32"/>
        <n v="35"/>
        <n v="36"/>
        <n v="37"/>
        <n v="39"/>
        <n v="40"/>
        <n v="42"/>
        <n v="43"/>
        <n v="46"/>
        <n v="47"/>
        <n v="2"/>
        <n v="5"/>
        <n v="13"/>
        <n v="20"/>
        <n v="26"/>
        <n v="28"/>
        <n v="29"/>
        <n v="30"/>
        <n v="31"/>
        <n v="33"/>
        <n v="34"/>
        <n v="38"/>
        <n v="41"/>
        <n v="44"/>
        <n v="45"/>
        <n v="15"/>
      </sharedItems>
    </cacheField>
    <cacheField name="weeks num" numFmtId="0">
      <sharedItems containsBlank="1"/>
    </cacheField>
    <cacheField name="type" numFmtId="0">
      <sharedItems count="1">
        <s v="HEA"/>
      </sharedItems>
    </cacheField>
    <cacheField name="purchases(kg)" numFmtId="0">
      <sharedItems containsSemiMixedTypes="0" containsString="0" containsNumber="1" minValue="0" maxValue="96641.600000000006"/>
    </cacheField>
    <cacheField name="sales(kg)" numFmtId="0">
      <sharedItems containsSemiMixedTypes="0" containsString="0" containsNumber="1" minValue="0" maxValue="41750"/>
    </cacheField>
    <cacheField name="stock" numFmtId="0">
      <sharedItems containsSemiMixedTypes="0" containsString="0" containsNumber="1" minValue="0" maxValue="237074.26"/>
    </cacheField>
    <cacheField name="price for sales(EGP)" numFmtId="0">
      <sharedItems containsMixedTypes="1" containsNumber="1" minValue="0" maxValue="18.899999999999999"/>
    </cacheField>
    <cacheField name="price for purchases(EGP)" numFmtId="0">
      <sharedItems containsMixedTypes="1" containsNumber="1" minValue="0" maxValue="14.8"/>
    </cacheField>
    <cacheField name="Total Sales(EGP)" numFmtId="0">
      <sharedItems containsSemiMixedTypes="0" containsString="0" containsNumber="1" minValue="0" maxValue="693050.00000000012"/>
    </cacheField>
    <cacheField name="Total Purchases(EGP)" numFmtId="0">
      <sharedItems containsSemiMixedTypes="0" containsString="0" containsNumber="1" minValue="0" maxValue="1362646.56"/>
    </cacheField>
    <cacheField name="Average price for purchases" numFmtId="0">
      <sharedItems containsSemiMixedTypes="0" containsString="0" containsNumber="1" minValue="0" maxValue="13.6063932755808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ssam Amed" refreshedDate="44757.575370601851" createdVersion="8" refreshedVersion="8" minRefreshableVersion="3" recordCount="531" xr:uid="{A08CA7C7-3DE4-4E9B-82F7-55B8126FEF32}">
  <cacheSource type="worksheet">
    <worksheetSource ref="A1:L532" sheet="IPE"/>
  </cacheSource>
  <cacheFields count="12">
    <cacheField name="Date" numFmtId="0">
      <sharedItems containsNonDate="0" containsDate="1" containsString="0" containsBlank="1" minDate="2021-01-01T00:00:00" maxDate="2021-11-19T00:00:00"/>
    </cacheField>
    <cacheField name="Weeks" numFmtId="0">
      <sharedItems containsSemiMixedTypes="0" containsString="0" containsNumber="1" containsInteger="1" minValue="1" maxValue="47" count="4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</sharedItems>
    </cacheField>
    <cacheField name="weeks num" numFmtId="0">
      <sharedItems/>
    </cacheField>
    <cacheField name="type" numFmtId="0">
      <sharedItems count="1">
        <s v="IPE"/>
      </sharedItems>
    </cacheField>
    <cacheField name="purchases(kg)" numFmtId="0">
      <sharedItems containsSemiMixedTypes="0" containsString="0" containsNumber="1" minValue="0" maxValue="402662.39999999991"/>
    </cacheField>
    <cacheField name="sales(kg)" numFmtId="0">
      <sharedItems containsSemiMixedTypes="0" containsString="0" containsNumber="1" minValue="0" maxValue="74400"/>
    </cacheField>
    <cacheField name="stock" numFmtId="0">
      <sharedItems containsSemiMixedTypes="0" containsString="0" containsNumber="1" minValue="0" maxValue="1666109.2"/>
    </cacheField>
    <cacheField name="price for sales(EGP)" numFmtId="0">
      <sharedItems containsMixedTypes="1" containsNumber="1" minValue="0" maxValue="18.899999999999999"/>
    </cacheField>
    <cacheField name="price for purchases(EGP)" numFmtId="0">
      <sharedItems containsMixedTypes="1" containsNumber="1" minValue="0" maxValue="14.9"/>
    </cacheField>
    <cacheField name="Total Sales(EGP)" numFmtId="0">
      <sharedItems containsSemiMixedTypes="0" containsString="0" containsNumber="1" minValue="0" maxValue="1257360"/>
    </cacheField>
    <cacheField name="Total Purchases(EGP)" numFmtId="0">
      <sharedItems containsSemiMixedTypes="0" containsString="0" containsNumber="1" minValue="0" maxValue="5677539.8399999989"/>
    </cacheField>
    <cacheField name="Average price" numFmtId="0">
      <sharedItems containsSemiMixedTypes="0" containsString="0" containsNumber="1" minValue="13.173049561412801" maxValue="14.4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ona" refreshedDate="44762.074731134257" createdVersion="8" refreshedVersion="8" minRefreshableVersion="3" recordCount="235" xr:uid="{B849E4C5-C4D6-499D-805E-0458EE38D355}">
  <cacheSource type="worksheet">
    <worksheetSource ref="A1:M236" sheet="DATA weeks"/>
  </cacheSource>
  <cacheFields count="13">
    <cacheField name="purchases with out EOQ(kg)" numFmtId="0">
      <sharedItems containsSemiMixedTypes="0" containsString="0" containsNumber="1" minValue="0" maxValue="1072559.6000000001"/>
    </cacheField>
    <cacheField name="sales with out EOQ(kg)" numFmtId="0">
      <sharedItems containsSemiMixedTypes="0" containsString="0" containsNumber="1" minValue="0" maxValue="361714"/>
    </cacheField>
    <cacheField name="stock" numFmtId="0">
      <sharedItems containsSemiMixedTypes="0" containsString="0" containsNumber="1" minValue="870.16000000001077" maxValue="1497029.2000000002"/>
    </cacheField>
    <cacheField name="holding" numFmtId="0">
      <sharedItems containsSemiMixedTypes="0" containsString="0" containsNumber="1" minValue="851.59999999999968" maxValue="352055.76000000007"/>
    </cacheField>
    <cacheField name="Order cost withou EOQ" numFmtId="0">
      <sharedItems containsSemiMixedTypes="0" containsString="0" containsNumber="1" minValue="0" maxValue="725101.88776095724"/>
    </cacheField>
    <cacheField name="total cost without EOQ " numFmtId="0">
      <sharedItems containsSemiMixedTypes="0" containsString="0" containsNumber="1" minValue="851.59999999999968" maxValue="1077157.6477609572"/>
    </cacheField>
    <cacheField name="Purchase using EOQ" numFmtId="0">
      <sharedItems containsSemiMixedTypes="0" containsString="0" containsNumber="1" minValue="0" maxValue="301929"/>
    </cacheField>
    <cacheField name="Stock after EOQ" numFmtId="0">
      <sharedItems containsSemiMixedTypes="0" containsString="0" containsNumber="1" minValue="-197285.3" maxValue="566117.6"/>
    </cacheField>
    <cacheField name="New Holding after EOQ" numFmtId="0">
      <sharedItems containsSemiMixedTypes="0" containsString="0" containsNumber="1" minValue="0" maxValue="627656.52653682674"/>
    </cacheField>
    <cacheField name="New orer cost" numFmtId="0">
      <sharedItems containsSemiMixedTypes="0" containsString="0" containsNumber="1" minValue="0" maxValue="204118.52904936753"/>
    </cacheField>
    <cacheField name="total cost with EOQ " numFmtId="0">
      <sharedItems containsSemiMixedTypes="0" containsString="0" containsNumber="1" minValue="0" maxValue="627656.52653682674"/>
    </cacheField>
    <cacheField name="type" numFmtId="0">
      <sharedItems count="5">
        <s v="UPN"/>
        <s v="IPE"/>
        <s v="HEB"/>
        <s v="HEA"/>
        <s v="angles"/>
      </sharedItems>
    </cacheField>
    <cacheField name="weeks" numFmtId="0">
      <sharedItems containsSemiMixedTypes="0" containsString="0" containsNumber="1" containsInteger="1" minValue="1" maxValue="47" count="4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">
  <r>
    <d v="2021-01-01T00:00:00"/>
    <x v="0"/>
    <x v="0"/>
    <x v="0"/>
    <n v="60480"/>
    <n v="0"/>
    <n v="60480"/>
    <s v="-"/>
    <n v="12.1"/>
    <n v="0"/>
    <n v="731808"/>
    <n v="12.1"/>
  </r>
  <r>
    <d v="2021-01-01T00:00:00"/>
    <x v="0"/>
    <x v="0"/>
    <x v="0"/>
    <n v="63786"/>
    <n v="0"/>
    <n v="124266"/>
    <s v="-"/>
    <n v="13.3"/>
    <n v="0"/>
    <n v="848353.8"/>
    <n v="12.715962531987833"/>
  </r>
  <r>
    <d v="2021-01-01T00:00:00"/>
    <x v="0"/>
    <x v="0"/>
    <x v="0"/>
    <n v="78373.16"/>
    <n v="0"/>
    <n v="202639.16"/>
    <s v="-"/>
    <n v="14.3"/>
    <n v="0"/>
    <n v="1120736.1880000001"/>
    <n v="13.328608290717352"/>
  </r>
  <r>
    <d v="2021-01-01T00:00:00"/>
    <x v="0"/>
    <x v="0"/>
    <x v="0"/>
    <n v="6250"/>
    <n v="0"/>
    <n v="208889.16"/>
    <s v="-"/>
    <n v="12.6"/>
    <n v="0"/>
    <n v="78750"/>
    <n v="13.306808203929776"/>
  </r>
  <r>
    <d v="2021-01-01T00:00:00"/>
    <x v="0"/>
    <x v="0"/>
    <x v="0"/>
    <n v="64560"/>
    <n v="0"/>
    <n v="273449.16000000003"/>
    <s v="-"/>
    <n v="12.4"/>
    <n v="0"/>
    <n v="800544"/>
    <n v="13.092715252809697"/>
  </r>
  <r>
    <d v="2021-01-01T00:00:00"/>
    <x v="0"/>
    <x v="0"/>
    <x v="0"/>
    <n v="100104"/>
    <n v="0"/>
    <n v="373553.16000000003"/>
    <s v="-"/>
    <n v="12.1"/>
    <n v="0"/>
    <n v="1211258.3999999999"/>
    <n v="12.826689481090188"/>
  </r>
  <r>
    <d v="2021-01-01T00:00:00"/>
    <x v="0"/>
    <x v="0"/>
    <x v="0"/>
    <n v="87351.4"/>
    <n v="0"/>
    <n v="460904.56000000006"/>
    <s v="-"/>
    <n v="14.3"/>
    <n v="0"/>
    <n v="1249125.02"/>
    <n v="13.105913744919336"/>
  </r>
  <r>
    <d v="2021-01-01T00:00:00"/>
    <x v="0"/>
    <x v="0"/>
    <x v="0"/>
    <n v="13200"/>
    <n v="0"/>
    <n v="474104.56000000006"/>
    <s v="-"/>
    <n v="13.7"/>
    <n v="0"/>
    <n v="180840"/>
    <n v="13.12245427042507"/>
  </r>
  <r>
    <d v="2021-01-01T00:00:00"/>
    <x v="0"/>
    <x v="0"/>
    <x v="0"/>
    <n v="3618"/>
    <n v="0"/>
    <n v="477722.56000000006"/>
    <s v="-"/>
    <n v="12.6"/>
    <n v="0"/>
    <n v="45586.799999999996"/>
    <n v="13.118497497794534"/>
  </r>
  <r>
    <d v="2021-01-01T00:00:00"/>
    <x v="0"/>
    <x v="0"/>
    <x v="0"/>
    <n v="2636"/>
    <n v="0"/>
    <n v="480358.56000000006"/>
    <s v="-"/>
    <n v="12.4"/>
    <n v="0"/>
    <n v="32686.400000000001"/>
    <n v="13.114554694310016"/>
  </r>
  <r>
    <d v="2021-01-01T00:00:00"/>
    <x v="0"/>
    <x v="0"/>
    <x v="0"/>
    <n v="230"/>
    <n v="0"/>
    <n v="480588.56000000006"/>
    <s v="-"/>
    <n v="12.7"/>
    <n v="0"/>
    <n v="2921"/>
    <n v="13.11435629678742"/>
  </r>
  <r>
    <d v="2021-01-04T00:00:00"/>
    <x v="1"/>
    <x v="1"/>
    <x v="0"/>
    <n v="0"/>
    <n v="2660"/>
    <n v="477928.56000000006"/>
    <n v="16.2"/>
    <s v="-"/>
    <n v="43092"/>
    <n v="0"/>
    <n v="13.11435629678742"/>
  </r>
  <r>
    <d v="2021-01-04T00:00:00"/>
    <x v="1"/>
    <x v="1"/>
    <x v="0"/>
    <n v="0"/>
    <n v="3168"/>
    <n v="474760.56000000006"/>
    <n v="16.2"/>
    <s v="-"/>
    <n v="51321.599999999999"/>
    <n v="0"/>
    <n v="13.11435629678742"/>
  </r>
  <r>
    <d v="2021-01-11T00:00:00"/>
    <x v="2"/>
    <x v="2"/>
    <x v="0"/>
    <n v="0"/>
    <n v="2590"/>
    <n v="472170.56000000006"/>
    <n v="16.7"/>
    <s v="-"/>
    <n v="43253"/>
    <n v="0"/>
    <n v="13.11435629678742"/>
  </r>
  <r>
    <d v="2021-01-11T00:00:00"/>
    <x v="2"/>
    <x v="2"/>
    <x v="0"/>
    <n v="0"/>
    <n v="17366"/>
    <n v="454804.56000000006"/>
    <n v="16.5"/>
    <s v="-"/>
    <n v="286539"/>
    <n v="0"/>
    <n v="13.11435629678742"/>
  </r>
  <r>
    <d v="2021-01-11T00:00:00"/>
    <x v="2"/>
    <x v="2"/>
    <x v="0"/>
    <n v="0"/>
    <n v="1540"/>
    <n v="453264.56000000006"/>
    <n v="18.5"/>
    <s v="-"/>
    <n v="28490"/>
    <n v="0"/>
    <n v="13.11435629678742"/>
  </r>
  <r>
    <d v="2021-01-11T00:00:00"/>
    <x v="2"/>
    <x v="2"/>
    <x v="0"/>
    <n v="0"/>
    <n v="3072"/>
    <n v="450192.56000000006"/>
    <n v="16.2"/>
    <s v="-"/>
    <n v="49766.399999999994"/>
    <n v="0"/>
    <n v="13.11435629678742"/>
  </r>
  <r>
    <d v="2021-01-11T00:00:00"/>
    <x v="2"/>
    <x v="2"/>
    <x v="0"/>
    <n v="62760"/>
    <n v="0"/>
    <n v="512952.56000000006"/>
    <s v="-"/>
    <n v="12.3"/>
    <n v="0"/>
    <n v="771948"/>
    <n v="13.020293286504705"/>
  </r>
  <r>
    <d v="2021-01-12T00:00:00"/>
    <x v="2"/>
    <x v="2"/>
    <x v="0"/>
    <n v="0"/>
    <n v="5628"/>
    <n v="507324.56000000006"/>
    <n v="16.399999999999999"/>
    <s v="-"/>
    <n v="92299.199999999997"/>
    <n v="0"/>
    <n v="13.020293286504705"/>
  </r>
  <r>
    <d v="2021-01-12T00:00:00"/>
    <x v="2"/>
    <x v="2"/>
    <x v="0"/>
    <n v="0"/>
    <n v="540"/>
    <n v="506784.56000000006"/>
    <n v="17.100000000000001"/>
    <s v="-"/>
    <n v="9234"/>
    <n v="0"/>
    <n v="13.020293286504705"/>
  </r>
  <r>
    <d v="2021-01-12T00:00:00"/>
    <x v="2"/>
    <x v="2"/>
    <x v="0"/>
    <n v="0"/>
    <n v="790"/>
    <n v="505994.56000000006"/>
    <n v="18.7"/>
    <s v="-"/>
    <n v="14773"/>
    <n v="0"/>
    <n v="13.020293286504705"/>
  </r>
  <r>
    <d v="2021-01-13T00:00:00"/>
    <x v="2"/>
    <x v="2"/>
    <x v="0"/>
    <n v="0"/>
    <n v="5370"/>
    <n v="500624.56000000006"/>
    <n v="16.399999999999999"/>
    <s v="-"/>
    <n v="88067.999999999985"/>
    <n v="0"/>
    <n v="13.020293286504705"/>
  </r>
  <r>
    <d v="2021-01-16T00:00:00"/>
    <x v="2"/>
    <x v="2"/>
    <x v="0"/>
    <n v="0"/>
    <n v="311"/>
    <n v="500313.56000000006"/>
    <n v="16.8"/>
    <s v="-"/>
    <n v="5224.8"/>
    <n v="0"/>
    <n v="13.020293286504705"/>
  </r>
  <r>
    <d v="2021-01-16T00:00:00"/>
    <x v="2"/>
    <x v="2"/>
    <x v="0"/>
    <n v="0"/>
    <n v="5850"/>
    <n v="494463.56000000006"/>
    <n v="18.600000000000001"/>
    <s v="-"/>
    <n v="108810.00000000001"/>
    <n v="0"/>
    <n v="13.020293286504705"/>
  </r>
  <r>
    <d v="2021-01-17T00:00:00"/>
    <x v="3"/>
    <x v="3"/>
    <x v="0"/>
    <n v="0"/>
    <n v="1037"/>
    <n v="493426.56000000006"/>
    <n v="16.600000000000001"/>
    <s v="-"/>
    <n v="17214.2"/>
    <n v="0"/>
    <n v="13.020293286504705"/>
  </r>
  <r>
    <d v="2021-01-17T00:00:00"/>
    <x v="3"/>
    <x v="3"/>
    <x v="0"/>
    <n v="19868"/>
    <n v="0"/>
    <n v="513294.56000000006"/>
    <s v="-"/>
    <n v="14.6"/>
    <n v="0"/>
    <n v="290072.8"/>
    <n v="13.076018943761168"/>
  </r>
  <r>
    <d v="2021-01-17T00:00:00"/>
    <x v="3"/>
    <x v="3"/>
    <x v="0"/>
    <n v="910"/>
    <n v="0"/>
    <n v="514204.56000000006"/>
    <s v="-"/>
    <n v="13.9"/>
    <n v="0"/>
    <n v="12649"/>
    <n v="13.077348118478945"/>
  </r>
  <r>
    <d v="2021-01-17T00:00:00"/>
    <x v="3"/>
    <x v="3"/>
    <x v="0"/>
    <n v="0"/>
    <n v="910"/>
    <n v="513294.56000000006"/>
    <n v="18.899999999999999"/>
    <s v="-"/>
    <n v="17199"/>
    <n v="0"/>
    <n v="13.077348118478945"/>
  </r>
  <r>
    <d v="2021-01-18T00:00:00"/>
    <x v="3"/>
    <x v="3"/>
    <x v="0"/>
    <n v="0"/>
    <n v="2623"/>
    <n v="510671.56000000006"/>
    <n v="17.8"/>
    <s v="-"/>
    <n v="46689.4"/>
    <n v="0"/>
    <n v="13.077348118478945"/>
  </r>
  <r>
    <d v="2021-01-18T00:00:00"/>
    <x v="3"/>
    <x v="3"/>
    <x v="0"/>
    <n v="0"/>
    <n v="1848"/>
    <n v="508823.56000000006"/>
    <n v="16.7"/>
    <s v="-"/>
    <n v="30861.599999999999"/>
    <n v="0"/>
    <n v="13.077348118478945"/>
  </r>
  <r>
    <d v="2021-01-18T00:00:00"/>
    <x v="3"/>
    <x v="3"/>
    <x v="0"/>
    <n v="0"/>
    <n v="12751"/>
    <n v="496072.56000000006"/>
    <n v="16.399999999999999"/>
    <s v="-"/>
    <n v="209116.4"/>
    <n v="0"/>
    <n v="13.077348118478945"/>
  </r>
  <r>
    <d v="2021-01-19T00:00:00"/>
    <x v="3"/>
    <x v="3"/>
    <x v="0"/>
    <n v="0"/>
    <n v="2707"/>
    <n v="493365.56000000006"/>
    <n v="17.8"/>
    <s v="-"/>
    <n v="48184.6"/>
    <n v="0"/>
    <n v="13.077348118478945"/>
  </r>
  <r>
    <d v="2021-01-19T00:00:00"/>
    <x v="3"/>
    <x v="3"/>
    <x v="0"/>
    <n v="0"/>
    <n v="303"/>
    <n v="493062.56000000006"/>
    <n v="18.7"/>
    <s v="-"/>
    <n v="5666.0999999999995"/>
    <n v="0"/>
    <n v="13.077348118478945"/>
  </r>
  <r>
    <d v="2021-01-19T00:00:00"/>
    <x v="3"/>
    <x v="3"/>
    <x v="0"/>
    <n v="0"/>
    <n v="4857"/>
    <n v="488205.56000000006"/>
    <n v="18.8"/>
    <s v="-"/>
    <n v="91311.6"/>
    <n v="0"/>
    <n v="13.077348118478945"/>
  </r>
  <r>
    <d v="2021-01-23T00:00:00"/>
    <x v="3"/>
    <x v="3"/>
    <x v="0"/>
    <n v="0"/>
    <n v="8862"/>
    <n v="479343.56000000006"/>
    <n v="17.8"/>
    <s v="-"/>
    <n v="157743.6"/>
    <n v="0"/>
    <n v="13.077348118478945"/>
  </r>
  <r>
    <d v="2021-01-24T00:00:00"/>
    <x v="4"/>
    <x v="4"/>
    <x v="0"/>
    <n v="10160"/>
    <n v="0"/>
    <n v="489503.56000000006"/>
    <s v="-"/>
    <n v="14.9"/>
    <n v="0"/>
    <n v="151384"/>
    <n v="13.109593593832319"/>
  </r>
  <r>
    <d v="2021-01-24T00:00:00"/>
    <x v="4"/>
    <x v="4"/>
    <x v="0"/>
    <n v="0"/>
    <n v="10160"/>
    <n v="479343.56000000006"/>
    <n v="18.3"/>
    <s v="-"/>
    <n v="185928"/>
    <n v="0"/>
    <n v="13.109593593832319"/>
  </r>
  <r>
    <d v="2021-01-26T00:00:00"/>
    <x v="4"/>
    <x v="4"/>
    <x v="0"/>
    <n v="0"/>
    <n v="310"/>
    <n v="479033.56000000006"/>
    <n v="17.8"/>
    <s v="-"/>
    <n v="5518"/>
    <n v="0"/>
    <n v="13.109593593832319"/>
  </r>
  <r>
    <d v="2021-01-30T00:00:00"/>
    <x v="4"/>
    <x v="4"/>
    <x v="0"/>
    <n v="0"/>
    <n v="2894"/>
    <n v="476139.56000000006"/>
    <n v="17.600000000000001"/>
    <s v="-"/>
    <n v="50934.400000000001"/>
    <n v="0"/>
    <n v="13.109593593832319"/>
  </r>
  <r>
    <d v="2021-01-30T00:00:00"/>
    <x v="4"/>
    <x v="4"/>
    <x v="0"/>
    <n v="0"/>
    <n v="6540"/>
    <n v="469599.56000000006"/>
    <n v="17.399999999999999"/>
    <s v="-"/>
    <n v="113795.99999999999"/>
    <n v="0"/>
    <n v="13.109593593832319"/>
  </r>
  <r>
    <d v="2021-01-30T00:00:00"/>
    <x v="4"/>
    <x v="4"/>
    <x v="0"/>
    <n v="0"/>
    <n v="1663"/>
    <n v="467936.56000000006"/>
    <n v="16.399999999999999"/>
    <s v="-"/>
    <n v="27273.199999999997"/>
    <n v="0"/>
    <n v="13.109593593832319"/>
  </r>
  <r>
    <d v="2021-02-01T00:00:00"/>
    <x v="5"/>
    <x v="5"/>
    <x v="0"/>
    <n v="0"/>
    <n v="641"/>
    <n v="467295.56000000006"/>
    <n v="18.3"/>
    <s v="-"/>
    <n v="11730.300000000001"/>
    <n v="0"/>
    <n v="13.109593593832319"/>
  </r>
  <r>
    <d v="2021-02-01T00:00:00"/>
    <x v="5"/>
    <x v="5"/>
    <x v="0"/>
    <n v="0"/>
    <n v="1065"/>
    <n v="466230.56000000006"/>
    <n v="18.5"/>
    <s v="-"/>
    <n v="19702.5"/>
    <n v="0"/>
    <n v="13.109593593832319"/>
  </r>
  <r>
    <d v="2021-02-01T00:00:00"/>
    <x v="5"/>
    <x v="5"/>
    <x v="0"/>
    <n v="1863"/>
    <n v="0"/>
    <n v="468093.56000000006"/>
    <s v="-"/>
    <n v="12.7"/>
    <n v="0"/>
    <n v="23660.1"/>
    <n v="13.108269158445593"/>
  </r>
  <r>
    <d v="2021-02-02T00:00:00"/>
    <x v="5"/>
    <x v="5"/>
    <x v="0"/>
    <n v="14980"/>
    <n v="0"/>
    <n v="483073.56000000006"/>
    <s v="-"/>
    <n v="12.6"/>
    <n v="0"/>
    <n v="188748"/>
    <n v="13.095388949928335"/>
  </r>
  <r>
    <d v="2021-02-02T00:00:00"/>
    <x v="5"/>
    <x v="5"/>
    <x v="0"/>
    <n v="0"/>
    <n v="6540"/>
    <n v="476533.56000000006"/>
    <n v="18.399999999999999"/>
    <s v="-"/>
    <n v="120335.99999999999"/>
    <n v="0"/>
    <n v="13.095388949928335"/>
  </r>
  <r>
    <d v="2021-02-02T00:00:00"/>
    <x v="5"/>
    <x v="5"/>
    <x v="0"/>
    <n v="0"/>
    <n v="546"/>
    <n v="475987.56000000006"/>
    <n v="17.899999999999999"/>
    <s v="-"/>
    <n v="9773.4"/>
    <n v="0"/>
    <n v="13.095388949928335"/>
  </r>
  <r>
    <d v="2021-02-03T00:00:00"/>
    <x v="5"/>
    <x v="5"/>
    <x v="0"/>
    <n v="4170"/>
    <n v="0"/>
    <n v="480157.56000000006"/>
    <s v="-"/>
    <n v="13.4"/>
    <n v="0"/>
    <n v="55878"/>
    <n v="13.09752271276666"/>
  </r>
  <r>
    <d v="2021-02-03T00:00:00"/>
    <x v="5"/>
    <x v="5"/>
    <x v="0"/>
    <n v="0"/>
    <n v="4170"/>
    <n v="475987.56000000006"/>
    <n v="16.2"/>
    <s v="-"/>
    <n v="67554"/>
    <n v="0"/>
    <n v="13.09752271276666"/>
  </r>
  <r>
    <d v="2021-02-03T00:00:00"/>
    <x v="5"/>
    <x v="5"/>
    <x v="0"/>
    <n v="0"/>
    <n v="18607"/>
    <n v="457380.56000000006"/>
    <n v="16.600000000000001"/>
    <s v="-"/>
    <n v="308876.2"/>
    <n v="0"/>
    <n v="13.09752271276666"/>
  </r>
  <r>
    <d v="2021-02-03T00:00:00"/>
    <x v="5"/>
    <x v="5"/>
    <x v="0"/>
    <n v="0"/>
    <n v="607"/>
    <n v="456773.56000000006"/>
    <n v="18.7"/>
    <s v="-"/>
    <n v="11350.9"/>
    <n v="0"/>
    <n v="13.09752271276666"/>
  </r>
  <r>
    <d v="2021-02-03T00:00:00"/>
    <x v="5"/>
    <x v="5"/>
    <x v="0"/>
    <n v="0"/>
    <n v="2170"/>
    <n v="454603.56000000006"/>
    <n v="16.399999999999999"/>
    <s v="-"/>
    <n v="35588"/>
    <n v="0"/>
    <n v="13.09752271276666"/>
  </r>
  <r>
    <d v="2021-02-04T00:00:00"/>
    <x v="5"/>
    <x v="5"/>
    <x v="0"/>
    <n v="0"/>
    <n v="9850"/>
    <n v="444753.56000000006"/>
    <n v="17.7"/>
    <s v="-"/>
    <n v="174345"/>
    <n v="0"/>
    <n v="13.09752271276666"/>
  </r>
  <r>
    <d v="2021-02-05T00:00:00"/>
    <x v="5"/>
    <x v="5"/>
    <x v="0"/>
    <n v="190683.5"/>
    <n v="0"/>
    <n v="635437.06000000006"/>
    <s v="-"/>
    <n v="12.4"/>
    <n v="0"/>
    <n v="2364475.4"/>
    <n v="12.928300144280461"/>
  </r>
  <r>
    <d v="2021-02-05T00:00:00"/>
    <x v="5"/>
    <x v="5"/>
    <x v="0"/>
    <n v="47557.9"/>
    <n v="0"/>
    <n v="682994.96000000008"/>
    <s v="-"/>
    <n v="14.3"/>
    <n v="0"/>
    <n v="680077.97000000009"/>
    <n v="13.006562842454676"/>
  </r>
  <r>
    <d v="2021-02-05T00:00:00"/>
    <x v="5"/>
    <x v="5"/>
    <x v="0"/>
    <n v="95723.8"/>
    <n v="0"/>
    <n v="778718.76000000013"/>
    <s v="-"/>
    <n v="12.7"/>
    <n v="0"/>
    <n v="1215692.26"/>
    <n v="12.974983725843643"/>
  </r>
  <r>
    <d v="2021-02-05T00:00:00"/>
    <x v="5"/>
    <x v="5"/>
    <x v="0"/>
    <n v="192007.4"/>
    <n v="0"/>
    <n v="970726.16000000015"/>
    <s v="-"/>
    <n v="12.3"/>
    <n v="0"/>
    <n v="2361691.02"/>
    <n v="12.85939905794147"/>
  </r>
  <r>
    <d v="2021-02-06T00:00:00"/>
    <x v="5"/>
    <x v="5"/>
    <x v="0"/>
    <n v="0"/>
    <n v="5230"/>
    <n v="965496.16000000015"/>
    <n v="17.100000000000001"/>
    <s v="-"/>
    <n v="89433.000000000015"/>
    <n v="0"/>
    <n v="12.85939905794147"/>
  </r>
  <r>
    <d v="2021-02-07T00:00:00"/>
    <x v="6"/>
    <x v="6"/>
    <x v="0"/>
    <n v="0"/>
    <n v="5290"/>
    <n v="960206.16000000015"/>
    <n v="18.100000000000001"/>
    <s v="-"/>
    <n v="95749.000000000015"/>
    <n v="0"/>
    <n v="12.85939905794147"/>
  </r>
  <r>
    <d v="2021-02-07T00:00:00"/>
    <x v="6"/>
    <x v="6"/>
    <x v="0"/>
    <n v="0"/>
    <n v="2670"/>
    <n v="957536.16000000015"/>
    <n v="17.5"/>
    <s v="-"/>
    <n v="46725"/>
    <n v="0"/>
    <n v="12.85939905794147"/>
  </r>
  <r>
    <d v="2021-02-09T00:00:00"/>
    <x v="6"/>
    <x v="6"/>
    <x v="0"/>
    <n v="0"/>
    <n v="5600"/>
    <n v="951936.16000000015"/>
    <n v="17.899999999999999"/>
    <s v="-"/>
    <n v="100239.99999999999"/>
    <n v="0"/>
    <n v="12.85939905794147"/>
  </r>
  <r>
    <d v="2021-02-10T00:00:00"/>
    <x v="6"/>
    <x v="6"/>
    <x v="0"/>
    <n v="1640"/>
    <n v="0"/>
    <n v="953576.16000000015"/>
    <s v="-"/>
    <n v="12.2"/>
    <n v="0"/>
    <n v="20008"/>
    <n v="12.858436013374366"/>
  </r>
  <r>
    <d v="2021-02-10T00:00:00"/>
    <x v="6"/>
    <x v="6"/>
    <x v="0"/>
    <n v="2080"/>
    <n v="0"/>
    <n v="955656.16000000015"/>
    <s v="-"/>
    <n v="12.7"/>
    <n v="0"/>
    <n v="26416"/>
    <n v="12.858143080748222"/>
  </r>
  <r>
    <d v="2021-02-10T00:00:00"/>
    <x v="6"/>
    <x v="6"/>
    <x v="0"/>
    <n v="0"/>
    <n v="2080"/>
    <n v="953576.16000000015"/>
    <n v="18.5"/>
    <s v="-"/>
    <n v="38480"/>
    <n v="0"/>
    <n v="12.858143080748222"/>
  </r>
  <r>
    <d v="2021-02-10T00:00:00"/>
    <x v="6"/>
    <x v="6"/>
    <x v="0"/>
    <n v="0"/>
    <n v="1640"/>
    <n v="951936.16000000015"/>
    <n v="18.399999999999999"/>
    <s v="-"/>
    <n v="30175.999999999996"/>
    <n v="0"/>
    <n v="12.858143080748222"/>
  </r>
  <r>
    <d v="2021-02-10T00:00:00"/>
    <x v="6"/>
    <x v="6"/>
    <x v="0"/>
    <n v="0"/>
    <n v="6250"/>
    <n v="945686.16000000015"/>
    <n v="17.7"/>
    <s v="-"/>
    <n v="110625"/>
    <n v="0"/>
    <n v="12.858143080748222"/>
  </r>
  <r>
    <d v="2021-02-10T00:00:00"/>
    <x v="6"/>
    <x v="6"/>
    <x v="0"/>
    <n v="0"/>
    <n v="2125"/>
    <n v="943561.16000000015"/>
    <n v="18.8"/>
    <s v="-"/>
    <n v="39950"/>
    <n v="0"/>
    <n v="12.858143080748222"/>
  </r>
  <r>
    <d v="2021-02-10T00:00:00"/>
    <x v="6"/>
    <x v="6"/>
    <x v="0"/>
    <n v="0"/>
    <n v="3260"/>
    <n v="940301.16000000015"/>
    <n v="18.899999999999999"/>
    <s v="-"/>
    <n v="61613.999999999993"/>
    <n v="0"/>
    <n v="12.858143080748222"/>
  </r>
  <r>
    <d v="2021-02-10T00:00:00"/>
    <x v="6"/>
    <x v="6"/>
    <x v="0"/>
    <n v="0"/>
    <n v="1090"/>
    <n v="939211.16000000015"/>
    <n v="18.399999999999999"/>
    <s v="-"/>
    <n v="20056"/>
    <n v="0"/>
    <n v="12.858143080748222"/>
  </r>
  <r>
    <d v="2021-02-11T00:00:00"/>
    <x v="6"/>
    <x v="6"/>
    <x v="0"/>
    <n v="0"/>
    <n v="3150"/>
    <n v="936061.16000000015"/>
    <n v="16.600000000000001"/>
    <s v="-"/>
    <n v="52290.000000000007"/>
    <n v="0"/>
    <n v="12.858143080748222"/>
  </r>
  <r>
    <d v="2021-02-11T00:00:00"/>
    <x v="6"/>
    <x v="6"/>
    <x v="0"/>
    <n v="0"/>
    <n v="1630"/>
    <n v="934431.16000000015"/>
    <n v="17.8"/>
    <s v="-"/>
    <n v="29014"/>
    <n v="0"/>
    <n v="12.858143080748222"/>
  </r>
  <r>
    <d v="2021-02-11T00:00:00"/>
    <x v="6"/>
    <x v="6"/>
    <x v="0"/>
    <n v="0"/>
    <n v="8330"/>
    <n v="926101.16000000015"/>
    <n v="17.600000000000001"/>
    <s v="-"/>
    <n v="146608"/>
    <n v="0"/>
    <n v="12.858143080748222"/>
  </r>
  <r>
    <d v="2021-02-13T00:00:00"/>
    <x v="6"/>
    <x v="6"/>
    <x v="0"/>
    <n v="0"/>
    <n v="20970"/>
    <n v="905131.16000000015"/>
    <n v="16.399999999999999"/>
    <s v="-"/>
    <n v="343907.99999999994"/>
    <n v="0"/>
    <n v="12.858143080748222"/>
  </r>
  <r>
    <d v="2021-02-14T00:00:00"/>
    <x v="7"/>
    <x v="7"/>
    <x v="0"/>
    <n v="0"/>
    <n v="2707"/>
    <n v="902424.16000000015"/>
    <n v="16.100000000000001"/>
    <s v="-"/>
    <n v="43582.700000000004"/>
    <n v="0"/>
    <n v="12.858143080748222"/>
  </r>
  <r>
    <d v="2021-02-14T00:00:00"/>
    <x v="7"/>
    <x v="7"/>
    <x v="0"/>
    <n v="0"/>
    <n v="1390"/>
    <n v="901034.16000000015"/>
    <n v="18.899999999999999"/>
    <s v="-"/>
    <n v="26270.999999999996"/>
    <n v="0"/>
    <n v="12.858143080748222"/>
  </r>
  <r>
    <d v="2021-02-14T00:00:00"/>
    <x v="7"/>
    <x v="7"/>
    <x v="0"/>
    <n v="0"/>
    <n v="353"/>
    <n v="900681.16000000015"/>
    <n v="18.2"/>
    <s v="-"/>
    <n v="6424.5999999999995"/>
    <n v="0"/>
    <n v="12.858143080748222"/>
  </r>
  <r>
    <d v="2021-02-15T00:00:00"/>
    <x v="7"/>
    <x v="7"/>
    <x v="0"/>
    <n v="1700"/>
    <n v="0"/>
    <n v="902381.16000000015"/>
    <s v="-"/>
    <n v="12.6"/>
    <n v="0"/>
    <n v="21420"/>
    <n v="12.85775358372956"/>
  </r>
  <r>
    <d v="2021-02-16T00:00:00"/>
    <x v="7"/>
    <x v="7"/>
    <x v="0"/>
    <n v="0"/>
    <n v="2428"/>
    <n v="899953.16000000015"/>
    <n v="16.3"/>
    <s v="-"/>
    <n v="39576.400000000001"/>
    <n v="0"/>
    <n v="12.85775358372956"/>
  </r>
  <r>
    <d v="2021-02-17T00:00:00"/>
    <x v="7"/>
    <x v="7"/>
    <x v="0"/>
    <n v="0"/>
    <n v="2962.8"/>
    <n v="896990.3600000001"/>
    <n v="16.899999999999999"/>
    <s v="-"/>
    <n v="50071.32"/>
    <n v="0"/>
    <n v="12.85775358372956"/>
  </r>
  <r>
    <d v="2021-02-17T00:00:00"/>
    <x v="7"/>
    <x v="7"/>
    <x v="0"/>
    <n v="0"/>
    <n v="5220"/>
    <n v="891770.3600000001"/>
    <n v="17.5"/>
    <s v="-"/>
    <n v="91350"/>
    <n v="0"/>
    <n v="12.85775358372956"/>
  </r>
  <r>
    <d v="2021-02-17T00:00:00"/>
    <x v="7"/>
    <x v="7"/>
    <x v="0"/>
    <n v="0"/>
    <n v="10450"/>
    <n v="881320.3600000001"/>
    <n v="17.2"/>
    <s v="-"/>
    <n v="179740"/>
    <n v="0"/>
    <n v="12.85775358372956"/>
  </r>
  <r>
    <d v="2021-02-17T00:00:00"/>
    <x v="7"/>
    <x v="7"/>
    <x v="0"/>
    <n v="0"/>
    <n v="2707.2"/>
    <n v="878613.16000000015"/>
    <n v="16.399999999999999"/>
    <s v="-"/>
    <n v="44398.079999999994"/>
    <n v="0"/>
    <n v="12.85775358372956"/>
  </r>
  <r>
    <d v="2021-02-17T00:00:00"/>
    <x v="7"/>
    <x v="7"/>
    <x v="0"/>
    <n v="0"/>
    <n v="4390"/>
    <n v="874223.16000000015"/>
    <n v="16.5"/>
    <s v="-"/>
    <n v="72435"/>
    <n v="0"/>
    <n v="12.85775358372956"/>
  </r>
  <r>
    <d v="2021-02-17T00:00:00"/>
    <x v="7"/>
    <x v="7"/>
    <x v="0"/>
    <n v="0"/>
    <n v="69750"/>
    <n v="804473.16000000015"/>
    <n v="17.600000000000001"/>
    <s v="-"/>
    <n v="1227600"/>
    <n v="0"/>
    <n v="12.85775358372956"/>
  </r>
  <r>
    <d v="2021-02-18T00:00:00"/>
    <x v="7"/>
    <x v="7"/>
    <x v="0"/>
    <n v="3317.760000000002"/>
    <n v="0"/>
    <n v="807790.92000000016"/>
    <s v="-"/>
    <n v="14.9"/>
    <n v="0"/>
    <n v="49434.624000000033"/>
    <n v="12.863749711152977"/>
  </r>
  <r>
    <d v="2021-02-18T00:00:00"/>
    <x v="7"/>
    <x v="7"/>
    <x v="0"/>
    <n v="192326.39999999999"/>
    <n v="0"/>
    <n v="1000117.3200000001"/>
    <s v="-"/>
    <n v="12.7"/>
    <n v="0"/>
    <n v="2442545.2799999998"/>
    <n v="12.839933234231967"/>
  </r>
  <r>
    <d v="2021-02-18T00:00:00"/>
    <x v="7"/>
    <x v="7"/>
    <x v="0"/>
    <n v="0"/>
    <n v="3070"/>
    <n v="997047.32000000007"/>
    <n v="18.2"/>
    <s v="-"/>
    <n v="55874"/>
    <n v="0"/>
    <n v="12.839933234231967"/>
  </r>
  <r>
    <d v="2021-02-18T00:00:00"/>
    <x v="7"/>
    <x v="7"/>
    <x v="0"/>
    <n v="18432"/>
    <n v="0"/>
    <n v="1015479.3200000001"/>
    <s v="-"/>
    <n v="14.4"/>
    <n v="0"/>
    <n v="265420.79999999999"/>
    <n v="12.861380004861688"/>
  </r>
  <r>
    <d v="2021-02-18T00:00:00"/>
    <x v="7"/>
    <x v="7"/>
    <x v="0"/>
    <n v="48729.600000000006"/>
    <n v="0"/>
    <n v="1064208.9200000002"/>
    <s v="-"/>
    <n v="13.8"/>
    <n v="0"/>
    <n v="672468.4800000001"/>
    <n v="12.894297345907505"/>
  </r>
  <r>
    <d v="2021-02-19T00:00:00"/>
    <x v="7"/>
    <x v="7"/>
    <x v="0"/>
    <n v="0"/>
    <n v="4824"/>
    <n v="1059384.9200000002"/>
    <n v="17.399999999999999"/>
    <s v="-"/>
    <n v="83937.599999999991"/>
    <n v="0"/>
    <n v="12.894297345907505"/>
  </r>
  <r>
    <d v="2021-02-20T00:00:00"/>
    <x v="7"/>
    <x v="7"/>
    <x v="0"/>
    <n v="0"/>
    <n v="2707"/>
    <n v="1056677.9200000002"/>
    <n v="16.2"/>
    <s v="-"/>
    <n v="43853.4"/>
    <n v="0"/>
    <n v="12.894297345907505"/>
  </r>
  <r>
    <d v="2021-02-20T00:00:00"/>
    <x v="7"/>
    <x v="7"/>
    <x v="0"/>
    <n v="0"/>
    <n v="28771"/>
    <n v="1027906.9200000002"/>
    <n v="17.5"/>
    <s v="-"/>
    <n v="503492.5"/>
    <n v="0"/>
    <n v="12.894297345907505"/>
  </r>
  <r>
    <d v="2021-02-20T00:00:00"/>
    <x v="7"/>
    <x v="7"/>
    <x v="0"/>
    <n v="0"/>
    <n v="1195"/>
    <n v="1026711.9200000002"/>
    <n v="16.899999999999999"/>
    <s v="-"/>
    <n v="20195.5"/>
    <n v="0"/>
    <n v="12.894297345907505"/>
  </r>
  <r>
    <d v="2021-02-20T00:00:00"/>
    <x v="7"/>
    <x v="7"/>
    <x v="0"/>
    <n v="0"/>
    <n v="1594"/>
    <n v="1025117.9200000002"/>
    <n v="18.100000000000001"/>
    <s v="-"/>
    <n v="28851.4"/>
    <n v="0"/>
    <n v="12.894297345907505"/>
  </r>
  <r>
    <d v="2021-02-21T00:00:00"/>
    <x v="8"/>
    <x v="8"/>
    <x v="0"/>
    <n v="0"/>
    <n v="6060"/>
    <n v="1019057.9200000002"/>
    <n v="17.2"/>
    <s v="-"/>
    <n v="104232"/>
    <n v="0"/>
    <n v="12.894297345907505"/>
  </r>
  <r>
    <d v="2021-02-21T00:00:00"/>
    <x v="8"/>
    <x v="8"/>
    <x v="0"/>
    <n v="0"/>
    <n v="2707"/>
    <n v="1016350.9200000002"/>
    <n v="16.600000000000001"/>
    <s v="-"/>
    <n v="44936.200000000004"/>
    <n v="0"/>
    <n v="12.894297345907505"/>
  </r>
  <r>
    <d v="2021-02-22T00:00:00"/>
    <x v="8"/>
    <x v="8"/>
    <x v="0"/>
    <n v="0"/>
    <n v="868"/>
    <n v="1015482.9200000002"/>
    <n v="18.5"/>
    <s v="-"/>
    <n v="16058"/>
    <n v="0"/>
    <n v="12.894297345907505"/>
  </r>
  <r>
    <d v="2021-02-22T00:00:00"/>
    <x v="8"/>
    <x v="8"/>
    <x v="0"/>
    <n v="0"/>
    <n v="5330"/>
    <n v="1010152.9200000002"/>
    <n v="18.399999999999999"/>
    <s v="-"/>
    <n v="98071.999999999985"/>
    <n v="0"/>
    <n v="12.894297345907505"/>
  </r>
  <r>
    <d v="2021-02-23T00:00:00"/>
    <x v="8"/>
    <x v="8"/>
    <x v="0"/>
    <n v="0"/>
    <n v="6232"/>
    <n v="1003920.9200000002"/>
    <n v="18.5"/>
    <s v="-"/>
    <n v="115292"/>
    <n v="0"/>
    <n v="12.894297345907505"/>
  </r>
  <r>
    <d v="2021-02-23T00:00:00"/>
    <x v="8"/>
    <x v="8"/>
    <x v="0"/>
    <n v="0"/>
    <n v="3020"/>
    <n v="1000900.9200000002"/>
    <n v="16.8"/>
    <s v="-"/>
    <n v="50736"/>
    <n v="0"/>
    <n v="12.894297345907505"/>
  </r>
  <r>
    <d v="2021-02-23T00:00:00"/>
    <x v="8"/>
    <x v="8"/>
    <x v="0"/>
    <n v="0"/>
    <n v="6070"/>
    <n v="994830.92000000016"/>
    <n v="18.7"/>
    <s v="-"/>
    <n v="113509"/>
    <n v="0"/>
    <n v="12.894297345907505"/>
  </r>
  <r>
    <d v="2021-02-23T00:00:00"/>
    <x v="8"/>
    <x v="8"/>
    <x v="0"/>
    <n v="0"/>
    <n v="1145"/>
    <n v="993685.92000000016"/>
    <n v="18.7"/>
    <s v="-"/>
    <n v="21411.5"/>
    <n v="0"/>
    <n v="12.894297345907505"/>
  </r>
  <r>
    <d v="2021-02-23T00:00:00"/>
    <x v="8"/>
    <x v="8"/>
    <x v="0"/>
    <n v="0"/>
    <n v="2970"/>
    <n v="990715.92000000016"/>
    <n v="17.2"/>
    <s v="-"/>
    <n v="51084"/>
    <n v="0"/>
    <n v="12.894297345907505"/>
  </r>
  <r>
    <d v="2021-02-23T00:00:00"/>
    <x v="8"/>
    <x v="8"/>
    <x v="0"/>
    <n v="0"/>
    <n v="2412"/>
    <n v="988303.92000000016"/>
    <n v="18.7"/>
    <s v="-"/>
    <n v="45104.4"/>
    <n v="0"/>
    <n v="12.894297345907505"/>
  </r>
  <r>
    <d v="2021-02-23T00:00:00"/>
    <x v="8"/>
    <x v="8"/>
    <x v="0"/>
    <n v="0"/>
    <n v="6618"/>
    <n v="981685.92000000016"/>
    <n v="16.899999999999999"/>
    <s v="-"/>
    <n v="111844.2"/>
    <n v="0"/>
    <n v="12.894297345907505"/>
  </r>
  <r>
    <d v="2021-02-24T00:00:00"/>
    <x v="8"/>
    <x v="8"/>
    <x v="0"/>
    <n v="0"/>
    <n v="3010"/>
    <n v="978675.92000000016"/>
    <n v="18.600000000000001"/>
    <s v="-"/>
    <n v="55986.000000000007"/>
    <n v="0"/>
    <n v="12.894297345907505"/>
  </r>
  <r>
    <d v="2021-02-24T00:00:00"/>
    <x v="8"/>
    <x v="8"/>
    <x v="0"/>
    <n v="0"/>
    <n v="2700"/>
    <n v="975975.92000000016"/>
    <n v="17.8"/>
    <s v="-"/>
    <n v="48060"/>
    <n v="0"/>
    <n v="12.894297345907505"/>
  </r>
  <r>
    <d v="2021-02-24T00:00:00"/>
    <x v="8"/>
    <x v="8"/>
    <x v="0"/>
    <n v="0"/>
    <n v="1730"/>
    <n v="974245.92000000016"/>
    <n v="18.7"/>
    <s v="-"/>
    <n v="32351"/>
    <n v="0"/>
    <n v="12.894297345907505"/>
  </r>
  <r>
    <d v="2021-02-25T00:00:00"/>
    <x v="8"/>
    <x v="8"/>
    <x v="0"/>
    <n v="0"/>
    <n v="3038.2"/>
    <n v="971207.7200000002"/>
    <n v="18.7"/>
    <s v="-"/>
    <n v="56814.34"/>
    <n v="0"/>
    <n v="12.894297345907505"/>
  </r>
  <r>
    <d v="2021-02-25T00:00:00"/>
    <x v="8"/>
    <x v="8"/>
    <x v="0"/>
    <n v="0"/>
    <n v="320"/>
    <n v="970887.7200000002"/>
    <n v="17.399999999999999"/>
    <s v="-"/>
    <n v="5568"/>
    <n v="0"/>
    <n v="12.894297345907505"/>
  </r>
  <r>
    <d v="2021-02-25T00:00:00"/>
    <x v="8"/>
    <x v="8"/>
    <x v="0"/>
    <n v="0"/>
    <n v="1910"/>
    <n v="968977.7200000002"/>
    <n v="16.600000000000001"/>
    <s v="-"/>
    <n v="31706.000000000004"/>
    <n v="0"/>
    <n v="12.894297345907505"/>
  </r>
  <r>
    <d v="2021-02-25T00:00:00"/>
    <x v="8"/>
    <x v="8"/>
    <x v="0"/>
    <n v="0"/>
    <n v="4500"/>
    <n v="964477.7200000002"/>
    <n v="17.8"/>
    <s v="-"/>
    <n v="80100"/>
    <n v="0"/>
    <n v="12.894297345907505"/>
  </r>
  <r>
    <d v="2021-02-27T00:00:00"/>
    <x v="8"/>
    <x v="8"/>
    <x v="0"/>
    <n v="0"/>
    <n v="6070"/>
    <n v="958407.7200000002"/>
    <n v="18.899999999999999"/>
    <s v="-"/>
    <n v="114722.99999999999"/>
    <n v="0"/>
    <n v="12.894297345907505"/>
  </r>
  <r>
    <d v="2021-02-28T00:00:00"/>
    <x v="9"/>
    <x v="9"/>
    <x v="0"/>
    <n v="0"/>
    <n v="1282"/>
    <n v="957125.7200000002"/>
    <n v="16.5"/>
    <s v="-"/>
    <n v="21153"/>
    <n v="0"/>
    <n v="12.894297345907505"/>
  </r>
  <r>
    <d v="2021-02-28T00:00:00"/>
    <x v="9"/>
    <x v="9"/>
    <x v="0"/>
    <n v="0"/>
    <n v="52030"/>
    <n v="905095.7200000002"/>
    <n v="16.899999999999999"/>
    <s v="-"/>
    <n v="879306.99999999988"/>
    <n v="0"/>
    <n v="12.894297345907505"/>
  </r>
  <r>
    <d v="2021-03-01T00:00:00"/>
    <x v="9"/>
    <x v="9"/>
    <x v="0"/>
    <n v="0"/>
    <n v="3070"/>
    <n v="902025.7200000002"/>
    <n v="18.100000000000001"/>
    <s v="-"/>
    <n v="55567.000000000007"/>
    <n v="0"/>
    <n v="12.894297345907505"/>
  </r>
  <r>
    <d v="2021-03-01T00:00:00"/>
    <x v="9"/>
    <x v="9"/>
    <x v="0"/>
    <n v="0"/>
    <n v="2650"/>
    <n v="899375.7200000002"/>
    <n v="18.3"/>
    <s v="-"/>
    <n v="48495"/>
    <n v="0"/>
    <n v="12.894297345907505"/>
  </r>
  <r>
    <d v="2021-03-02T00:00:00"/>
    <x v="9"/>
    <x v="9"/>
    <x v="0"/>
    <n v="0"/>
    <n v="3020"/>
    <n v="896355.7200000002"/>
    <n v="16.5"/>
    <s v="-"/>
    <n v="49830"/>
    <n v="0"/>
    <n v="12.894297345907505"/>
  </r>
  <r>
    <d v="2021-03-02T00:00:00"/>
    <x v="9"/>
    <x v="9"/>
    <x v="0"/>
    <n v="0"/>
    <n v="2650"/>
    <n v="893705.7200000002"/>
    <n v="18.100000000000001"/>
    <s v="-"/>
    <n v="47965.000000000007"/>
    <n v="0"/>
    <n v="12.894297345907505"/>
  </r>
  <r>
    <d v="2021-03-03T00:00:00"/>
    <x v="9"/>
    <x v="9"/>
    <x v="0"/>
    <n v="0"/>
    <n v="9891"/>
    <n v="883814.7200000002"/>
    <n v="16.899999999999999"/>
    <s v="-"/>
    <n v="167157.9"/>
    <n v="0"/>
    <n v="12.894297345907505"/>
  </r>
  <r>
    <d v="2021-03-03T00:00:00"/>
    <x v="9"/>
    <x v="9"/>
    <x v="0"/>
    <n v="0"/>
    <n v="9158"/>
    <n v="874656.7200000002"/>
    <n v="16.5"/>
    <s v="-"/>
    <n v="151107"/>
    <n v="0"/>
    <n v="12.894297345907505"/>
  </r>
  <r>
    <d v="2021-03-03T00:00:00"/>
    <x v="9"/>
    <x v="9"/>
    <x v="0"/>
    <n v="0"/>
    <n v="3000"/>
    <n v="871656.7200000002"/>
    <n v="18.600000000000001"/>
    <s v="-"/>
    <n v="55800.000000000007"/>
    <n v="0"/>
    <n v="12.894297345907505"/>
  </r>
  <r>
    <d v="2021-03-03T00:00:00"/>
    <x v="9"/>
    <x v="9"/>
    <x v="0"/>
    <n v="0"/>
    <n v="8980"/>
    <n v="862676.7200000002"/>
    <n v="17.899999999999999"/>
    <s v="-"/>
    <n v="160742"/>
    <n v="0"/>
    <n v="12.894297345907505"/>
  </r>
  <r>
    <d v="2021-03-03T00:00:00"/>
    <x v="9"/>
    <x v="9"/>
    <x v="0"/>
    <n v="0"/>
    <n v="891"/>
    <n v="861785.7200000002"/>
    <n v="17.3"/>
    <s v="-"/>
    <n v="15414.300000000001"/>
    <n v="0"/>
    <n v="12.894297345907505"/>
  </r>
  <r>
    <d v="2021-03-03T00:00:00"/>
    <x v="9"/>
    <x v="9"/>
    <x v="0"/>
    <n v="0"/>
    <n v="2412"/>
    <n v="859373.7200000002"/>
    <n v="16.600000000000001"/>
    <s v="-"/>
    <n v="40039.200000000004"/>
    <n v="0"/>
    <n v="12.894297345907505"/>
  </r>
  <r>
    <d v="2021-03-03T00:00:00"/>
    <x v="9"/>
    <x v="9"/>
    <x v="0"/>
    <n v="0"/>
    <n v="9216"/>
    <n v="850157.7200000002"/>
    <n v="16.8"/>
    <s v="-"/>
    <n v="154828.80000000002"/>
    <n v="0"/>
    <n v="12.894297345907505"/>
  </r>
  <r>
    <d v="2021-03-03T00:00:00"/>
    <x v="9"/>
    <x v="9"/>
    <x v="0"/>
    <n v="0"/>
    <n v="8121"/>
    <n v="842036.7200000002"/>
    <n v="18.5"/>
    <s v="-"/>
    <n v="150238.5"/>
    <n v="0"/>
    <n v="12.894297345907505"/>
  </r>
  <r>
    <d v="2021-03-04T00:00:00"/>
    <x v="9"/>
    <x v="9"/>
    <x v="0"/>
    <n v="0"/>
    <n v="1065"/>
    <n v="840971.7200000002"/>
    <n v="16.2"/>
    <s v="-"/>
    <n v="17253"/>
    <n v="0"/>
    <n v="12.894297345907505"/>
  </r>
  <r>
    <d v="2021-03-04T00:00:00"/>
    <x v="9"/>
    <x v="9"/>
    <x v="0"/>
    <n v="0"/>
    <n v="540"/>
    <n v="840431.7200000002"/>
    <n v="17.3"/>
    <s v="-"/>
    <n v="9342"/>
    <n v="0"/>
    <n v="12.894297345907505"/>
  </r>
  <r>
    <d v="2021-03-04T00:00:00"/>
    <x v="9"/>
    <x v="9"/>
    <x v="0"/>
    <n v="5975"/>
    <n v="0"/>
    <n v="846406.7200000002"/>
    <s v="-"/>
    <n v="14.2"/>
    <n v="0"/>
    <n v="84845"/>
    <n v="12.899887976328483"/>
  </r>
  <r>
    <d v="2021-03-04T00:00:00"/>
    <x v="9"/>
    <x v="9"/>
    <x v="0"/>
    <n v="0"/>
    <n v="5975"/>
    <n v="840431.7200000002"/>
    <n v="16.2"/>
    <s v="-"/>
    <n v="96795"/>
    <n v="0"/>
    <n v="12.899887976328483"/>
  </r>
  <r>
    <d v="2021-03-07T00:00:00"/>
    <x v="10"/>
    <x v="10"/>
    <x v="0"/>
    <n v="0"/>
    <n v="910"/>
    <n v="839521.7200000002"/>
    <n v="18.3"/>
    <s v="-"/>
    <n v="16653"/>
    <n v="0"/>
    <n v="12.899887976328483"/>
  </r>
  <r>
    <d v="2021-03-09T00:00:00"/>
    <x v="10"/>
    <x v="10"/>
    <x v="0"/>
    <n v="529"/>
    <n v="0"/>
    <n v="840050.7200000002"/>
    <s v="-"/>
    <n v="14.6"/>
    <n v="0"/>
    <n v="7723.4"/>
    <n v="12.900532215600389"/>
  </r>
  <r>
    <d v="2021-03-09T00:00:00"/>
    <x v="10"/>
    <x v="10"/>
    <x v="0"/>
    <n v="0"/>
    <n v="4230"/>
    <n v="835820.7200000002"/>
    <n v="18.7"/>
    <s v="-"/>
    <n v="79101"/>
    <n v="0"/>
    <n v="12.900532215600389"/>
  </r>
  <r>
    <d v="2021-03-10T00:00:00"/>
    <x v="10"/>
    <x v="10"/>
    <x v="0"/>
    <n v="0"/>
    <n v="4800"/>
    <n v="831020.7200000002"/>
    <n v="17.3"/>
    <s v="-"/>
    <n v="83040"/>
    <n v="0"/>
    <n v="12.900532215600389"/>
  </r>
  <r>
    <d v="2021-03-11T00:00:00"/>
    <x v="10"/>
    <x v="10"/>
    <x v="0"/>
    <n v="0"/>
    <n v="103"/>
    <n v="830917.7200000002"/>
    <n v="17.899999999999999"/>
    <s v="-"/>
    <n v="1843.6999999999998"/>
    <n v="0"/>
    <n v="12.900532215600389"/>
  </r>
  <r>
    <d v="2021-03-11T00:00:00"/>
    <x v="10"/>
    <x v="10"/>
    <x v="0"/>
    <n v="0"/>
    <n v="2670"/>
    <n v="828247.7200000002"/>
    <n v="16.7"/>
    <s v="-"/>
    <n v="44589"/>
    <n v="0"/>
    <n v="12.900532215600389"/>
  </r>
  <r>
    <d v="2021-03-18T00:00:00"/>
    <x v="11"/>
    <x v="11"/>
    <x v="0"/>
    <n v="0"/>
    <n v="768"/>
    <n v="827479.7200000002"/>
    <n v="18.600000000000001"/>
    <s v="-"/>
    <n v="14284.800000000001"/>
    <n v="0"/>
    <n v="12.900532215600389"/>
  </r>
  <r>
    <d v="2021-03-18T00:00:00"/>
    <x v="11"/>
    <x v="11"/>
    <x v="0"/>
    <n v="0"/>
    <n v="1578"/>
    <n v="825901.7200000002"/>
    <n v="18.399999999999999"/>
    <s v="-"/>
    <n v="29035.199999999997"/>
    <n v="0"/>
    <n v="12.900532215600389"/>
  </r>
  <r>
    <d v="2021-03-20T00:00:00"/>
    <x v="11"/>
    <x v="11"/>
    <x v="0"/>
    <n v="0"/>
    <n v="591"/>
    <n v="825310.7200000002"/>
    <n v="18.8"/>
    <s v="-"/>
    <n v="11110.800000000001"/>
    <n v="0"/>
    <n v="12.900532215600389"/>
  </r>
  <r>
    <d v="2021-03-23T00:00:00"/>
    <x v="12"/>
    <x v="12"/>
    <x v="0"/>
    <n v="0"/>
    <n v="1940"/>
    <n v="823370.7200000002"/>
    <n v="17.3"/>
    <s v="-"/>
    <n v="33562"/>
    <n v="0"/>
    <n v="12.900532215600389"/>
  </r>
  <r>
    <d v="2021-03-23T00:00:00"/>
    <x v="12"/>
    <x v="12"/>
    <x v="0"/>
    <n v="0"/>
    <n v="2610"/>
    <n v="820760.7200000002"/>
    <n v="16.899999999999999"/>
    <s v="-"/>
    <n v="44108.999999999993"/>
    <n v="0"/>
    <n v="12.900532215600389"/>
  </r>
  <r>
    <d v="2021-03-27T00:00:00"/>
    <x v="12"/>
    <x v="12"/>
    <x v="0"/>
    <n v="0"/>
    <n v="5104"/>
    <n v="815656.7200000002"/>
    <n v="18.399999999999999"/>
    <s v="-"/>
    <n v="93913.599999999991"/>
    <n v="0"/>
    <n v="12.900532215600389"/>
  </r>
  <r>
    <d v="2021-03-27T00:00:00"/>
    <x v="12"/>
    <x v="12"/>
    <x v="0"/>
    <n v="0"/>
    <n v="829.25"/>
    <n v="814827.4700000002"/>
    <n v="17.5"/>
    <s v="-"/>
    <n v="14511.875"/>
    <n v="0"/>
    <n v="12.900532215600389"/>
  </r>
  <r>
    <d v="2021-03-27T00:00:00"/>
    <x v="12"/>
    <x v="12"/>
    <x v="0"/>
    <n v="0"/>
    <n v="12350"/>
    <n v="802477.4700000002"/>
    <n v="17.8"/>
    <s v="-"/>
    <n v="219830"/>
    <n v="0"/>
    <n v="12.900532215600389"/>
  </r>
  <r>
    <d v="2021-03-27T00:00:00"/>
    <x v="12"/>
    <x v="12"/>
    <x v="0"/>
    <n v="0"/>
    <n v="2707"/>
    <n v="799770.4700000002"/>
    <n v="18.2"/>
    <s v="-"/>
    <n v="49267.4"/>
    <n v="0"/>
    <n v="12.900532215600389"/>
  </r>
  <r>
    <d v="2021-03-28T00:00:00"/>
    <x v="13"/>
    <x v="13"/>
    <x v="0"/>
    <n v="0"/>
    <n v="1036"/>
    <n v="798734.4700000002"/>
    <n v="16.8"/>
    <s v="-"/>
    <n v="17404.8"/>
    <n v="0"/>
    <n v="12.900532215600389"/>
  </r>
  <r>
    <d v="2021-03-28T00:00:00"/>
    <x v="13"/>
    <x v="13"/>
    <x v="0"/>
    <n v="0"/>
    <n v="890"/>
    <n v="797844.4700000002"/>
    <n v="16.399999999999999"/>
    <s v="-"/>
    <n v="14595.999999999998"/>
    <n v="0"/>
    <n v="12.900532215600389"/>
  </r>
  <r>
    <d v="2021-03-30T00:00:00"/>
    <x v="13"/>
    <x v="13"/>
    <x v="0"/>
    <n v="0"/>
    <n v="1152"/>
    <n v="796692.4700000002"/>
    <n v="17.3"/>
    <s v="-"/>
    <n v="19929.600000000002"/>
    <n v="0"/>
    <n v="12.900532215600389"/>
  </r>
  <r>
    <d v="2021-03-30T00:00:00"/>
    <x v="13"/>
    <x v="13"/>
    <x v="0"/>
    <n v="0"/>
    <n v="3060"/>
    <n v="793632.4700000002"/>
    <n v="18.100000000000001"/>
    <s v="-"/>
    <n v="55386.000000000007"/>
    <n v="0"/>
    <n v="12.900532215600389"/>
  </r>
  <r>
    <d v="2021-04-05T00:00:00"/>
    <x v="14"/>
    <x v="14"/>
    <x v="0"/>
    <n v="0"/>
    <n v="8400"/>
    <n v="785232.4700000002"/>
    <n v="18.7"/>
    <s v="-"/>
    <n v="157080"/>
    <n v="0"/>
    <n v="12.900532215600389"/>
  </r>
  <r>
    <d v="2021-04-05T00:00:00"/>
    <x v="14"/>
    <x v="14"/>
    <x v="0"/>
    <n v="0"/>
    <n v="9500"/>
    <n v="775732.4700000002"/>
    <n v="18.600000000000001"/>
    <s v="-"/>
    <n v="176700"/>
    <n v="0"/>
    <n v="12.900532215600389"/>
  </r>
  <r>
    <d v="2021-04-06T00:00:00"/>
    <x v="14"/>
    <x v="14"/>
    <x v="0"/>
    <n v="0"/>
    <n v="4469"/>
    <n v="771263.4700000002"/>
    <n v="18.399999999999999"/>
    <s v="-"/>
    <n v="82229.599999999991"/>
    <n v="0"/>
    <n v="12.900532215600389"/>
  </r>
  <r>
    <d v="2021-04-07T00:00:00"/>
    <x v="14"/>
    <x v="14"/>
    <x v="0"/>
    <n v="0"/>
    <n v="3060"/>
    <n v="768203.4700000002"/>
    <n v="16.100000000000001"/>
    <s v="-"/>
    <n v="49266.000000000007"/>
    <n v="0"/>
    <n v="12.900532215600389"/>
  </r>
  <r>
    <d v="2021-04-07T00:00:00"/>
    <x v="14"/>
    <x v="14"/>
    <x v="0"/>
    <n v="0"/>
    <n v="2640"/>
    <n v="765563.4700000002"/>
    <n v="17.7"/>
    <s v="-"/>
    <n v="46728"/>
    <n v="0"/>
    <n v="12.900532215600389"/>
  </r>
  <r>
    <d v="2021-04-10T00:00:00"/>
    <x v="14"/>
    <x v="14"/>
    <x v="0"/>
    <n v="0"/>
    <n v="12650"/>
    <n v="752913.4700000002"/>
    <n v="16.7"/>
    <s v="-"/>
    <n v="211255"/>
    <n v="0"/>
    <n v="12.900532215600389"/>
  </r>
  <r>
    <d v="2021-04-10T00:00:00"/>
    <x v="14"/>
    <x v="14"/>
    <x v="0"/>
    <n v="0"/>
    <n v="6635"/>
    <n v="746278.4700000002"/>
    <n v="18.5"/>
    <s v="-"/>
    <n v="122747.5"/>
    <n v="0"/>
    <n v="12.900532215600389"/>
  </r>
  <r>
    <d v="2021-04-10T00:00:00"/>
    <x v="14"/>
    <x v="14"/>
    <x v="0"/>
    <n v="0"/>
    <n v="9216"/>
    <n v="737062.4700000002"/>
    <n v="18.600000000000001"/>
    <s v="-"/>
    <n v="171417.60000000001"/>
    <n v="0"/>
    <n v="12.900532215600389"/>
  </r>
  <r>
    <d v="2021-04-10T00:00:00"/>
    <x v="14"/>
    <x v="14"/>
    <x v="0"/>
    <n v="0"/>
    <n v="5414"/>
    <n v="731648.4700000002"/>
    <n v="17.399999999999999"/>
    <s v="-"/>
    <n v="94203.599999999991"/>
    <n v="0"/>
    <n v="12.900532215600389"/>
  </r>
  <r>
    <d v="2021-04-10T00:00:00"/>
    <x v="14"/>
    <x v="14"/>
    <x v="0"/>
    <n v="0"/>
    <n v="35850"/>
    <n v="695798.4700000002"/>
    <n v="18.600000000000001"/>
    <s v="-"/>
    <n v="666810"/>
    <n v="0"/>
    <n v="12.900532215600389"/>
  </r>
  <r>
    <d v="2021-04-11T00:00:00"/>
    <x v="15"/>
    <x v="15"/>
    <x v="0"/>
    <n v="0"/>
    <n v="27250"/>
    <n v="668548.4700000002"/>
    <n v="16.5"/>
    <s v="-"/>
    <n v="449625"/>
    <n v="0"/>
    <n v="12.900532215600389"/>
  </r>
  <r>
    <d v="2021-04-11T00:00:00"/>
    <x v="15"/>
    <x v="15"/>
    <x v="0"/>
    <n v="0"/>
    <n v="12211"/>
    <n v="656337.4700000002"/>
    <n v="17.600000000000001"/>
    <s v="-"/>
    <n v="214913.6"/>
    <n v="0"/>
    <n v="12.900532215600389"/>
  </r>
  <r>
    <d v="2021-04-11T00:00:00"/>
    <x v="15"/>
    <x v="15"/>
    <x v="0"/>
    <n v="0"/>
    <n v="12288"/>
    <n v="644049.4700000002"/>
    <n v="18.600000000000001"/>
    <s v="-"/>
    <n v="228556.80000000002"/>
    <n v="0"/>
    <n v="12.900532215600389"/>
  </r>
  <r>
    <d v="2021-04-11T00:00:00"/>
    <x v="15"/>
    <x v="15"/>
    <x v="0"/>
    <n v="0"/>
    <n v="10828"/>
    <n v="633221.4700000002"/>
    <n v="18.5"/>
    <s v="-"/>
    <n v="200318"/>
    <n v="0"/>
    <n v="12.900532215600389"/>
  </r>
  <r>
    <d v="2021-04-11T00:00:00"/>
    <x v="15"/>
    <x v="15"/>
    <x v="0"/>
    <n v="0"/>
    <n v="9547"/>
    <n v="623674.4700000002"/>
    <n v="17.2"/>
    <s v="-"/>
    <n v="164208.4"/>
    <n v="0"/>
    <n v="12.900532215600389"/>
  </r>
  <r>
    <d v="2021-04-11T00:00:00"/>
    <x v="15"/>
    <x v="15"/>
    <x v="0"/>
    <n v="0"/>
    <n v="2654"/>
    <n v="621020.4700000002"/>
    <n v="17.2"/>
    <s v="-"/>
    <n v="45648.799999999996"/>
    <n v="0"/>
    <n v="12.900532215600389"/>
  </r>
  <r>
    <d v="2021-04-11T00:00:00"/>
    <x v="15"/>
    <x v="15"/>
    <x v="0"/>
    <n v="0"/>
    <n v="10747"/>
    <n v="610273.4700000002"/>
    <n v="16.899999999999999"/>
    <s v="-"/>
    <n v="181624.3"/>
    <n v="0"/>
    <n v="12.900532215600389"/>
  </r>
  <r>
    <d v="2021-04-12T00:00:00"/>
    <x v="15"/>
    <x v="15"/>
    <x v="0"/>
    <n v="0"/>
    <n v="2060"/>
    <n v="608213.4700000002"/>
    <n v="18.5"/>
    <s v="-"/>
    <n v="38110"/>
    <n v="0"/>
    <n v="12.900532215600389"/>
  </r>
  <r>
    <d v="2021-04-12T00:00:00"/>
    <x v="15"/>
    <x v="15"/>
    <x v="0"/>
    <n v="0"/>
    <n v="12640"/>
    <n v="595573.4700000002"/>
    <n v="18.7"/>
    <s v="-"/>
    <n v="236368"/>
    <n v="0"/>
    <n v="12.900532215600389"/>
  </r>
  <r>
    <d v="2021-04-12T00:00:00"/>
    <x v="15"/>
    <x v="15"/>
    <x v="0"/>
    <n v="0"/>
    <n v="2670"/>
    <n v="592903.4700000002"/>
    <n v="17.100000000000001"/>
    <s v="-"/>
    <n v="45657.000000000007"/>
    <n v="0"/>
    <n v="12.900532215600389"/>
  </r>
  <r>
    <d v="2021-04-14T00:00:00"/>
    <x v="15"/>
    <x v="15"/>
    <x v="0"/>
    <n v="0"/>
    <n v="705"/>
    <n v="592198.4700000002"/>
    <n v="18.2"/>
    <s v="-"/>
    <n v="12831"/>
    <n v="0"/>
    <n v="12.900532215600389"/>
  </r>
  <r>
    <d v="2021-04-14T00:00:00"/>
    <x v="15"/>
    <x v="15"/>
    <x v="0"/>
    <n v="0"/>
    <n v="765"/>
    <n v="591433.4700000002"/>
    <n v="16.7"/>
    <s v="-"/>
    <n v="12775.5"/>
    <n v="0"/>
    <n v="12.900532215600389"/>
  </r>
  <r>
    <d v="2021-04-18T00:00:00"/>
    <x v="16"/>
    <x v="16"/>
    <x v="0"/>
    <n v="0"/>
    <n v="6130"/>
    <n v="585303.4700000002"/>
    <n v="17.8"/>
    <s v="-"/>
    <n v="109114"/>
    <n v="0"/>
    <n v="12.900532215600389"/>
  </r>
  <r>
    <d v="2021-04-18T00:00:00"/>
    <x v="16"/>
    <x v="16"/>
    <x v="0"/>
    <n v="0"/>
    <n v="3480"/>
    <n v="581823.4700000002"/>
    <n v="16.3"/>
    <s v="-"/>
    <n v="56724"/>
    <n v="0"/>
    <n v="12.900532215600389"/>
  </r>
  <r>
    <d v="2021-04-21T00:00:00"/>
    <x v="16"/>
    <x v="16"/>
    <x v="0"/>
    <n v="0"/>
    <n v="1000"/>
    <n v="580823.4700000002"/>
    <n v="17.3"/>
    <s v="-"/>
    <n v="17300"/>
    <n v="0"/>
    <n v="12.900532215600389"/>
  </r>
  <r>
    <d v="2021-04-21T00:00:00"/>
    <x v="16"/>
    <x v="16"/>
    <x v="0"/>
    <n v="0"/>
    <n v="7700"/>
    <n v="573123.4700000002"/>
    <n v="18.100000000000001"/>
    <s v="-"/>
    <n v="139370"/>
    <n v="0"/>
    <n v="12.900532215600389"/>
  </r>
  <r>
    <d v="2021-04-21T00:00:00"/>
    <x v="16"/>
    <x v="16"/>
    <x v="0"/>
    <n v="0"/>
    <n v="15200"/>
    <n v="557923.4700000002"/>
    <n v="18.3"/>
    <s v="-"/>
    <n v="278160"/>
    <n v="0"/>
    <n v="12.900532215600389"/>
  </r>
  <r>
    <d v="2021-04-21T00:00:00"/>
    <x v="16"/>
    <x v="16"/>
    <x v="0"/>
    <n v="0"/>
    <n v="4400"/>
    <n v="553523.4700000002"/>
    <n v="16.8"/>
    <s v="-"/>
    <n v="73920"/>
    <n v="0"/>
    <n v="12.900532215600389"/>
  </r>
  <r>
    <d v="2021-04-21T00:00:00"/>
    <x v="16"/>
    <x v="16"/>
    <x v="0"/>
    <n v="0"/>
    <n v="2750"/>
    <n v="550773.4700000002"/>
    <n v="16.2"/>
    <s v="-"/>
    <n v="44550"/>
    <n v="0"/>
    <n v="12.900532215600389"/>
  </r>
  <r>
    <d v="2021-04-25T00:00:00"/>
    <x v="17"/>
    <x v="17"/>
    <x v="0"/>
    <n v="0"/>
    <n v="191"/>
    <n v="550582.4700000002"/>
    <n v="17.7"/>
    <s v="-"/>
    <n v="3380.7"/>
    <n v="0"/>
    <n v="12.900532215600389"/>
  </r>
  <r>
    <d v="2021-04-28T00:00:00"/>
    <x v="17"/>
    <x v="17"/>
    <x v="0"/>
    <n v="0"/>
    <n v="143"/>
    <n v="550439.4700000002"/>
    <n v="16.399999999999999"/>
    <s v="-"/>
    <n v="2345.1999999999998"/>
    <n v="0"/>
    <n v="12.900532215600389"/>
  </r>
  <r>
    <d v="2021-05-02T00:00:00"/>
    <x v="18"/>
    <x v="18"/>
    <x v="0"/>
    <n v="0"/>
    <n v="12300"/>
    <n v="538139.4700000002"/>
    <n v="18.899999999999999"/>
    <s v="-"/>
    <n v="232469.99999999997"/>
    <n v="0"/>
    <n v="12.900532215600389"/>
  </r>
  <r>
    <d v="2021-05-02T00:00:00"/>
    <x v="18"/>
    <x v="18"/>
    <x v="0"/>
    <n v="0"/>
    <n v="12300"/>
    <n v="525839.4700000002"/>
    <n v="18.399999999999999"/>
    <s v="-"/>
    <n v="226319.99999999997"/>
    <n v="0"/>
    <n v="12.900532215600389"/>
  </r>
  <r>
    <d v="2021-05-02T00:00:00"/>
    <x v="18"/>
    <x v="18"/>
    <x v="0"/>
    <n v="0"/>
    <n v="11000"/>
    <n v="514839.4700000002"/>
    <n v="18.7"/>
    <s v="-"/>
    <n v="205700"/>
    <n v="0"/>
    <n v="12.900532215600389"/>
  </r>
  <r>
    <d v="2021-05-02T00:00:00"/>
    <x v="18"/>
    <x v="18"/>
    <x v="0"/>
    <n v="1960"/>
    <n v="0"/>
    <n v="516799.4700000002"/>
    <s v="-"/>
    <n v="13.7"/>
    <n v="0"/>
    <n v="26852"/>
    <n v="12.901653102253313"/>
  </r>
  <r>
    <d v="2021-05-02T00:00:00"/>
    <x v="18"/>
    <x v="18"/>
    <x v="0"/>
    <n v="0"/>
    <n v="1960"/>
    <n v="514839.4700000002"/>
    <n v="18.100000000000001"/>
    <s v="-"/>
    <n v="35476"/>
    <n v="0"/>
    <n v="12.901653102253313"/>
  </r>
  <r>
    <d v="2021-05-02T00:00:00"/>
    <x v="18"/>
    <x v="18"/>
    <x v="0"/>
    <n v="0"/>
    <n v="14040"/>
    <n v="500799.4700000002"/>
    <n v="18.2"/>
    <s v="-"/>
    <n v="255528"/>
    <n v="0"/>
    <n v="12.901653102253313"/>
  </r>
  <r>
    <d v="2021-05-04T00:00:00"/>
    <x v="18"/>
    <x v="18"/>
    <x v="0"/>
    <n v="0"/>
    <n v="26702"/>
    <n v="474097.4700000002"/>
    <n v="16.2"/>
    <s v="-"/>
    <n v="432572.39999999997"/>
    <n v="0"/>
    <n v="12.901653102253313"/>
  </r>
  <r>
    <d v="2021-05-05T00:00:00"/>
    <x v="18"/>
    <x v="18"/>
    <x v="0"/>
    <n v="2925"/>
    <n v="0"/>
    <n v="477022.4700000002"/>
    <s v="-"/>
    <n v="13.5"/>
    <n v="0"/>
    <n v="39487.5"/>
    <n v="12.902902428412991"/>
  </r>
  <r>
    <d v="2021-05-05T00:00:00"/>
    <x v="18"/>
    <x v="18"/>
    <x v="0"/>
    <n v="0"/>
    <n v="494"/>
    <n v="476528.4700000002"/>
    <n v="17.600000000000001"/>
    <s v="-"/>
    <n v="8694.4000000000015"/>
    <n v="0"/>
    <n v="12.902902428412991"/>
  </r>
  <r>
    <d v="2021-05-05T00:00:00"/>
    <x v="18"/>
    <x v="18"/>
    <x v="0"/>
    <n v="0"/>
    <n v="1663"/>
    <n v="474865.4700000002"/>
    <n v="17.600000000000001"/>
    <s v="-"/>
    <n v="29268.800000000003"/>
    <n v="0"/>
    <n v="12.902902428412991"/>
  </r>
  <r>
    <d v="2021-05-05T00:00:00"/>
    <x v="18"/>
    <x v="18"/>
    <x v="0"/>
    <n v="0"/>
    <n v="2450"/>
    <n v="472415.4700000002"/>
    <n v="17.600000000000001"/>
    <s v="-"/>
    <n v="43120"/>
    <n v="0"/>
    <n v="12.902902428412991"/>
  </r>
  <r>
    <d v="2021-05-06T00:00:00"/>
    <x v="18"/>
    <x v="18"/>
    <x v="0"/>
    <n v="0"/>
    <n v="26416"/>
    <n v="445999.4700000002"/>
    <n v="16.100000000000001"/>
    <s v="-"/>
    <n v="425297.60000000003"/>
    <n v="0"/>
    <n v="12.902902428412991"/>
  </r>
  <r>
    <d v="2021-05-06T00:00:00"/>
    <x v="18"/>
    <x v="18"/>
    <x v="0"/>
    <n v="0"/>
    <n v="25164"/>
    <n v="420835.4700000002"/>
    <n v="17.600000000000001"/>
    <s v="-"/>
    <n v="442886.40000000002"/>
    <n v="0"/>
    <n v="12.902902428412991"/>
  </r>
  <r>
    <d v="2021-05-08T00:00:00"/>
    <x v="18"/>
    <x v="18"/>
    <x v="0"/>
    <n v="0"/>
    <n v="284"/>
    <n v="420551.4700000002"/>
    <n v="18.2"/>
    <s v="-"/>
    <n v="5168.8"/>
    <n v="0"/>
    <n v="12.902902428412991"/>
  </r>
  <r>
    <d v="2021-05-08T00:00:00"/>
    <x v="18"/>
    <x v="18"/>
    <x v="0"/>
    <n v="0"/>
    <n v="705"/>
    <n v="419846.4700000002"/>
    <n v="18.600000000000001"/>
    <s v="-"/>
    <n v="13113.000000000002"/>
    <n v="0"/>
    <n v="12.902902428412991"/>
  </r>
  <r>
    <d v="2021-05-08T00:00:00"/>
    <x v="18"/>
    <x v="18"/>
    <x v="0"/>
    <n v="0"/>
    <n v="2725"/>
    <n v="417121.4700000002"/>
    <n v="16.3"/>
    <s v="-"/>
    <n v="44417.5"/>
    <n v="0"/>
    <n v="12.902902428412991"/>
  </r>
  <r>
    <d v="2021-05-09T00:00:00"/>
    <x v="19"/>
    <x v="19"/>
    <x v="0"/>
    <n v="51048"/>
    <n v="0"/>
    <n v="468169.4700000002"/>
    <s v="-"/>
    <n v="12.2"/>
    <n v="0"/>
    <n v="622785.6"/>
    <n v="12.878189362647189"/>
  </r>
  <r>
    <d v="2021-05-09T00:00:00"/>
    <x v="19"/>
    <x v="19"/>
    <x v="0"/>
    <n v="51048"/>
    <n v="0"/>
    <n v="519217.4700000002"/>
    <s v="-"/>
    <n v="13.1"/>
    <n v="0"/>
    <n v="668728.79999999993"/>
    <n v="12.885723040684987"/>
  </r>
  <r>
    <d v="2021-05-09T00:00:00"/>
    <x v="19"/>
    <x v="19"/>
    <x v="0"/>
    <n v="0"/>
    <n v="204"/>
    <n v="519013.4700000002"/>
    <n v="17.2"/>
    <s v="-"/>
    <n v="3508.7999999999997"/>
    <n v="0"/>
    <n v="12.885723040684987"/>
  </r>
  <r>
    <d v="2021-05-09T00:00:00"/>
    <x v="19"/>
    <x v="19"/>
    <x v="0"/>
    <n v="53083"/>
    <n v="0"/>
    <n v="572096.4700000002"/>
    <s v="-"/>
    <n v="13.3"/>
    <n v="0"/>
    <n v="706003.9"/>
    <n v="12.899855516403829"/>
  </r>
  <r>
    <d v="2021-05-10T00:00:00"/>
    <x v="19"/>
    <x v="19"/>
    <x v="0"/>
    <n v="0"/>
    <n v="10209"/>
    <n v="561887.4700000002"/>
    <n v="16.2"/>
    <s v="-"/>
    <n v="165385.79999999999"/>
    <n v="0"/>
    <n v="12.899855516403829"/>
  </r>
  <r>
    <d v="2021-05-10T00:00:00"/>
    <x v="19"/>
    <x v="19"/>
    <x v="0"/>
    <n v="0"/>
    <n v="12288"/>
    <n v="549599.4700000002"/>
    <n v="16.2"/>
    <s v="-"/>
    <n v="199065.59999999998"/>
    <n v="0"/>
    <n v="12.899855516403829"/>
  </r>
  <r>
    <d v="2021-05-10T00:00:00"/>
    <x v="19"/>
    <x v="19"/>
    <x v="0"/>
    <n v="0"/>
    <n v="8122"/>
    <n v="541477.4700000002"/>
    <n v="16.3"/>
    <s v="-"/>
    <n v="132388.6"/>
    <n v="0"/>
    <n v="12.899855516403829"/>
  </r>
  <r>
    <d v="2021-05-11T00:00:00"/>
    <x v="19"/>
    <x v="19"/>
    <x v="0"/>
    <n v="0"/>
    <n v="3030"/>
    <n v="538447.4700000002"/>
    <n v="18.8"/>
    <s v="-"/>
    <n v="56964"/>
    <n v="0"/>
    <n v="12.899855516403829"/>
  </r>
  <r>
    <d v="2021-05-11T00:00:00"/>
    <x v="19"/>
    <x v="19"/>
    <x v="0"/>
    <n v="0"/>
    <n v="1700"/>
    <n v="536747.4700000002"/>
    <n v="18.2"/>
    <s v="-"/>
    <n v="30940"/>
    <n v="0"/>
    <n v="12.899855516403829"/>
  </r>
  <r>
    <d v="2021-05-11T00:00:00"/>
    <x v="19"/>
    <x v="19"/>
    <x v="0"/>
    <n v="0"/>
    <n v="3570"/>
    <n v="533177.4700000002"/>
    <n v="18.3"/>
    <s v="-"/>
    <n v="65331"/>
    <n v="0"/>
    <n v="12.899855516403829"/>
  </r>
  <r>
    <d v="2021-05-17T00:00:00"/>
    <x v="20"/>
    <x v="20"/>
    <x v="0"/>
    <n v="170"/>
    <n v="0"/>
    <n v="533347.4700000002"/>
    <s v="-"/>
    <n v="13.3"/>
    <n v="0"/>
    <n v="2261"/>
    <n v="12.899899227361361"/>
  </r>
  <r>
    <d v="2021-05-17T00:00:00"/>
    <x v="20"/>
    <x v="20"/>
    <x v="0"/>
    <n v="2240"/>
    <n v="0"/>
    <n v="535587.4700000002"/>
    <s v="-"/>
    <n v="12.4"/>
    <n v="0"/>
    <n v="27776"/>
    <n v="12.899180721380667"/>
  </r>
  <r>
    <d v="2021-05-18T00:00:00"/>
    <x v="20"/>
    <x v="20"/>
    <x v="0"/>
    <n v="0"/>
    <n v="30200"/>
    <n v="505387.4700000002"/>
    <n v="18.3"/>
    <s v="-"/>
    <n v="552660"/>
    <n v="0"/>
    <n v="12.899180721380667"/>
  </r>
  <r>
    <d v="2021-05-18T00:00:00"/>
    <x v="20"/>
    <x v="20"/>
    <x v="0"/>
    <n v="0"/>
    <n v="1270"/>
    <n v="504117.4700000002"/>
    <n v="17.899999999999999"/>
    <s v="-"/>
    <n v="22733"/>
    <n v="0"/>
    <n v="12.899180721380667"/>
  </r>
  <r>
    <d v="2021-05-18T00:00:00"/>
    <x v="20"/>
    <x v="20"/>
    <x v="0"/>
    <n v="5810"/>
    <n v="0"/>
    <n v="509927.4700000002"/>
    <s v="-"/>
    <n v="14.4"/>
    <n v="0"/>
    <n v="83664"/>
    <n v="12.90475499645231"/>
  </r>
  <r>
    <d v="2021-05-18T00:00:00"/>
    <x v="20"/>
    <x v="20"/>
    <x v="0"/>
    <n v="0"/>
    <n v="4092"/>
    <n v="505835.4700000002"/>
    <n v="16.100000000000001"/>
    <s v="-"/>
    <n v="65881.200000000012"/>
    <n v="0"/>
    <n v="12.90475499645231"/>
  </r>
  <r>
    <d v="2021-05-19T00:00:00"/>
    <x v="20"/>
    <x v="20"/>
    <x v="0"/>
    <n v="0"/>
    <n v="2320"/>
    <n v="503515.4700000002"/>
    <n v="16.899999999999999"/>
    <s v="-"/>
    <n v="39208"/>
    <n v="0"/>
    <n v="12.90475499645231"/>
  </r>
  <r>
    <d v="2021-05-22T00:00:00"/>
    <x v="20"/>
    <x v="20"/>
    <x v="0"/>
    <n v="0"/>
    <n v="442"/>
    <n v="503073.4700000002"/>
    <n v="18.100000000000001"/>
    <s v="-"/>
    <n v="8000.2000000000007"/>
    <n v="0"/>
    <n v="12.90475499645231"/>
  </r>
  <r>
    <d v="2021-05-24T00:00:00"/>
    <x v="21"/>
    <x v="21"/>
    <x v="0"/>
    <n v="3318"/>
    <n v="0"/>
    <n v="506391.4700000002"/>
    <s v="-"/>
    <n v="12.3"/>
    <n v="0"/>
    <n v="40811.4"/>
    <n v="12.903474968345318"/>
  </r>
  <r>
    <d v="2021-05-24T00:00:00"/>
    <x v="21"/>
    <x v="21"/>
    <x v="0"/>
    <n v="18345"/>
    <n v="0"/>
    <n v="524736.4700000002"/>
    <s v="-"/>
    <n v="13.8"/>
    <n v="0"/>
    <n v="253161"/>
    <n v="12.913845259278588"/>
  </r>
  <r>
    <d v="2021-05-24T00:00:00"/>
    <x v="21"/>
    <x v="21"/>
    <x v="0"/>
    <n v="0"/>
    <n v="12150"/>
    <n v="512586.4700000002"/>
    <n v="16.399999999999999"/>
    <s v="-"/>
    <n v="199259.99999999997"/>
    <n v="0"/>
    <n v="12.913845259278588"/>
  </r>
  <r>
    <d v="2021-05-24T00:00:00"/>
    <x v="21"/>
    <x v="21"/>
    <x v="0"/>
    <n v="2895"/>
    <n v="0"/>
    <n v="515481.4700000002"/>
    <s v="-"/>
    <n v="13.8"/>
    <n v="0"/>
    <n v="39951"/>
    <n v="12.915459903701551"/>
  </r>
  <r>
    <d v="2021-05-24T00:00:00"/>
    <x v="21"/>
    <x v="21"/>
    <x v="0"/>
    <n v="6144"/>
    <n v="0"/>
    <n v="521625.4700000002"/>
    <s v="-"/>
    <n v="13.1"/>
    <n v="0"/>
    <n v="80486.399999999994"/>
    <n v="12.916170764478263"/>
  </r>
  <r>
    <d v="2021-05-24T00:00:00"/>
    <x v="21"/>
    <x v="21"/>
    <x v="0"/>
    <n v="10829"/>
    <n v="0"/>
    <n v="532454.4700000002"/>
    <s v="-"/>
    <n v="12.1"/>
    <n v="0"/>
    <n v="131030.9"/>
    <n v="12.910666828694266"/>
  </r>
  <r>
    <d v="2021-05-25T00:00:00"/>
    <x v="21"/>
    <x v="21"/>
    <x v="0"/>
    <n v="0"/>
    <n v="514"/>
    <n v="531940.4700000002"/>
    <n v="17.899999999999999"/>
    <s v="-"/>
    <n v="9200.5999999999985"/>
    <n v="0"/>
    <n v="12.910666828694266"/>
  </r>
  <r>
    <d v="2021-05-25T00:00:00"/>
    <x v="21"/>
    <x v="21"/>
    <x v="0"/>
    <n v="26170"/>
    <n v="0"/>
    <n v="558110.4700000002"/>
    <s v="-"/>
    <n v="12.5"/>
    <n v="0"/>
    <n v="327125"/>
    <n v="12.904081511878779"/>
  </r>
  <r>
    <d v="2021-05-25T00:00:00"/>
    <x v="21"/>
    <x v="21"/>
    <x v="0"/>
    <n v="0"/>
    <n v="29060"/>
    <n v="529050.4700000002"/>
    <n v="16.3"/>
    <s v="-"/>
    <n v="473678"/>
    <n v="0"/>
    <n v="12.904081511878779"/>
  </r>
  <r>
    <d v="2021-05-25T00:00:00"/>
    <x v="21"/>
    <x v="21"/>
    <x v="0"/>
    <n v="0"/>
    <n v="9910"/>
    <n v="519140.4700000002"/>
    <n v="18.399999999999999"/>
    <s v="-"/>
    <n v="182344"/>
    <n v="0"/>
    <n v="12.904081511878779"/>
  </r>
  <r>
    <d v="2021-05-26T00:00:00"/>
    <x v="21"/>
    <x v="21"/>
    <x v="0"/>
    <n v="0"/>
    <n v="350"/>
    <n v="518790.4700000002"/>
    <n v="17.399999999999999"/>
    <s v="-"/>
    <n v="6089.9999999999991"/>
    <n v="0"/>
    <n v="12.904081511878779"/>
  </r>
  <r>
    <d v="2021-05-26T00:00:00"/>
    <x v="21"/>
    <x v="21"/>
    <x v="0"/>
    <n v="0"/>
    <n v="2570"/>
    <n v="516220.4700000002"/>
    <n v="17.7"/>
    <s v="-"/>
    <n v="45489"/>
    <n v="0"/>
    <n v="12.904081511878779"/>
  </r>
  <r>
    <d v="2021-05-26T00:00:00"/>
    <x v="21"/>
    <x v="21"/>
    <x v="0"/>
    <n v="5890"/>
    <n v="0"/>
    <n v="522110.4700000002"/>
    <s v="-"/>
    <n v="14.1"/>
    <n v="0"/>
    <n v="83049"/>
    <n v="12.908382176848791"/>
  </r>
  <r>
    <d v="2021-05-26T00:00:00"/>
    <x v="21"/>
    <x v="21"/>
    <x v="0"/>
    <n v="5890"/>
    <n v="0"/>
    <n v="528000.4700000002"/>
    <s v="-"/>
    <n v="13.1"/>
    <n v="0"/>
    <n v="77159"/>
    <n v="12.909068788171009"/>
  </r>
  <r>
    <d v="2021-05-27T00:00:00"/>
    <x v="21"/>
    <x v="21"/>
    <x v="0"/>
    <n v="0"/>
    <n v="6100"/>
    <n v="521900.4700000002"/>
    <n v="16.899999999999999"/>
    <s v="-"/>
    <n v="103089.99999999999"/>
    <n v="0"/>
    <n v="12.909068788171009"/>
  </r>
  <r>
    <d v="2021-05-27T00:00:00"/>
    <x v="21"/>
    <x v="21"/>
    <x v="0"/>
    <n v="0"/>
    <n v="2850"/>
    <n v="519050.4700000002"/>
    <n v="18.5"/>
    <s v="-"/>
    <n v="52725"/>
    <n v="0"/>
    <n v="12.909068788171009"/>
  </r>
  <r>
    <d v="2021-05-27T00:00:00"/>
    <x v="21"/>
    <x v="21"/>
    <x v="0"/>
    <n v="0"/>
    <n v="3200"/>
    <n v="515850.4700000002"/>
    <n v="17.5"/>
    <s v="-"/>
    <n v="56000"/>
    <n v="0"/>
    <n v="12.909068788171009"/>
  </r>
  <r>
    <d v="2021-05-29T00:00:00"/>
    <x v="21"/>
    <x v="21"/>
    <x v="0"/>
    <n v="0"/>
    <n v="13700"/>
    <n v="502150.4700000002"/>
    <n v="16.600000000000001"/>
    <s v="-"/>
    <n v="227420.00000000003"/>
    <n v="0"/>
    <n v="12.909068788171009"/>
  </r>
  <r>
    <d v="2021-05-29T00:00:00"/>
    <x v="21"/>
    <x v="21"/>
    <x v="0"/>
    <n v="0"/>
    <n v="9700"/>
    <n v="492450.4700000002"/>
    <n v="18.100000000000001"/>
    <s v="-"/>
    <n v="175570"/>
    <n v="0"/>
    <n v="12.909068788171009"/>
  </r>
  <r>
    <d v="2021-05-29T00:00:00"/>
    <x v="21"/>
    <x v="21"/>
    <x v="0"/>
    <n v="0"/>
    <n v="510"/>
    <n v="491940.4700000002"/>
    <n v="16.3"/>
    <s v="-"/>
    <n v="8313"/>
    <n v="0"/>
    <n v="12.909068788171009"/>
  </r>
  <r>
    <d v="2021-05-29T00:00:00"/>
    <x v="21"/>
    <x v="21"/>
    <x v="0"/>
    <n v="0"/>
    <n v="3000"/>
    <n v="488940.4700000002"/>
    <n v="18.399999999999999"/>
    <s v="-"/>
    <n v="55199.999999999993"/>
    <n v="0"/>
    <n v="12.909068788171009"/>
  </r>
  <r>
    <d v="2021-05-29T00:00:00"/>
    <x v="21"/>
    <x v="21"/>
    <x v="0"/>
    <n v="0"/>
    <n v="8500"/>
    <n v="480440.4700000002"/>
    <n v="17.5"/>
    <s v="-"/>
    <n v="148750"/>
    <n v="0"/>
    <n v="12.909068788171009"/>
  </r>
  <r>
    <d v="2021-05-29T00:00:00"/>
    <x v="21"/>
    <x v="21"/>
    <x v="0"/>
    <n v="0"/>
    <n v="430"/>
    <n v="480010.4700000002"/>
    <n v="16.8"/>
    <s v="-"/>
    <n v="7224"/>
    <n v="0"/>
    <n v="12.909068788171009"/>
  </r>
  <r>
    <d v="2021-05-29T00:00:00"/>
    <x v="21"/>
    <x v="21"/>
    <x v="0"/>
    <n v="0"/>
    <n v="6000"/>
    <n v="474010.4700000002"/>
    <n v="18.399999999999999"/>
    <s v="-"/>
    <n v="110399.99999999999"/>
    <n v="0"/>
    <n v="12.909068788171009"/>
  </r>
  <r>
    <d v="2021-05-31T00:00:00"/>
    <x v="22"/>
    <x v="22"/>
    <x v="0"/>
    <n v="0"/>
    <n v="518.40000000000009"/>
    <n v="473492.0700000003"/>
    <n v="16.7"/>
    <s v="-"/>
    <n v="8657.2800000000007"/>
    <n v="0"/>
    <n v="12.909068788171009"/>
  </r>
  <r>
    <d v="2021-05-31T00:00:00"/>
    <x v="22"/>
    <x v="22"/>
    <x v="0"/>
    <n v="762"/>
    <n v="0"/>
    <n v="474254.0700000003"/>
    <s v="-"/>
    <n v="13.1"/>
    <n v="0"/>
    <n v="9982.1999999999989"/>
    <n v="12.90915725702166"/>
  </r>
  <r>
    <d v="2021-05-31T00:00:00"/>
    <x v="22"/>
    <x v="22"/>
    <x v="0"/>
    <n v="0"/>
    <n v="762"/>
    <n v="473492.0700000003"/>
    <n v="18.5"/>
    <s v="-"/>
    <n v="14097"/>
    <n v="0"/>
    <n v="12.90915725702166"/>
  </r>
  <r>
    <d v="2021-05-31T00:00:00"/>
    <x v="22"/>
    <x v="22"/>
    <x v="0"/>
    <n v="0"/>
    <n v="3980"/>
    <n v="469512.0700000003"/>
    <n v="17.3"/>
    <s v="-"/>
    <n v="68854"/>
    <n v="0"/>
    <n v="12.90915725702166"/>
  </r>
  <r>
    <d v="2021-06-02T00:00:00"/>
    <x v="22"/>
    <x v="22"/>
    <x v="0"/>
    <n v="327"/>
    <n v="0"/>
    <n v="469839.0700000003"/>
    <s v="-"/>
    <n v="14.2"/>
    <n v="0"/>
    <n v="4643.3999999999996"/>
    <n v="12.909413878633206"/>
  </r>
  <r>
    <d v="2021-06-02T00:00:00"/>
    <x v="22"/>
    <x v="22"/>
    <x v="0"/>
    <n v="0"/>
    <n v="327"/>
    <n v="469512.0700000003"/>
    <n v="17.100000000000001"/>
    <s v="-"/>
    <n v="5591.7000000000007"/>
    <n v="0"/>
    <n v="12.909413878633206"/>
  </r>
  <r>
    <d v="2021-06-06T00:00:00"/>
    <x v="23"/>
    <x v="23"/>
    <x v="0"/>
    <n v="3265"/>
    <n v="0"/>
    <n v="472777.0700000003"/>
    <s v="-"/>
    <n v="14.6"/>
    <n v="0"/>
    <n v="47669"/>
    <n v="12.912763004064042"/>
  </r>
  <r>
    <d v="2021-06-06T00:00:00"/>
    <x v="23"/>
    <x v="23"/>
    <x v="0"/>
    <n v="0"/>
    <n v="3265"/>
    <n v="469512.0700000003"/>
    <n v="18.5"/>
    <s v="-"/>
    <n v="60402.5"/>
    <n v="0"/>
    <n v="12.912763004064042"/>
  </r>
  <r>
    <d v="2021-06-07T00:00:00"/>
    <x v="23"/>
    <x v="23"/>
    <x v="0"/>
    <n v="0"/>
    <n v="5184"/>
    <n v="464328.0700000003"/>
    <n v="18.100000000000001"/>
    <s v="-"/>
    <n v="93830.400000000009"/>
    <n v="0"/>
    <n v="12.912763004064042"/>
  </r>
  <r>
    <d v="2021-06-14T00:00:00"/>
    <x v="24"/>
    <x v="24"/>
    <x v="0"/>
    <n v="0"/>
    <n v="6465"/>
    <n v="457863.0700000003"/>
    <n v="18.3"/>
    <s v="-"/>
    <n v="118309.5"/>
    <n v="0"/>
    <n v="12.912763004064042"/>
  </r>
  <r>
    <d v="2021-06-14T00:00:00"/>
    <x v="24"/>
    <x v="24"/>
    <x v="0"/>
    <n v="0"/>
    <n v="380"/>
    <n v="457483.0700000003"/>
    <n v="17.100000000000001"/>
    <s v="-"/>
    <n v="6498.0000000000009"/>
    <n v="0"/>
    <n v="12.912763004064042"/>
  </r>
  <r>
    <d v="2021-06-14T00:00:00"/>
    <x v="24"/>
    <x v="24"/>
    <x v="0"/>
    <n v="0"/>
    <n v="800"/>
    <n v="456683.0700000003"/>
    <n v="16.7"/>
    <s v="-"/>
    <n v="13360"/>
    <n v="0"/>
    <n v="12.912763004064042"/>
  </r>
  <r>
    <d v="2021-06-15T00:00:00"/>
    <x v="24"/>
    <x v="24"/>
    <x v="0"/>
    <n v="49766.400000000001"/>
    <n v="0"/>
    <n v="506449.4700000002"/>
    <s v="-"/>
    <n v="13.2"/>
    <n v="0"/>
    <n v="656916.47999999998"/>
    <n v="12.921182144171965"/>
  </r>
  <r>
    <d v="2021-06-15T00:00:00"/>
    <x v="24"/>
    <x v="24"/>
    <x v="0"/>
    <n v="183167.99999999997"/>
    <n v="0"/>
    <n v="689617.4700000002"/>
    <s v="-"/>
    <n v="12.7"/>
    <n v="0"/>
    <n v="2326233.5999999996"/>
    <n v="12.89964450487293"/>
  </r>
  <r>
    <d v="2021-06-15T00:00:00"/>
    <x v="24"/>
    <x v="24"/>
    <x v="0"/>
    <n v="86832"/>
    <n v="0"/>
    <n v="776449.4700000002"/>
    <s v="-"/>
    <n v="13.3"/>
    <n v="0"/>
    <n v="1154865.6000000001"/>
    <n v="12.91730998195567"/>
  </r>
  <r>
    <d v="2021-06-15T00:00:00"/>
    <x v="24"/>
    <x v="24"/>
    <x v="0"/>
    <n v="49152"/>
    <n v="0"/>
    <n v="825601.4700000002"/>
    <s v="-"/>
    <n v="12.6"/>
    <n v="0"/>
    <n v="619315.19999999995"/>
    <n v="12.909577648689561"/>
  </r>
  <r>
    <d v="2021-06-15T00:00:00"/>
    <x v="24"/>
    <x v="24"/>
    <x v="0"/>
    <n v="135360.00000000003"/>
    <n v="0"/>
    <n v="960961.47000000044"/>
    <s v="-"/>
    <n v="12.5"/>
    <n v="0"/>
    <n v="1692000.0000000005"/>
    <n v="12.883820146347189"/>
  </r>
  <r>
    <d v="2021-06-17T00:00:00"/>
    <x v="24"/>
    <x v="24"/>
    <x v="0"/>
    <n v="12213"/>
    <n v="0"/>
    <n v="973174.47000000044"/>
    <s v="-"/>
    <n v="12.9"/>
    <n v="0"/>
    <n v="157547.70000000001"/>
    <n v="12.88391143500467"/>
  </r>
  <r>
    <d v="2021-06-17T00:00:00"/>
    <x v="24"/>
    <x v="24"/>
    <x v="0"/>
    <n v="11577"/>
    <n v="0"/>
    <n v="984751.47000000044"/>
    <s v="-"/>
    <n v="13.1"/>
    <n v="0"/>
    <n v="151658.69999999998"/>
    <n v="12.88506099368229"/>
  </r>
  <r>
    <d v="2021-06-17T00:00:00"/>
    <x v="24"/>
    <x v="24"/>
    <x v="0"/>
    <n v="10830"/>
    <n v="0"/>
    <n v="995581.47000000044"/>
    <s v="-"/>
    <n v="13.6"/>
    <n v="0"/>
    <n v="147288"/>
    <n v="12.888601332520459"/>
  </r>
  <r>
    <d v="2021-06-20T00:00:00"/>
    <x v="25"/>
    <x v="25"/>
    <x v="0"/>
    <n v="0"/>
    <n v="1272"/>
    <n v="994309.47000000044"/>
    <n v="18.899999999999999"/>
    <s v="-"/>
    <n v="24040.799999999999"/>
    <n v="0"/>
    <n v="12.888601332520459"/>
  </r>
  <r>
    <d v="2021-06-20T00:00:00"/>
    <x v="25"/>
    <x v="25"/>
    <x v="0"/>
    <n v="0"/>
    <n v="2412"/>
    <n v="991897.47000000044"/>
    <n v="16.899999999999999"/>
    <s v="-"/>
    <n v="40762.799999999996"/>
    <n v="0"/>
    <n v="12.888601332520459"/>
  </r>
  <r>
    <d v="2021-06-21T00:00:00"/>
    <x v="25"/>
    <x v="25"/>
    <x v="0"/>
    <n v="0"/>
    <n v="2360"/>
    <n v="989537.47000000044"/>
    <n v="17.8"/>
    <s v="-"/>
    <n v="42008"/>
    <n v="0"/>
    <n v="12.888601332520459"/>
  </r>
  <r>
    <d v="2021-06-23T00:00:00"/>
    <x v="25"/>
    <x v="25"/>
    <x v="0"/>
    <n v="0"/>
    <n v="636"/>
    <n v="988901.47000000044"/>
    <n v="18.2"/>
    <s v="-"/>
    <n v="11575.199999999999"/>
    <n v="0"/>
    <n v="12.888601332520459"/>
  </r>
  <r>
    <d v="2021-06-23T00:00:00"/>
    <x v="25"/>
    <x v="25"/>
    <x v="0"/>
    <n v="0"/>
    <n v="2412"/>
    <n v="986489.47000000044"/>
    <n v="17.3"/>
    <s v="-"/>
    <n v="41727.599999999999"/>
    <n v="0"/>
    <n v="12.888601332520459"/>
  </r>
  <r>
    <d v="2021-06-29T00:00:00"/>
    <x v="26"/>
    <x v="26"/>
    <x v="0"/>
    <n v="0"/>
    <n v="2080"/>
    <n v="984409.47000000044"/>
    <n v="17.2"/>
    <s v="-"/>
    <n v="35776"/>
    <n v="0"/>
    <n v="12.888601332520459"/>
  </r>
  <r>
    <d v="2021-07-01T00:00:00"/>
    <x v="26"/>
    <x v="26"/>
    <x v="0"/>
    <n v="0"/>
    <n v="34980"/>
    <n v="949429.47000000044"/>
    <n v="18.899999999999999"/>
    <s v="-"/>
    <n v="661122"/>
    <n v="0"/>
    <n v="12.888601332520459"/>
  </r>
  <r>
    <d v="2021-07-01T00:00:00"/>
    <x v="26"/>
    <x v="26"/>
    <x v="0"/>
    <n v="93876"/>
    <n v="0"/>
    <n v="1043305.4700000004"/>
    <s v="-"/>
    <n v="14.1"/>
    <n v="0"/>
    <n v="1323651.5999999999"/>
    <n v="12.938459500193103"/>
  </r>
  <r>
    <d v="2021-07-04T00:00:00"/>
    <x v="27"/>
    <x v="27"/>
    <x v="0"/>
    <n v="0"/>
    <n v="6090"/>
    <n v="1037215.4700000004"/>
    <n v="17.2"/>
    <s v="-"/>
    <n v="104748"/>
    <n v="0"/>
    <n v="12.938459500193103"/>
  </r>
  <r>
    <d v="2021-07-05T00:00:00"/>
    <x v="27"/>
    <x v="27"/>
    <x v="0"/>
    <n v="0"/>
    <n v="685"/>
    <n v="1036530.4700000004"/>
    <n v="18.2"/>
    <s v="-"/>
    <n v="12467"/>
    <n v="0"/>
    <n v="12.938459500193103"/>
  </r>
  <r>
    <d v="2021-07-07T00:00:00"/>
    <x v="27"/>
    <x v="27"/>
    <x v="0"/>
    <n v="0"/>
    <n v="1780"/>
    <n v="1034750.4700000004"/>
    <n v="18.399999999999999"/>
    <s v="-"/>
    <n v="32751.999999999996"/>
    <n v="0"/>
    <n v="12.938459500193103"/>
  </r>
  <r>
    <d v="2021-07-07T00:00:00"/>
    <x v="27"/>
    <x v="27"/>
    <x v="0"/>
    <n v="0"/>
    <n v="4824"/>
    <n v="1029926.4700000004"/>
    <n v="18.899999999999999"/>
    <s v="-"/>
    <n v="91173.599999999991"/>
    <n v="0"/>
    <n v="12.938459500193103"/>
  </r>
  <r>
    <d v="2021-07-08T00:00:00"/>
    <x v="27"/>
    <x v="27"/>
    <x v="0"/>
    <n v="95354"/>
    <n v="0"/>
    <n v="1125280.4700000004"/>
    <s v="-"/>
    <n v="14.2"/>
    <n v="0"/>
    <n v="1354026.8"/>
    <n v="12.989082526912616"/>
  </r>
  <r>
    <d v="2021-07-08T00:00:00"/>
    <x v="27"/>
    <x v="27"/>
    <x v="0"/>
    <n v="0"/>
    <n v="9060"/>
    <n v="1116220.4700000004"/>
    <n v="16.3"/>
    <s v="-"/>
    <n v="147678"/>
    <n v="0"/>
    <n v="12.989082526912616"/>
  </r>
  <r>
    <d v="2021-07-08T00:00:00"/>
    <x v="27"/>
    <x v="27"/>
    <x v="0"/>
    <n v="94752"/>
    <n v="0"/>
    <n v="1210972.4700000004"/>
    <s v="-"/>
    <n v="12.5"/>
    <n v="0"/>
    <n v="1184400"/>
    <n v="12.970328369553437"/>
  </r>
  <r>
    <d v="2021-07-10T00:00:00"/>
    <x v="27"/>
    <x v="27"/>
    <x v="0"/>
    <n v="0"/>
    <n v="99540"/>
    <n v="1111432.4700000004"/>
    <n v="18.899999999999999"/>
    <s v="-"/>
    <n v="1881305.9999999998"/>
    <n v="0"/>
    <n v="12.970328369553437"/>
  </r>
  <r>
    <d v="2021-07-13T00:00:00"/>
    <x v="28"/>
    <x v="28"/>
    <x v="0"/>
    <n v="0"/>
    <n v="18527"/>
    <n v="1092905.4700000004"/>
    <n v="16.2"/>
    <s v="-"/>
    <n v="300137.39999999997"/>
    <n v="0"/>
    <n v="12.970328369553437"/>
  </r>
  <r>
    <d v="2021-07-13T00:00:00"/>
    <x v="28"/>
    <x v="28"/>
    <x v="0"/>
    <n v="0"/>
    <n v="3072"/>
    <n v="1089833.4700000004"/>
    <n v="18.100000000000001"/>
    <s v="-"/>
    <n v="55603.200000000004"/>
    <n v="0"/>
    <n v="12.970328369553437"/>
  </r>
  <r>
    <d v="2021-07-13T00:00:00"/>
    <x v="28"/>
    <x v="28"/>
    <x v="0"/>
    <n v="0"/>
    <n v="8122"/>
    <n v="1081711.4700000004"/>
    <n v="16.399999999999999"/>
    <s v="-"/>
    <n v="133200.79999999999"/>
    <n v="0"/>
    <n v="12.970328369553437"/>
  </r>
  <r>
    <d v="2021-07-13T00:00:00"/>
    <x v="28"/>
    <x v="28"/>
    <x v="0"/>
    <n v="0"/>
    <n v="21657"/>
    <n v="1060054.4700000004"/>
    <n v="17.8"/>
    <s v="-"/>
    <n v="385494.60000000003"/>
    <n v="0"/>
    <n v="12.970328369553437"/>
  </r>
  <r>
    <d v="2021-07-14T00:00:00"/>
    <x v="28"/>
    <x v="28"/>
    <x v="0"/>
    <n v="0"/>
    <n v="16457"/>
    <n v="1043597.4700000004"/>
    <n v="18.2"/>
    <s v="-"/>
    <n v="299517.39999999997"/>
    <n v="0"/>
    <n v="12.970328369553437"/>
  </r>
  <r>
    <d v="2021-07-14T00:00:00"/>
    <x v="28"/>
    <x v="28"/>
    <x v="0"/>
    <n v="0"/>
    <n v="12091"/>
    <n v="1031506.4700000004"/>
    <n v="16.899999999999999"/>
    <s v="-"/>
    <n v="204337.9"/>
    <n v="0"/>
    <n v="12.970328369553437"/>
  </r>
  <r>
    <d v="2021-07-14T00:00:00"/>
    <x v="28"/>
    <x v="28"/>
    <x v="0"/>
    <n v="0"/>
    <n v="3052"/>
    <n v="1028454.4700000004"/>
    <n v="16.3"/>
    <s v="-"/>
    <n v="49747.6"/>
    <n v="0"/>
    <n v="12.970328369553437"/>
  </r>
  <r>
    <d v="2021-07-14T00:00:00"/>
    <x v="28"/>
    <x v="28"/>
    <x v="0"/>
    <n v="0"/>
    <n v="2687"/>
    <n v="1025767.4700000004"/>
    <n v="17.600000000000001"/>
    <s v="-"/>
    <n v="47291.200000000004"/>
    <n v="0"/>
    <n v="12.970328369553437"/>
  </r>
  <r>
    <d v="2021-07-15T00:00:00"/>
    <x v="28"/>
    <x v="28"/>
    <x v="0"/>
    <n v="0"/>
    <n v="5230"/>
    <n v="1020537.4700000004"/>
    <n v="17.8"/>
    <s v="-"/>
    <n v="93094"/>
    <n v="0"/>
    <n v="12.970328369553437"/>
  </r>
  <r>
    <d v="2021-07-17T00:00:00"/>
    <x v="28"/>
    <x v="28"/>
    <x v="0"/>
    <n v="0"/>
    <n v="5260"/>
    <n v="1015277.4700000004"/>
    <n v="18.600000000000001"/>
    <s v="-"/>
    <n v="97836.000000000015"/>
    <n v="0"/>
    <n v="12.970328369553437"/>
  </r>
  <r>
    <d v="2021-07-24T00:00:00"/>
    <x v="29"/>
    <x v="29"/>
    <x v="0"/>
    <n v="0"/>
    <n v="900"/>
    <n v="1014377.4700000004"/>
    <n v="18.399999999999999"/>
    <s v="-"/>
    <n v="16560"/>
    <n v="0"/>
    <n v="12.970328369553437"/>
  </r>
  <r>
    <d v="2021-07-26T00:00:00"/>
    <x v="30"/>
    <x v="30"/>
    <x v="0"/>
    <n v="0"/>
    <n v="7360"/>
    <n v="1007017.4700000004"/>
    <n v="16.3"/>
    <s v="-"/>
    <n v="119968"/>
    <n v="0"/>
    <n v="12.970328369553437"/>
  </r>
  <r>
    <d v="2021-07-27T00:00:00"/>
    <x v="30"/>
    <x v="30"/>
    <x v="0"/>
    <n v="0"/>
    <n v="945"/>
    <n v="1006072.4700000004"/>
    <n v="16.8"/>
    <s v="-"/>
    <n v="15876"/>
    <n v="0"/>
    <n v="12.970328369553437"/>
  </r>
  <r>
    <d v="2021-07-27T00:00:00"/>
    <x v="30"/>
    <x v="30"/>
    <x v="0"/>
    <n v="0"/>
    <n v="292"/>
    <n v="1005780.4700000004"/>
    <n v="18.3"/>
    <s v="-"/>
    <n v="5343.6"/>
    <n v="0"/>
    <n v="12.970328369553437"/>
  </r>
  <r>
    <d v="2021-07-27T00:00:00"/>
    <x v="30"/>
    <x v="30"/>
    <x v="0"/>
    <n v="0"/>
    <n v="1780"/>
    <n v="1004000.4700000004"/>
    <n v="17.7"/>
    <s v="-"/>
    <n v="31506"/>
    <n v="0"/>
    <n v="12.970328369553437"/>
  </r>
  <r>
    <d v="2021-07-28T00:00:00"/>
    <x v="30"/>
    <x v="30"/>
    <x v="0"/>
    <n v="0"/>
    <n v="360"/>
    <n v="1003640.4700000004"/>
    <n v="17.3"/>
    <s v="-"/>
    <n v="6228"/>
    <n v="0"/>
    <n v="12.970328369553437"/>
  </r>
  <r>
    <d v="2021-07-30T00:00:00"/>
    <x v="30"/>
    <x v="30"/>
    <x v="0"/>
    <n v="387414"/>
    <n v="0"/>
    <n v="1391054.4700000004"/>
    <s v="-"/>
    <n v="14.9"/>
    <n v="0"/>
    <n v="5772468.6000000006"/>
    <n v="13.231865522607118"/>
  </r>
  <r>
    <d v="2021-08-03T00:00:00"/>
    <x v="31"/>
    <x v="31"/>
    <x v="0"/>
    <n v="0"/>
    <n v="343"/>
    <n v="1390711.4700000004"/>
    <n v="16.600000000000001"/>
    <s v="-"/>
    <n v="5693.8"/>
    <n v="0"/>
    <n v="13.231865522607118"/>
  </r>
  <r>
    <d v="2021-08-04T00:00:00"/>
    <x v="31"/>
    <x v="31"/>
    <x v="0"/>
    <n v="0"/>
    <n v="410"/>
    <n v="1390301.4700000004"/>
    <n v="18.2"/>
    <s v="-"/>
    <n v="7462"/>
    <n v="0"/>
    <n v="13.231865522607118"/>
  </r>
  <r>
    <d v="2021-08-05T00:00:00"/>
    <x v="31"/>
    <x v="31"/>
    <x v="0"/>
    <n v="0"/>
    <n v="2602"/>
    <n v="1387699.4700000004"/>
    <n v="17.7"/>
    <s v="-"/>
    <n v="46055.4"/>
    <n v="0"/>
    <n v="13.231865522607118"/>
  </r>
  <r>
    <d v="2021-08-07T00:00:00"/>
    <x v="31"/>
    <x v="31"/>
    <x v="0"/>
    <n v="0"/>
    <n v="3190"/>
    <n v="1384509.4700000004"/>
    <n v="16.100000000000001"/>
    <s v="-"/>
    <n v="51359.000000000007"/>
    <n v="0"/>
    <n v="13.231865522607118"/>
  </r>
  <r>
    <d v="2021-08-09T00:00:00"/>
    <x v="32"/>
    <x v="32"/>
    <x v="0"/>
    <n v="0"/>
    <n v="5161"/>
    <n v="1379348.4700000004"/>
    <n v="17.5"/>
    <s v="-"/>
    <n v="90317.5"/>
    <n v="0"/>
    <n v="13.231865522607118"/>
  </r>
  <r>
    <d v="2021-08-09T00:00:00"/>
    <x v="32"/>
    <x v="32"/>
    <x v="0"/>
    <n v="0"/>
    <n v="3175"/>
    <n v="1376173.4700000004"/>
    <n v="18.5"/>
    <s v="-"/>
    <n v="58737.5"/>
    <n v="0"/>
    <n v="13.231865522607118"/>
  </r>
  <r>
    <d v="2021-08-09T00:00:00"/>
    <x v="32"/>
    <x v="32"/>
    <x v="0"/>
    <n v="0"/>
    <n v="5854"/>
    <n v="1370319.4700000004"/>
    <n v="16.8"/>
    <s v="-"/>
    <n v="98347.199999999997"/>
    <n v="0"/>
    <n v="13.231865522607118"/>
  </r>
  <r>
    <d v="2021-08-10T00:00:00"/>
    <x v="32"/>
    <x v="32"/>
    <x v="0"/>
    <n v="0"/>
    <n v="32760"/>
    <n v="1337559.4700000004"/>
    <n v="16.8"/>
    <s v="-"/>
    <n v="550368"/>
    <n v="0"/>
    <n v="13.231865522607118"/>
  </r>
  <r>
    <d v="2021-08-10T00:00:00"/>
    <x v="32"/>
    <x v="32"/>
    <x v="0"/>
    <n v="0"/>
    <n v="54870"/>
    <n v="1282689.4700000004"/>
    <n v="16.7"/>
    <s v="-"/>
    <n v="916329"/>
    <n v="0"/>
    <n v="13.231865522607118"/>
  </r>
  <r>
    <d v="2021-08-10T00:00:00"/>
    <x v="32"/>
    <x v="32"/>
    <x v="0"/>
    <n v="0"/>
    <n v="17160"/>
    <n v="1265529.4700000004"/>
    <n v="17.399999999999999"/>
    <s v="-"/>
    <n v="298584"/>
    <n v="0"/>
    <n v="13.231865522607118"/>
  </r>
  <r>
    <d v="2021-08-11T00:00:00"/>
    <x v="32"/>
    <x v="32"/>
    <x v="0"/>
    <n v="0"/>
    <n v="4060"/>
    <n v="1261469.4700000004"/>
    <n v="17.7"/>
    <s v="-"/>
    <n v="71862"/>
    <n v="0"/>
    <n v="13.231865522607118"/>
  </r>
  <r>
    <d v="2021-08-11T00:00:00"/>
    <x v="32"/>
    <x v="32"/>
    <x v="0"/>
    <n v="0"/>
    <n v="1400"/>
    <n v="1260069.4700000004"/>
    <n v="17.5"/>
    <s v="-"/>
    <n v="24500"/>
    <n v="0"/>
    <n v="13.231865522607118"/>
  </r>
  <r>
    <d v="2021-08-11T00:00:00"/>
    <x v="32"/>
    <x v="32"/>
    <x v="0"/>
    <n v="0"/>
    <n v="3180"/>
    <n v="1256889.4700000004"/>
    <n v="17.600000000000001"/>
    <s v="-"/>
    <n v="55968.000000000007"/>
    <n v="0"/>
    <n v="13.231865522607118"/>
  </r>
  <r>
    <d v="2021-08-12T00:00:00"/>
    <x v="32"/>
    <x v="32"/>
    <x v="0"/>
    <n v="0"/>
    <n v="16740"/>
    <n v="1240149.4700000004"/>
    <n v="17.7"/>
    <s v="-"/>
    <n v="296298"/>
    <n v="0"/>
    <n v="13.231865522607118"/>
  </r>
  <r>
    <d v="2021-08-14T00:00:00"/>
    <x v="32"/>
    <x v="32"/>
    <x v="0"/>
    <n v="0"/>
    <n v="910"/>
    <n v="1239239.4700000004"/>
    <n v="17.5"/>
    <s v="-"/>
    <n v="15925"/>
    <n v="0"/>
    <n v="13.231865522607118"/>
  </r>
  <r>
    <d v="2021-08-15T00:00:00"/>
    <x v="33"/>
    <x v="33"/>
    <x v="0"/>
    <n v="0"/>
    <n v="1590"/>
    <n v="1237649.4700000004"/>
    <n v="17.8"/>
    <s v="-"/>
    <n v="28302"/>
    <n v="0"/>
    <n v="13.231865522607118"/>
  </r>
  <r>
    <d v="2021-08-15T00:00:00"/>
    <x v="33"/>
    <x v="33"/>
    <x v="0"/>
    <n v="13460"/>
    <n v="0"/>
    <n v="1251109.4700000004"/>
    <s v="-"/>
    <n v="14.5"/>
    <n v="0"/>
    <n v="195170"/>
    <n v="13.237809057114635"/>
  </r>
  <r>
    <d v="2021-08-15T00:00:00"/>
    <x v="33"/>
    <x v="33"/>
    <x v="0"/>
    <n v="5440"/>
    <n v="0"/>
    <n v="1256549.4700000004"/>
    <s v="-"/>
    <n v="12.6"/>
    <n v="0"/>
    <n v="68544"/>
    <n v="13.236603182580625"/>
  </r>
  <r>
    <d v="2021-08-15T00:00:00"/>
    <x v="33"/>
    <x v="33"/>
    <x v="0"/>
    <n v="0"/>
    <n v="5410"/>
    <n v="1251139.4700000004"/>
    <n v="16.899999999999999"/>
    <s v="-"/>
    <n v="91428.999999999985"/>
    <n v="0"/>
    <n v="13.236603182580625"/>
  </r>
  <r>
    <d v="2021-08-15T00:00:00"/>
    <x v="33"/>
    <x v="33"/>
    <x v="0"/>
    <n v="0"/>
    <n v="530"/>
    <n v="1250609.4700000004"/>
    <n v="18.600000000000001"/>
    <s v="-"/>
    <n v="9858"/>
    <n v="0"/>
    <n v="13.236603182580625"/>
  </r>
  <r>
    <d v="2021-08-16T00:00:00"/>
    <x v="33"/>
    <x v="33"/>
    <x v="0"/>
    <n v="0"/>
    <n v="2400"/>
    <n v="1248209.4700000004"/>
    <n v="17.899999999999999"/>
    <s v="-"/>
    <n v="42960"/>
    <n v="0"/>
    <n v="13.236603182580625"/>
  </r>
  <r>
    <d v="2021-08-16T00:00:00"/>
    <x v="33"/>
    <x v="33"/>
    <x v="0"/>
    <n v="0"/>
    <n v="2648"/>
    <n v="1245561.4700000004"/>
    <n v="16.3"/>
    <s v="-"/>
    <n v="43162.400000000001"/>
    <n v="0"/>
    <n v="13.236603182580625"/>
  </r>
  <r>
    <d v="2021-08-16T00:00:00"/>
    <x v="33"/>
    <x v="33"/>
    <x v="0"/>
    <n v="0"/>
    <n v="14530"/>
    <n v="1231031.4700000004"/>
    <n v="16.600000000000001"/>
    <s v="-"/>
    <n v="241198.00000000003"/>
    <n v="0"/>
    <n v="13.236603182580625"/>
  </r>
  <r>
    <d v="2021-08-17T00:00:00"/>
    <x v="33"/>
    <x v="33"/>
    <x v="0"/>
    <n v="0"/>
    <n v="7709"/>
    <n v="1223322.4700000004"/>
    <n v="17.8"/>
    <s v="-"/>
    <n v="137220.20000000001"/>
    <n v="0"/>
    <n v="13.236603182580625"/>
  </r>
  <r>
    <d v="2021-08-17T00:00:00"/>
    <x v="33"/>
    <x v="33"/>
    <x v="0"/>
    <n v="0"/>
    <n v="1600"/>
    <n v="1221722.4700000004"/>
    <n v="16.600000000000001"/>
    <s v="-"/>
    <n v="26560.000000000004"/>
    <n v="0"/>
    <n v="13.236603182580625"/>
  </r>
  <r>
    <d v="2021-08-17T00:00:00"/>
    <x v="33"/>
    <x v="33"/>
    <x v="0"/>
    <n v="40200"/>
    <n v="0"/>
    <n v="1261922.4700000004"/>
    <s v="-"/>
    <n v="14.6"/>
    <n v="0"/>
    <n v="586920"/>
    <n v="13.255389220029867"/>
  </r>
  <r>
    <d v="2021-08-17T00:00:00"/>
    <x v="33"/>
    <x v="33"/>
    <x v="0"/>
    <n v="0"/>
    <n v="5440"/>
    <n v="1256482.4700000004"/>
    <n v="16.3"/>
    <s v="-"/>
    <n v="88672"/>
    <n v="0"/>
    <n v="13.255389220029867"/>
  </r>
  <r>
    <d v="2021-08-17T00:00:00"/>
    <x v="33"/>
    <x v="33"/>
    <x v="0"/>
    <n v="0"/>
    <n v="5500"/>
    <n v="1250982.4700000004"/>
    <n v="16.8"/>
    <s v="-"/>
    <n v="92400"/>
    <n v="0"/>
    <n v="13.255389220029867"/>
  </r>
  <r>
    <d v="2021-08-17T00:00:00"/>
    <x v="33"/>
    <x v="33"/>
    <x v="0"/>
    <n v="0"/>
    <n v="18310"/>
    <n v="1232672.4700000004"/>
    <n v="16.8"/>
    <s v="-"/>
    <n v="307608"/>
    <n v="0"/>
    <n v="13.255389220029867"/>
  </r>
  <r>
    <d v="2021-08-18T00:00:00"/>
    <x v="33"/>
    <x v="33"/>
    <x v="0"/>
    <n v="0"/>
    <n v="13260"/>
    <n v="1219412.4700000004"/>
    <n v="17.899999999999999"/>
    <s v="-"/>
    <n v="237353.99999999997"/>
    <n v="0"/>
    <n v="13.255389220029867"/>
  </r>
  <r>
    <d v="2021-08-18T00:00:00"/>
    <x v="33"/>
    <x v="33"/>
    <x v="0"/>
    <n v="0"/>
    <n v="8820"/>
    <n v="1210592.4700000004"/>
    <n v="18.100000000000001"/>
    <s v="-"/>
    <n v="159642"/>
    <n v="0"/>
    <n v="13.255389220029867"/>
  </r>
  <r>
    <d v="2021-08-19T00:00:00"/>
    <x v="33"/>
    <x v="33"/>
    <x v="0"/>
    <n v="0"/>
    <n v="760"/>
    <n v="1209832.4700000004"/>
    <n v="18.7"/>
    <s v="-"/>
    <n v="14212"/>
    <n v="0"/>
    <n v="13.255389220029867"/>
  </r>
  <r>
    <d v="2021-08-19T00:00:00"/>
    <x v="33"/>
    <x v="33"/>
    <x v="0"/>
    <n v="0"/>
    <n v="1600"/>
    <n v="1208232.4700000004"/>
    <n v="17.5"/>
    <s v="-"/>
    <n v="28000"/>
    <n v="0"/>
    <n v="13.255389220029867"/>
  </r>
  <r>
    <d v="2021-08-19T00:00:00"/>
    <x v="33"/>
    <x v="33"/>
    <x v="0"/>
    <n v="0"/>
    <n v="13370"/>
    <n v="1194862.4700000004"/>
    <n v="16.7"/>
    <s v="-"/>
    <n v="223279"/>
    <n v="0"/>
    <n v="13.255389220029867"/>
  </r>
  <r>
    <d v="2021-08-23T00:00:00"/>
    <x v="34"/>
    <x v="34"/>
    <x v="0"/>
    <n v="0"/>
    <n v="2790"/>
    <n v="1192072.4700000004"/>
    <n v="17.2"/>
    <s v="-"/>
    <n v="47988"/>
    <n v="0"/>
    <n v="13.255389220029867"/>
  </r>
  <r>
    <d v="2021-08-23T00:00:00"/>
    <x v="34"/>
    <x v="34"/>
    <x v="0"/>
    <n v="0"/>
    <n v="460"/>
    <n v="1191612.4700000004"/>
    <n v="17.399999999999999"/>
    <s v="-"/>
    <n v="8003.9999999999991"/>
    <n v="0"/>
    <n v="13.255389220029867"/>
  </r>
  <r>
    <d v="2021-08-23T00:00:00"/>
    <x v="34"/>
    <x v="34"/>
    <x v="0"/>
    <n v="0"/>
    <n v="32510"/>
    <n v="1159102.4700000004"/>
    <n v="16.899999999999999"/>
    <s v="-"/>
    <n v="549419"/>
    <n v="0"/>
    <n v="13.255389220029867"/>
  </r>
  <r>
    <d v="2021-08-24T00:00:00"/>
    <x v="34"/>
    <x v="34"/>
    <x v="0"/>
    <n v="0"/>
    <n v="4340"/>
    <n v="1154762.4700000004"/>
    <n v="17.5"/>
    <s v="-"/>
    <n v="75950"/>
    <n v="0"/>
    <n v="13.255389220029867"/>
  </r>
  <r>
    <d v="2021-08-24T00:00:00"/>
    <x v="34"/>
    <x v="34"/>
    <x v="0"/>
    <n v="0"/>
    <n v="10860"/>
    <n v="1143902.4700000004"/>
    <n v="18.2"/>
    <s v="-"/>
    <n v="197652"/>
    <n v="0"/>
    <n v="13.255389220029867"/>
  </r>
  <r>
    <d v="2021-08-24T00:00:00"/>
    <x v="34"/>
    <x v="34"/>
    <x v="0"/>
    <n v="0"/>
    <n v="31820"/>
    <n v="1112082.4700000004"/>
    <n v="18.100000000000001"/>
    <s v="-"/>
    <n v="575942"/>
    <n v="0"/>
    <n v="13.255389220029867"/>
  </r>
  <r>
    <d v="2021-08-24T00:00:00"/>
    <x v="34"/>
    <x v="34"/>
    <x v="0"/>
    <n v="0"/>
    <n v="16300"/>
    <n v="1095782.4700000004"/>
    <n v="16.3"/>
    <s v="-"/>
    <n v="265690"/>
    <n v="0"/>
    <n v="13.255389220029867"/>
  </r>
  <r>
    <d v="2021-08-24T00:00:00"/>
    <x v="34"/>
    <x v="34"/>
    <x v="0"/>
    <n v="0"/>
    <n v="46720"/>
    <n v="1049062.4700000004"/>
    <n v="18.899999999999999"/>
    <s v="-"/>
    <n v="883007.99999999988"/>
    <n v="0"/>
    <n v="13.255389220029867"/>
  </r>
  <r>
    <d v="2021-08-25T00:00:00"/>
    <x v="34"/>
    <x v="34"/>
    <x v="0"/>
    <n v="0"/>
    <n v="18500"/>
    <n v="1030562.4700000004"/>
    <n v="17.5"/>
    <s v="-"/>
    <n v="323750"/>
    <n v="0"/>
    <n v="13.255389220029867"/>
  </r>
  <r>
    <d v="2021-08-25T00:00:00"/>
    <x v="34"/>
    <x v="34"/>
    <x v="0"/>
    <n v="0"/>
    <n v="37855"/>
    <n v="992707.47000000044"/>
    <n v="18.399999999999999"/>
    <s v="-"/>
    <n v="696532"/>
    <n v="0"/>
    <n v="13.255389220029867"/>
  </r>
  <r>
    <d v="2021-08-25T00:00:00"/>
    <x v="34"/>
    <x v="34"/>
    <x v="0"/>
    <n v="0"/>
    <n v="13350"/>
    <n v="979357.47000000044"/>
    <n v="16.600000000000001"/>
    <s v="-"/>
    <n v="221610.00000000003"/>
    <n v="0"/>
    <n v="13.255389220029867"/>
  </r>
  <r>
    <d v="2021-08-25T00:00:00"/>
    <x v="34"/>
    <x v="34"/>
    <x v="0"/>
    <n v="0"/>
    <n v="17240"/>
    <n v="962117.47000000044"/>
    <n v="18.399999999999999"/>
    <s v="-"/>
    <n v="317216"/>
    <n v="0"/>
    <n v="13.255389220029867"/>
  </r>
  <r>
    <d v="2021-08-29T00:00:00"/>
    <x v="35"/>
    <x v="35"/>
    <x v="0"/>
    <n v="0"/>
    <n v="170"/>
    <n v="961947.47000000044"/>
    <n v="17.5"/>
    <s v="-"/>
    <n v="2975"/>
    <n v="0"/>
    <n v="13.255389220029867"/>
  </r>
  <r>
    <d v="2021-08-29T00:00:00"/>
    <x v="35"/>
    <x v="35"/>
    <x v="0"/>
    <n v="0"/>
    <n v="3160"/>
    <n v="958787.47000000044"/>
    <n v="17.7"/>
    <s v="-"/>
    <n v="55932"/>
    <n v="0"/>
    <n v="13.255389220029867"/>
  </r>
  <r>
    <d v="2021-08-29T00:00:00"/>
    <x v="35"/>
    <x v="35"/>
    <x v="0"/>
    <n v="0"/>
    <n v="3460"/>
    <n v="955327.47000000044"/>
    <n v="16.5"/>
    <s v="-"/>
    <n v="57090"/>
    <n v="0"/>
    <n v="13.255389220029867"/>
  </r>
  <r>
    <d v="2021-08-29T00:00:00"/>
    <x v="35"/>
    <x v="35"/>
    <x v="0"/>
    <n v="0"/>
    <n v="455"/>
    <n v="954872.47000000044"/>
    <n v="16.600000000000001"/>
    <s v="-"/>
    <n v="7553.0000000000009"/>
    <n v="0"/>
    <n v="13.255389220029867"/>
  </r>
  <r>
    <d v="2021-08-30T00:00:00"/>
    <x v="35"/>
    <x v="35"/>
    <x v="0"/>
    <n v="0"/>
    <n v="11190"/>
    <n v="943682.47000000044"/>
    <n v="17.2"/>
    <s v="-"/>
    <n v="192468"/>
    <n v="0"/>
    <n v="13.255389220029867"/>
  </r>
  <r>
    <d v="2021-08-30T00:00:00"/>
    <x v="35"/>
    <x v="35"/>
    <x v="0"/>
    <n v="0"/>
    <n v="10175"/>
    <n v="933507.47000000044"/>
    <n v="16.899999999999999"/>
    <s v="-"/>
    <n v="171957.5"/>
    <n v="0"/>
    <n v="13.255389220029867"/>
  </r>
  <r>
    <d v="2021-09-05T00:00:00"/>
    <x v="36"/>
    <x v="36"/>
    <x v="0"/>
    <n v="0"/>
    <n v="6105"/>
    <n v="927402.47000000044"/>
    <n v="18.8"/>
    <s v="-"/>
    <n v="114774"/>
    <n v="0"/>
    <n v="13.255389220029867"/>
  </r>
  <r>
    <d v="2021-09-05T00:00:00"/>
    <x v="36"/>
    <x v="36"/>
    <x v="0"/>
    <n v="0"/>
    <n v="5800"/>
    <n v="921602.47000000044"/>
    <n v="16.3"/>
    <s v="-"/>
    <n v="94540"/>
    <n v="0"/>
    <n v="13.255389220029867"/>
  </r>
  <r>
    <d v="2021-09-05T00:00:00"/>
    <x v="36"/>
    <x v="36"/>
    <x v="0"/>
    <n v="0"/>
    <n v="6145"/>
    <n v="915457.47000000044"/>
    <n v="17.399999999999999"/>
    <s v="-"/>
    <n v="106922.99999999999"/>
    <n v="0"/>
    <n v="13.255389220029867"/>
  </r>
  <r>
    <d v="2021-09-06T00:00:00"/>
    <x v="36"/>
    <x v="36"/>
    <x v="0"/>
    <n v="0"/>
    <n v="4475"/>
    <n v="910982.47000000044"/>
    <n v="16.3"/>
    <s v="-"/>
    <n v="72942.5"/>
    <n v="0"/>
    <n v="13.255389220029867"/>
  </r>
  <r>
    <d v="2021-09-06T00:00:00"/>
    <x v="36"/>
    <x v="36"/>
    <x v="0"/>
    <n v="0"/>
    <n v="60730"/>
    <n v="850252.47000000044"/>
    <n v="16.3"/>
    <s v="-"/>
    <n v="989899"/>
    <n v="0"/>
    <n v="13.255389220029867"/>
  </r>
  <r>
    <d v="2021-09-06T00:00:00"/>
    <x v="36"/>
    <x v="36"/>
    <x v="0"/>
    <n v="0"/>
    <n v="28950"/>
    <n v="821302.47000000044"/>
    <n v="18.899999999999999"/>
    <s v="-"/>
    <n v="547155"/>
    <n v="0"/>
    <n v="13.255389220029867"/>
  </r>
  <r>
    <d v="2021-09-06T00:00:00"/>
    <x v="36"/>
    <x v="36"/>
    <x v="0"/>
    <n v="0"/>
    <n v="33800"/>
    <n v="787502.47000000067"/>
    <n v="16.3"/>
    <s v="-"/>
    <n v="550940"/>
    <n v="0"/>
    <n v="13.255389220029867"/>
  </r>
  <r>
    <d v="2021-09-06T00:00:00"/>
    <x v="36"/>
    <x v="36"/>
    <x v="0"/>
    <n v="0"/>
    <n v="4575"/>
    <n v="782927.47000000067"/>
    <n v="17.899999999999999"/>
    <s v="-"/>
    <n v="81892.5"/>
    <n v="0"/>
    <n v="13.255389220029867"/>
  </r>
  <r>
    <d v="2021-09-06T00:00:00"/>
    <x v="36"/>
    <x v="36"/>
    <x v="0"/>
    <n v="0"/>
    <n v="10050"/>
    <n v="772877.47000000067"/>
    <n v="16.399999999999999"/>
    <s v="-"/>
    <n v="164820"/>
    <n v="0"/>
    <n v="13.255389220029867"/>
  </r>
  <r>
    <d v="2021-09-07T00:00:00"/>
    <x v="36"/>
    <x v="36"/>
    <x v="0"/>
    <n v="0"/>
    <n v="13730"/>
    <n v="759147.47000000067"/>
    <n v="18.100000000000001"/>
    <s v="-"/>
    <n v="248513.00000000003"/>
    <n v="0"/>
    <n v="13.255389220029867"/>
  </r>
  <r>
    <d v="2021-09-07T00:00:00"/>
    <x v="36"/>
    <x v="36"/>
    <x v="0"/>
    <n v="0"/>
    <n v="59050"/>
    <n v="700097.47000000067"/>
    <n v="18.7"/>
    <s v="-"/>
    <n v="1104235"/>
    <n v="0"/>
    <n v="13.255389220029867"/>
  </r>
  <r>
    <d v="2021-09-07T00:00:00"/>
    <x v="36"/>
    <x v="36"/>
    <x v="0"/>
    <n v="0"/>
    <n v="21252"/>
    <n v="678845.47000000067"/>
    <n v="18.100000000000001"/>
    <s v="-"/>
    <n v="384661.2"/>
    <n v="0"/>
    <n v="13.255389220029867"/>
  </r>
  <r>
    <d v="2021-09-07T00:00:00"/>
    <x v="36"/>
    <x v="36"/>
    <x v="0"/>
    <n v="0"/>
    <n v="909"/>
    <n v="677936.47000000067"/>
    <n v="18.899999999999999"/>
    <s v="-"/>
    <n v="17180.099999999999"/>
    <n v="0"/>
    <n v="13.255389220029867"/>
  </r>
  <r>
    <d v="2021-09-08T00:00:00"/>
    <x v="36"/>
    <x v="36"/>
    <x v="0"/>
    <n v="0"/>
    <n v="15160"/>
    <n v="662776.47000000067"/>
    <n v="17.2"/>
    <s v="-"/>
    <n v="260752"/>
    <n v="0"/>
    <n v="13.255389220029867"/>
  </r>
  <r>
    <d v="2021-09-08T00:00:00"/>
    <x v="36"/>
    <x v="36"/>
    <x v="0"/>
    <n v="0"/>
    <n v="1908"/>
    <n v="660868.47000000067"/>
    <n v="18.5"/>
    <s v="-"/>
    <n v="35298"/>
    <n v="0"/>
    <n v="13.255389220029867"/>
  </r>
  <r>
    <d v="2021-09-08T00:00:00"/>
    <x v="36"/>
    <x v="36"/>
    <x v="0"/>
    <n v="0"/>
    <n v="4825"/>
    <n v="656043.47000000067"/>
    <n v="16.899999999999999"/>
    <s v="-"/>
    <n v="81542.5"/>
    <n v="0"/>
    <n v="13.255389220029867"/>
  </r>
  <r>
    <d v="2021-09-08T00:00:00"/>
    <x v="36"/>
    <x v="36"/>
    <x v="0"/>
    <n v="0"/>
    <n v="25100"/>
    <n v="630943.47000000067"/>
    <n v="18.5"/>
    <s v="-"/>
    <n v="464350"/>
    <n v="0"/>
    <n v="13.255389220029867"/>
  </r>
  <r>
    <d v="2021-09-08T00:00:00"/>
    <x v="36"/>
    <x v="36"/>
    <x v="0"/>
    <n v="0"/>
    <n v="59150"/>
    <n v="571793.47000000067"/>
    <n v="17.2"/>
    <s v="-"/>
    <n v="1017380"/>
    <n v="0"/>
    <n v="13.255389220029867"/>
  </r>
  <r>
    <d v="2021-09-12T00:00:00"/>
    <x v="37"/>
    <x v="37"/>
    <x v="0"/>
    <n v="0"/>
    <n v="24100"/>
    <n v="547693.47000000067"/>
    <n v="18.2"/>
    <s v="-"/>
    <n v="438620"/>
    <n v="0"/>
    <n v="13.255389220029867"/>
  </r>
  <r>
    <d v="2021-09-13T00:00:00"/>
    <x v="37"/>
    <x v="37"/>
    <x v="0"/>
    <n v="0"/>
    <n v="65130"/>
    <n v="482563.47000000067"/>
    <n v="18.899999999999999"/>
    <s v="-"/>
    <n v="1230957"/>
    <n v="0"/>
    <n v="13.255389220029867"/>
  </r>
  <r>
    <d v="2021-09-14T00:00:00"/>
    <x v="37"/>
    <x v="37"/>
    <x v="0"/>
    <n v="0"/>
    <n v="34021"/>
    <n v="448542.47000000067"/>
    <n v="16.399999999999999"/>
    <s v="-"/>
    <n v="557944.39999999991"/>
    <n v="0"/>
    <n v="13.255389220029867"/>
  </r>
  <r>
    <d v="2021-09-14T00:00:00"/>
    <x v="37"/>
    <x v="37"/>
    <x v="0"/>
    <n v="0"/>
    <n v="30789"/>
    <n v="417753.47000000067"/>
    <n v="18.899999999999999"/>
    <s v="-"/>
    <n v="581912.1"/>
    <n v="0"/>
    <n v="13.255389220029867"/>
  </r>
  <r>
    <d v="2021-09-15T00:00:00"/>
    <x v="37"/>
    <x v="37"/>
    <x v="0"/>
    <n v="0"/>
    <n v="360"/>
    <n v="417393.47000000067"/>
    <n v="18.2"/>
    <s v="-"/>
    <n v="6552"/>
    <n v="0"/>
    <n v="13.255389220029867"/>
  </r>
  <r>
    <d v="2021-09-16T00:00:00"/>
    <x v="37"/>
    <x v="37"/>
    <x v="0"/>
    <n v="0"/>
    <n v="1608"/>
    <n v="415785.47000000067"/>
    <n v="16.899999999999999"/>
    <s v="-"/>
    <n v="27175.199999999997"/>
    <n v="0"/>
    <n v="13.255389220029867"/>
  </r>
  <r>
    <d v="2021-09-18T00:00:00"/>
    <x v="37"/>
    <x v="37"/>
    <x v="0"/>
    <n v="0"/>
    <n v="8860"/>
    <n v="406925.47000000067"/>
    <n v="16.399999999999999"/>
    <s v="-"/>
    <n v="145304"/>
    <n v="0"/>
    <n v="13.255389220029867"/>
  </r>
  <r>
    <d v="2021-09-18T00:00:00"/>
    <x v="37"/>
    <x v="37"/>
    <x v="0"/>
    <n v="22820"/>
    <n v="0"/>
    <n v="429745.47000000067"/>
    <s v="-"/>
    <n v="14.2"/>
    <n v="0"/>
    <n v="324044"/>
    <n v="13.262720362791816"/>
  </r>
  <r>
    <d v="2021-09-21T00:00:00"/>
    <x v="38"/>
    <x v="38"/>
    <x v="0"/>
    <n v="0"/>
    <n v="1653.6"/>
    <n v="428091.87000000058"/>
    <n v="17.899999999999999"/>
    <s v="-"/>
    <n v="29599.439999999995"/>
    <n v="0"/>
    <n v="13.262720362791816"/>
  </r>
  <r>
    <d v="2021-09-21T00:00:00"/>
    <x v="38"/>
    <x v="38"/>
    <x v="0"/>
    <n v="0"/>
    <n v="1224"/>
    <n v="426867.87000000058"/>
    <n v="18.899999999999999"/>
    <s v="-"/>
    <n v="23133.599999999999"/>
    <n v="0"/>
    <n v="13.262720362791816"/>
  </r>
  <r>
    <d v="2021-09-21T00:00:00"/>
    <x v="38"/>
    <x v="38"/>
    <x v="0"/>
    <n v="0"/>
    <n v="4824"/>
    <n v="422043.87000000058"/>
    <n v="16.600000000000001"/>
    <s v="-"/>
    <n v="80078.400000000009"/>
    <n v="0"/>
    <n v="13.262720362791816"/>
  </r>
  <r>
    <d v="2021-09-21T00:00:00"/>
    <x v="38"/>
    <x v="38"/>
    <x v="0"/>
    <n v="0"/>
    <n v="1536"/>
    <n v="420507.87000000058"/>
    <n v="17.100000000000001"/>
    <s v="-"/>
    <n v="26265.600000000002"/>
    <n v="0"/>
    <n v="13.262720362791816"/>
  </r>
  <r>
    <d v="2021-09-21T00:00:00"/>
    <x v="38"/>
    <x v="38"/>
    <x v="0"/>
    <n v="0"/>
    <n v="2256"/>
    <n v="418251.87000000058"/>
    <n v="16.5"/>
    <s v="-"/>
    <n v="37224"/>
    <n v="0"/>
    <n v="13.262720362791816"/>
  </r>
  <r>
    <d v="2021-09-21T00:00:00"/>
    <x v="38"/>
    <x v="38"/>
    <x v="0"/>
    <n v="0"/>
    <n v="3010"/>
    <n v="415241.87000000058"/>
    <n v="16.2"/>
    <s v="-"/>
    <n v="48762"/>
    <n v="0"/>
    <n v="13.262720362791816"/>
  </r>
  <r>
    <d v="2021-09-21T00:00:00"/>
    <x v="38"/>
    <x v="38"/>
    <x v="0"/>
    <n v="0"/>
    <n v="4554"/>
    <n v="410687.87000000058"/>
    <n v="16.600000000000001"/>
    <s v="-"/>
    <n v="75596.400000000009"/>
    <n v="0"/>
    <n v="13.262720362791816"/>
  </r>
  <r>
    <d v="2021-09-21T00:00:00"/>
    <x v="38"/>
    <x v="38"/>
    <x v="0"/>
    <n v="560"/>
    <n v="0"/>
    <n v="411247.87000000058"/>
    <s v="-"/>
    <n v="14.1"/>
    <n v="0"/>
    <n v="7896"/>
    <n v="13.262879796075159"/>
  </r>
  <r>
    <d v="2021-09-21T00:00:00"/>
    <x v="38"/>
    <x v="38"/>
    <x v="0"/>
    <n v="0"/>
    <n v="560"/>
    <n v="410687.87000000058"/>
    <n v="16.899999999999999"/>
    <s v="-"/>
    <n v="9464"/>
    <n v="0"/>
    <n v="13.262879796075159"/>
  </r>
  <r>
    <d v="2021-09-22T00:00:00"/>
    <x v="38"/>
    <x v="38"/>
    <x v="0"/>
    <n v="0"/>
    <n v="5390"/>
    <n v="405297.87000000058"/>
    <n v="17.5"/>
    <s v="-"/>
    <n v="94325"/>
    <n v="0"/>
    <n v="13.262879796075159"/>
  </r>
  <r>
    <d v="2021-09-23T00:00:00"/>
    <x v="38"/>
    <x v="38"/>
    <x v="0"/>
    <n v="0"/>
    <n v="128"/>
    <n v="405169.87000000058"/>
    <n v="16.2"/>
    <s v="-"/>
    <n v="2073.6"/>
    <n v="0"/>
    <n v="13.262879796075159"/>
  </r>
  <r>
    <d v="2021-09-23T00:00:00"/>
    <x v="38"/>
    <x v="38"/>
    <x v="0"/>
    <n v="29060"/>
    <n v="0"/>
    <n v="434229.87000000058"/>
    <s v="-"/>
    <n v="12.3"/>
    <n v="0"/>
    <n v="357438"/>
    <n v="13.25345834562925"/>
  </r>
  <r>
    <d v="2021-09-23T00:00:00"/>
    <x v="38"/>
    <x v="38"/>
    <x v="0"/>
    <n v="0"/>
    <n v="1929"/>
    <n v="432300.87000000058"/>
    <n v="17.7"/>
    <s v="-"/>
    <n v="34143.299999999996"/>
    <n v="0"/>
    <n v="13.25345834562925"/>
  </r>
  <r>
    <d v="2021-09-23T00:00:00"/>
    <x v="38"/>
    <x v="38"/>
    <x v="0"/>
    <n v="0"/>
    <n v="7920"/>
    <n v="424380.87000000058"/>
    <n v="17.899999999999999"/>
    <s v="-"/>
    <n v="141768"/>
    <n v="0"/>
    <n v="13.25345834562925"/>
  </r>
  <r>
    <d v="2021-09-26T00:00:00"/>
    <x v="39"/>
    <x v="39"/>
    <x v="0"/>
    <n v="21390"/>
    <n v="0"/>
    <n v="445770.87000000058"/>
    <s v="-"/>
    <n v="13.8"/>
    <n v="0"/>
    <n v="295182"/>
    <n v="13.257366462124136"/>
  </r>
  <r>
    <d v="2021-09-26T00:00:00"/>
    <x v="39"/>
    <x v="39"/>
    <x v="0"/>
    <n v="4660"/>
    <n v="0"/>
    <n v="450430.87000000058"/>
    <s v="-"/>
    <n v="14.5"/>
    <n v="0"/>
    <n v="67570"/>
    <n v="13.259299259855784"/>
  </r>
  <r>
    <d v="2021-09-26T00:00:00"/>
    <x v="39"/>
    <x v="39"/>
    <x v="0"/>
    <n v="6190"/>
    <n v="0"/>
    <n v="456620.87000000058"/>
    <s v="-"/>
    <n v="13.2"/>
    <n v="0"/>
    <n v="81708"/>
    <n v="13.259176995186305"/>
  </r>
  <r>
    <d v="2021-09-27T00:00:00"/>
    <x v="39"/>
    <x v="39"/>
    <x v="0"/>
    <n v="0"/>
    <n v="55180"/>
    <n v="401440.87000000058"/>
    <n v="17.899999999999999"/>
    <s v="-"/>
    <n v="987721.99999999988"/>
    <n v="0"/>
    <n v="13.259176995186305"/>
  </r>
  <r>
    <d v="2021-09-27T00:00:00"/>
    <x v="39"/>
    <x v="39"/>
    <x v="0"/>
    <n v="3090"/>
    <n v="0"/>
    <n v="404530.87000000058"/>
    <s v="-"/>
    <n v="14.1"/>
    <n v="0"/>
    <n v="43569"/>
    <n v="13.260041519784879"/>
  </r>
  <r>
    <d v="2021-09-27T00:00:00"/>
    <x v="39"/>
    <x v="39"/>
    <x v="0"/>
    <n v="0"/>
    <n v="55516"/>
    <n v="349014.87000000058"/>
    <n v="16.3"/>
    <s v="-"/>
    <n v="904910.8"/>
    <n v="0"/>
    <n v="13.260041519784879"/>
  </r>
  <r>
    <d v="2021-09-27T00:00:00"/>
    <x v="39"/>
    <x v="39"/>
    <x v="0"/>
    <n v="0"/>
    <n v="960"/>
    <n v="348054.87000000058"/>
    <n v="17.399999999999999"/>
    <s v="-"/>
    <n v="16704"/>
    <n v="0"/>
    <n v="13.260041519784879"/>
  </r>
  <r>
    <d v="2021-09-27T00:00:00"/>
    <x v="39"/>
    <x v="39"/>
    <x v="0"/>
    <n v="0"/>
    <n v="960"/>
    <n v="347094.87000000058"/>
    <n v="18.600000000000001"/>
    <s v="-"/>
    <n v="17856"/>
    <n v="0"/>
    <n v="13.260041519784879"/>
  </r>
  <r>
    <d v="2021-09-28T00:00:00"/>
    <x v="39"/>
    <x v="39"/>
    <x v="0"/>
    <n v="8980"/>
    <n v="0"/>
    <n v="356074.87000000058"/>
    <s v="-"/>
    <n v="12.7"/>
    <n v="0"/>
    <n v="114046"/>
    <n v="13.258373062527884"/>
  </r>
  <r>
    <d v="2021-09-28T00:00:00"/>
    <x v="39"/>
    <x v="39"/>
    <x v="0"/>
    <n v="0"/>
    <n v="677"/>
    <n v="355397.87000000058"/>
    <n v="18.899999999999999"/>
    <s v="-"/>
    <n v="12795.3"/>
    <n v="0"/>
    <n v="13.258373062527884"/>
  </r>
  <r>
    <d v="2021-09-29T00:00:00"/>
    <x v="39"/>
    <x v="39"/>
    <x v="0"/>
    <n v="0"/>
    <n v="23070"/>
    <n v="332327.87000000058"/>
    <n v="17.5"/>
    <s v="-"/>
    <n v="403725"/>
    <n v="0"/>
    <n v="13.258373062527884"/>
  </r>
  <r>
    <d v="2021-09-29T00:00:00"/>
    <x v="39"/>
    <x v="39"/>
    <x v="0"/>
    <n v="4150"/>
    <n v="0"/>
    <n v="336477.87000000058"/>
    <s v="-"/>
    <n v="12.8"/>
    <n v="0"/>
    <n v="53120"/>
    <n v="13.257742848323467"/>
  </r>
  <r>
    <d v="2021-09-29T00:00:00"/>
    <x v="39"/>
    <x v="39"/>
    <x v="0"/>
    <n v="0"/>
    <n v="8040"/>
    <n v="328437.87000000058"/>
    <n v="17.899999999999999"/>
    <s v="-"/>
    <n v="143916"/>
    <n v="0"/>
    <n v="13.257742848323467"/>
  </r>
  <r>
    <d v="2021-09-29T00:00:00"/>
    <x v="39"/>
    <x v="39"/>
    <x v="0"/>
    <n v="0"/>
    <n v="3620"/>
    <n v="324817.87000000058"/>
    <n v="18.100000000000001"/>
    <s v="-"/>
    <n v="65522.000000000007"/>
    <n v="0"/>
    <n v="13.257742848323467"/>
  </r>
  <r>
    <d v="2021-09-30T00:00:00"/>
    <x v="39"/>
    <x v="39"/>
    <x v="0"/>
    <n v="0"/>
    <n v="1480"/>
    <n v="323337.87000000058"/>
    <n v="17.5"/>
    <s v="-"/>
    <n v="25900"/>
    <n v="0"/>
    <n v="13.257742848323467"/>
  </r>
  <r>
    <d v="2021-10-02T00:00:00"/>
    <x v="39"/>
    <x v="39"/>
    <x v="0"/>
    <n v="0"/>
    <n v="2034"/>
    <n v="321303.87000000058"/>
    <n v="17.899999999999999"/>
    <s v="-"/>
    <n v="36408.6"/>
    <n v="0"/>
    <n v="13.257742848323467"/>
  </r>
  <r>
    <d v="2021-10-02T00:00:00"/>
    <x v="39"/>
    <x v="39"/>
    <x v="0"/>
    <n v="0"/>
    <n v="400"/>
    <n v="320903.87000000058"/>
    <n v="16.899999999999999"/>
    <s v="-"/>
    <n v="6759.9999999999991"/>
    <n v="0"/>
    <n v="13.257742848323467"/>
  </r>
  <r>
    <d v="2021-10-02T00:00:00"/>
    <x v="39"/>
    <x v="39"/>
    <x v="0"/>
    <n v="0"/>
    <n v="482.4"/>
    <n v="320421.47000000067"/>
    <n v="16.399999999999999"/>
    <s v="-"/>
    <n v="7911.3599999999988"/>
    <n v="0"/>
    <n v="13.257742848323467"/>
  </r>
  <r>
    <d v="2021-10-02T00:00:00"/>
    <x v="39"/>
    <x v="39"/>
    <x v="0"/>
    <n v="0"/>
    <n v="910.8"/>
    <n v="319510.67000000086"/>
    <n v="17.7"/>
    <s v="-"/>
    <n v="16121.159999999998"/>
    <n v="0"/>
    <n v="13.257742848323467"/>
  </r>
  <r>
    <d v="2021-10-09T00:00:00"/>
    <x v="40"/>
    <x v="40"/>
    <x v="0"/>
    <n v="0"/>
    <n v="414.72"/>
    <n v="319095.95000000065"/>
    <n v="18.8"/>
    <s v="-"/>
    <n v="7796.7360000000008"/>
    <n v="0"/>
    <n v="13.257742848323467"/>
  </r>
  <r>
    <d v="2021-10-09T00:00:00"/>
    <x v="40"/>
    <x v="40"/>
    <x v="0"/>
    <n v="0"/>
    <n v="4790"/>
    <n v="314305.95000000065"/>
    <n v="18.5"/>
    <s v="-"/>
    <n v="88615"/>
    <n v="0"/>
    <n v="13.257742848323467"/>
  </r>
  <r>
    <d v="2021-10-09T00:00:00"/>
    <x v="40"/>
    <x v="40"/>
    <x v="0"/>
    <n v="0"/>
    <n v="2000"/>
    <n v="312305.95000000065"/>
    <n v="16.7"/>
    <s v="-"/>
    <n v="33400"/>
    <n v="0"/>
    <n v="13.257742848323467"/>
  </r>
  <r>
    <d v="2021-10-09T00:00:00"/>
    <x v="40"/>
    <x v="40"/>
    <x v="0"/>
    <n v="45020"/>
    <n v="0"/>
    <n v="357325.95000000065"/>
    <s v="-"/>
    <n v="14.2"/>
    <n v="0"/>
    <n v="639284"/>
    <n v="13.271590183924625"/>
  </r>
  <r>
    <d v="2021-10-09T00:00:00"/>
    <x v="40"/>
    <x v="40"/>
    <x v="0"/>
    <n v="0"/>
    <n v="45020"/>
    <n v="312305.95000000065"/>
    <n v="16.100000000000001"/>
    <s v="-"/>
    <n v="724822.00000000012"/>
    <n v="0"/>
    <n v="13.271590183924625"/>
  </r>
  <r>
    <d v="2021-10-09T00:00:00"/>
    <x v="40"/>
    <x v="40"/>
    <x v="0"/>
    <n v="0"/>
    <n v="35200"/>
    <n v="277105.95000000065"/>
    <n v="16.600000000000001"/>
    <s v="-"/>
    <n v="584320"/>
    <n v="0"/>
    <n v="13.271590183924625"/>
  </r>
  <r>
    <d v="2021-10-10T00:00:00"/>
    <x v="41"/>
    <x v="41"/>
    <x v="0"/>
    <n v="5921"/>
    <n v="0"/>
    <n v="283026.95000000065"/>
    <s v="-"/>
    <n v="13.5"/>
    <n v="0"/>
    <n v="79933.5"/>
    <n v="13.27203080221067"/>
  </r>
  <r>
    <d v="2021-10-10T00:00:00"/>
    <x v="41"/>
    <x v="41"/>
    <x v="0"/>
    <n v="3590"/>
    <n v="0"/>
    <n v="286616.95000000065"/>
    <s v="-"/>
    <n v="14.1"/>
    <n v="0"/>
    <n v="50619"/>
    <n v="13.272998085433523"/>
  </r>
  <r>
    <d v="2021-10-12T00:00:00"/>
    <x v="41"/>
    <x v="41"/>
    <x v="0"/>
    <n v="0"/>
    <n v="1130"/>
    <n v="285486.95000000065"/>
    <n v="18.5"/>
    <s v="-"/>
    <n v="20905"/>
    <n v="0"/>
    <n v="13.272998085433523"/>
  </r>
  <r>
    <d v="2021-10-12T00:00:00"/>
    <x v="41"/>
    <x v="41"/>
    <x v="0"/>
    <n v="0"/>
    <n v="1822"/>
    <n v="283664.95000000065"/>
    <n v="18.399999999999999"/>
    <s v="-"/>
    <n v="33524.799999999996"/>
    <n v="0"/>
    <n v="13.272998085433523"/>
  </r>
  <r>
    <d v="2021-10-14T00:00:00"/>
    <x v="41"/>
    <x v="41"/>
    <x v="0"/>
    <n v="0"/>
    <n v="5921"/>
    <n v="277743.95000000065"/>
    <n v="16.8"/>
    <s v="-"/>
    <n v="99472.8"/>
    <n v="0"/>
    <n v="13.272998085433523"/>
  </r>
  <r>
    <d v="2021-10-14T00:00:00"/>
    <x v="41"/>
    <x v="41"/>
    <x v="0"/>
    <n v="0"/>
    <n v="226"/>
    <n v="277517.95000000065"/>
    <n v="18.600000000000001"/>
    <s v="-"/>
    <n v="4203.6000000000004"/>
    <n v="0"/>
    <n v="13.272998085433523"/>
  </r>
  <r>
    <d v="2021-10-16T00:00:00"/>
    <x v="41"/>
    <x v="41"/>
    <x v="0"/>
    <n v="0"/>
    <n v="2720"/>
    <n v="274797.95000000065"/>
    <n v="16.899999999999999"/>
    <s v="-"/>
    <n v="45967.999999999993"/>
    <n v="0"/>
    <n v="13.272998085433523"/>
  </r>
  <r>
    <d v="2021-10-16T00:00:00"/>
    <x v="41"/>
    <x v="41"/>
    <x v="0"/>
    <n v="0"/>
    <n v="8699"/>
    <n v="266098.95000000065"/>
    <n v="17.7"/>
    <s v="-"/>
    <n v="153972.29999999999"/>
    <n v="0"/>
    <n v="13.272998085433523"/>
  </r>
  <r>
    <d v="2021-10-16T00:00:00"/>
    <x v="41"/>
    <x v="41"/>
    <x v="0"/>
    <n v="0"/>
    <n v="5549"/>
    <n v="260549.95000000065"/>
    <n v="18.5"/>
    <s v="-"/>
    <n v="102656.5"/>
    <n v="0"/>
    <n v="13.272998085433523"/>
  </r>
  <r>
    <d v="2021-10-17T00:00:00"/>
    <x v="42"/>
    <x v="42"/>
    <x v="0"/>
    <n v="0"/>
    <n v="623"/>
    <n v="259926.95000000065"/>
    <n v="18.3"/>
    <s v="-"/>
    <n v="11400.9"/>
    <n v="0"/>
    <n v="13.272998085433523"/>
  </r>
  <r>
    <d v="2021-10-18T00:00:00"/>
    <x v="42"/>
    <x v="42"/>
    <x v="0"/>
    <n v="0"/>
    <n v="3280"/>
    <n v="256646.95000000065"/>
    <n v="16.899999999999999"/>
    <s v="-"/>
    <n v="55431.999999999993"/>
    <n v="0"/>
    <n v="13.272998085433523"/>
  </r>
  <r>
    <d v="2021-10-27T00:00:00"/>
    <x v="43"/>
    <x v="43"/>
    <x v="0"/>
    <n v="2430"/>
    <n v="0"/>
    <n v="259076.95000000065"/>
    <s v="-"/>
    <n v="13.8"/>
    <n v="0"/>
    <n v="33534"/>
    <n v="13.273414494522735"/>
  </r>
  <r>
    <d v="2021-10-27T00:00:00"/>
    <x v="43"/>
    <x v="43"/>
    <x v="0"/>
    <n v="6700"/>
    <n v="0"/>
    <n v="265776.95000000065"/>
    <s v="-"/>
    <n v="13.8"/>
    <n v="0"/>
    <n v="92460"/>
    <n v="13.274559217274668"/>
  </r>
  <r>
    <d v="2021-10-27T00:00:00"/>
    <x v="43"/>
    <x v="43"/>
    <x v="0"/>
    <n v="0"/>
    <n v="10950"/>
    <n v="254826.95000000065"/>
    <n v="17.3"/>
    <s v="-"/>
    <n v="189435"/>
    <n v="0"/>
    <n v="13.274559217274668"/>
  </r>
  <r>
    <d v="2021-10-27T00:00:00"/>
    <x v="43"/>
    <x v="43"/>
    <x v="0"/>
    <n v="21060"/>
    <n v="0"/>
    <n v="275886.95000000065"/>
    <s v="-"/>
    <n v="12.4"/>
    <n v="0"/>
    <n v="261144"/>
    <n v="13.268623861809587"/>
  </r>
  <r>
    <d v="2021-10-27T00:00:00"/>
    <x v="43"/>
    <x v="43"/>
    <x v="0"/>
    <n v="0"/>
    <n v="21735"/>
    <n v="254151.95000000065"/>
    <n v="17.2"/>
    <s v="-"/>
    <n v="373842"/>
    <n v="0"/>
    <n v="13.268623861809587"/>
  </r>
  <r>
    <d v="2021-10-30T00:00:00"/>
    <x v="43"/>
    <x v="43"/>
    <x v="0"/>
    <n v="0"/>
    <n v="2304.1999999999998"/>
    <n v="251847.75000000047"/>
    <n v="18.3"/>
    <s v="-"/>
    <n v="42166.86"/>
    <n v="0"/>
    <n v="13.268623861809587"/>
  </r>
  <r>
    <d v="2021-10-31T00:00:00"/>
    <x v="44"/>
    <x v="44"/>
    <x v="0"/>
    <n v="385"/>
    <n v="0"/>
    <n v="252232.75000000047"/>
    <s v="-"/>
    <n v="13.7"/>
    <n v="0"/>
    <n v="5274.5"/>
    <n v="13.26867737515655"/>
  </r>
  <r>
    <d v="2021-10-31T00:00:00"/>
    <x v="44"/>
    <x v="44"/>
    <x v="0"/>
    <n v="0"/>
    <n v="980"/>
    <n v="251252.75000000047"/>
    <n v="17.2"/>
    <s v="-"/>
    <n v="16856"/>
    <n v="0"/>
    <n v="13.26867737515655"/>
  </r>
  <r>
    <d v="2021-10-31T00:00:00"/>
    <x v="44"/>
    <x v="44"/>
    <x v="0"/>
    <n v="0"/>
    <n v="980"/>
    <n v="250272.75000000047"/>
    <n v="16.5"/>
    <s v="-"/>
    <n v="16170"/>
    <n v="0"/>
    <n v="13.26867737515655"/>
  </r>
  <r>
    <d v="2021-11-03T00:00:00"/>
    <x v="44"/>
    <x v="44"/>
    <x v="0"/>
    <n v="6240"/>
    <n v="0"/>
    <n v="256512.75000000047"/>
    <s v="-"/>
    <n v="13.9"/>
    <n v="0"/>
    <n v="86736"/>
    <n v="13.269944177580802"/>
  </r>
  <r>
    <d v="2021-11-03T00:00:00"/>
    <x v="44"/>
    <x v="44"/>
    <x v="0"/>
    <n v="0"/>
    <n v="6240"/>
    <n v="250272.75000000047"/>
    <n v="18.5"/>
    <s v="-"/>
    <n v="115440"/>
    <n v="0"/>
    <n v="13.269944177580802"/>
  </r>
  <r>
    <d v="2021-11-06T00:00:00"/>
    <x v="44"/>
    <x v="44"/>
    <x v="0"/>
    <n v="0"/>
    <n v="19670"/>
    <n v="230602.75000000047"/>
    <n v="18.2"/>
    <s v="-"/>
    <n v="357994"/>
    <n v="0"/>
    <n v="13.269944177580802"/>
  </r>
  <r>
    <d v="2021-11-06T00:00:00"/>
    <x v="44"/>
    <x v="44"/>
    <x v="0"/>
    <n v="0"/>
    <n v="54070"/>
    <n v="176532.75000000047"/>
    <n v="16.7"/>
    <s v="-"/>
    <n v="902969"/>
    <n v="0"/>
    <n v="13.269944177580802"/>
  </r>
  <r>
    <d v="2021-11-06T00:00:00"/>
    <x v="44"/>
    <x v="44"/>
    <x v="0"/>
    <n v="0"/>
    <n v="31950"/>
    <n v="144582.75000000047"/>
    <n v="16.600000000000001"/>
    <s v="-"/>
    <n v="530370"/>
    <n v="0"/>
    <n v="13.269944177580802"/>
  </r>
  <r>
    <d v="2021-11-13T00:00:00"/>
    <x v="45"/>
    <x v="45"/>
    <x v="0"/>
    <n v="0"/>
    <n v="23778"/>
    <n v="120804.75000000047"/>
    <n v="18.5"/>
    <s v="-"/>
    <n v="439893"/>
    <n v="0"/>
    <n v="13.269944177580802"/>
  </r>
  <r>
    <d v="2021-11-13T00:00:00"/>
    <x v="45"/>
    <x v="45"/>
    <x v="0"/>
    <n v="0"/>
    <n v="19734"/>
    <n v="101070.75000000047"/>
    <n v="16.2"/>
    <s v="-"/>
    <n v="319690.8"/>
    <n v="0"/>
    <n v="13.269944177580802"/>
  </r>
  <r>
    <d v="2021-11-14T00:00:00"/>
    <x v="46"/>
    <x v="46"/>
    <x v="0"/>
    <n v="32996"/>
    <n v="0"/>
    <n v="134066.75000000047"/>
    <s v="-"/>
    <n v="14.2"/>
    <n v="0"/>
    <n v="468543.19999999995"/>
    <n v="13.27970889015382"/>
  </r>
  <r>
    <d v="2021-11-14T00:00:00"/>
    <x v="46"/>
    <x v="46"/>
    <x v="0"/>
    <n v="0"/>
    <n v="6756"/>
    <n v="127310.75000000047"/>
    <n v="17.2"/>
    <s v="-"/>
    <n v="116203.2"/>
    <n v="0"/>
    <n v="13.27970889015382"/>
  </r>
  <r>
    <d v="2021-11-14T00:00:00"/>
    <x v="46"/>
    <x v="46"/>
    <x v="0"/>
    <n v="0"/>
    <n v="26230"/>
    <n v="101080.75000000047"/>
    <n v="18.399999999999999"/>
    <s v="-"/>
    <n v="482631.99999999994"/>
    <n v="0"/>
    <n v="13.27970889015382"/>
  </r>
  <r>
    <d v="2021-11-14T00:00:00"/>
    <x v="46"/>
    <x v="46"/>
    <x v="0"/>
    <n v="0"/>
    <n v="6874"/>
    <n v="94206.750000000466"/>
    <n v="17.7"/>
    <s v="-"/>
    <n v="121669.79999999999"/>
    <n v="0"/>
    <n v="13.27970889015382"/>
  </r>
  <r>
    <d v="2021-11-14T00:00:00"/>
    <x v="46"/>
    <x v="46"/>
    <x v="0"/>
    <n v="0"/>
    <n v="1764"/>
    <n v="92442.750000000466"/>
    <n v="18.600000000000001"/>
    <s v="-"/>
    <n v="32810.400000000001"/>
    <n v="0"/>
    <n v="13.27970889015382"/>
  </r>
  <r>
    <d v="2021-11-15T00:00:00"/>
    <x v="46"/>
    <x v="46"/>
    <x v="0"/>
    <n v="0"/>
    <n v="11500"/>
    <n v="80942.750000000466"/>
    <n v="16.7"/>
    <s v="-"/>
    <n v="192050"/>
    <n v="0"/>
    <n v="13.27970889015382"/>
  </r>
  <r>
    <d v="2021-11-15T00:00:00"/>
    <x v="46"/>
    <x v="46"/>
    <x v="0"/>
    <n v="0"/>
    <n v="10100"/>
    <n v="70842.750000000466"/>
    <n v="16.2"/>
    <s v="-"/>
    <n v="163620"/>
    <n v="0"/>
    <n v="13.27970889015382"/>
  </r>
  <r>
    <d v="2021-11-15T00:00:00"/>
    <x v="46"/>
    <x v="46"/>
    <x v="0"/>
    <n v="0"/>
    <n v="4610"/>
    <n v="66232.750000000466"/>
    <n v="17.3"/>
    <s v="-"/>
    <n v="79753"/>
    <n v="0"/>
    <n v="13.27970889015382"/>
  </r>
  <r>
    <d v="2021-11-15T00:00:00"/>
    <x v="46"/>
    <x v="46"/>
    <x v="0"/>
    <n v="0"/>
    <n v="20200"/>
    <n v="46032.750000000466"/>
    <n v="18.600000000000001"/>
    <s v="-"/>
    <n v="375720"/>
    <n v="0"/>
    <n v="13.27970889015382"/>
  </r>
  <r>
    <d v="2021-11-18T00:00:00"/>
    <x v="46"/>
    <x v="46"/>
    <x v="0"/>
    <n v="0"/>
    <n v="2091"/>
    <n v="43941.750000000466"/>
    <n v="17.3"/>
    <s v="-"/>
    <n v="36174.300000000003"/>
    <n v="0"/>
    <n v="13.27970889015382"/>
  </r>
  <r>
    <d v="2021-11-18T00:00:00"/>
    <x v="46"/>
    <x v="46"/>
    <x v="0"/>
    <n v="0"/>
    <n v="1897"/>
    <n v="42044.750000000466"/>
    <n v="16.899999999999999"/>
    <s v="-"/>
    <n v="32059.299999999996"/>
    <n v="0"/>
    <n v="13.27970889015382"/>
  </r>
  <r>
    <d v="2021-11-18T00:00:00"/>
    <x v="46"/>
    <x v="46"/>
    <x v="0"/>
    <n v="0"/>
    <n v="1388"/>
    <n v="40656.750000000466"/>
    <n v="16.2"/>
    <s v="-"/>
    <n v="22485.599999999999"/>
    <n v="0"/>
    <n v="13.27970889015382"/>
  </r>
  <r>
    <d v="2021-11-18T00:00:00"/>
    <x v="46"/>
    <x v="46"/>
    <x v="0"/>
    <n v="0"/>
    <n v="1920"/>
    <n v="38736.750000000466"/>
    <n v="18.399999999999999"/>
    <s v="-"/>
    <n v="35328"/>
    <n v="0"/>
    <n v="13.279708890153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d v="2021-01-01T00:00:00"/>
    <x v="0"/>
    <s v="week 1"/>
    <x v="0"/>
    <n v="38923"/>
    <n v="0"/>
    <n v="38923"/>
    <s v="-"/>
    <x v="0"/>
    <n v="0"/>
    <n v="560491.20000000007"/>
    <n v="14.400000000000002"/>
  </r>
  <r>
    <d v="2021-01-01T00:00:00"/>
    <x v="0"/>
    <s v="week 1"/>
    <x v="0"/>
    <n v="41011"/>
    <n v="0"/>
    <n v="79934"/>
    <s v="-"/>
    <x v="1"/>
    <n v="0"/>
    <n v="602861.69999999995"/>
    <n v="14.553918232541847"/>
  </r>
  <r>
    <d v="2021-01-01T00:00:00"/>
    <x v="0"/>
    <s v="week 1"/>
    <x v="0"/>
    <n v="29005"/>
    <n v="0"/>
    <n v="108939"/>
    <s v="-"/>
    <x v="2"/>
    <n v="0"/>
    <n v="432174.5"/>
    <n v="14.646062475330229"/>
  </r>
  <r>
    <d v="2021-01-01T00:00:00"/>
    <x v="0"/>
    <s v="week 1"/>
    <x v="0"/>
    <n v="19425"/>
    <n v="0"/>
    <n v="128364"/>
    <s v="-"/>
    <x v="3"/>
    <n v="0"/>
    <n v="262237.5"/>
    <n v="14.472631734754291"/>
  </r>
  <r>
    <d v="2021-01-01T00:00:00"/>
    <x v="0"/>
    <s v="week 1"/>
    <x v="0"/>
    <n v="6603.4"/>
    <n v="0"/>
    <n v="134967.4"/>
    <s v="-"/>
    <x v="4"/>
    <n v="0"/>
    <n v="86504.54"/>
    <n v="14.405474507177289"/>
  </r>
  <r>
    <d v="2021-01-01T00:00:00"/>
    <x v="0"/>
    <s v="week 1"/>
    <x v="0"/>
    <n v="50895"/>
    <n v="0"/>
    <n v="185862.39999999999"/>
    <s v="-"/>
    <x v="5"/>
    <n v="0"/>
    <n v="646366.5"/>
    <n v="13.938461679177715"/>
  </r>
  <r>
    <d v="2021-01-05T00:00:00"/>
    <x v="1"/>
    <s v="week 2"/>
    <x v="0"/>
    <n v="0"/>
    <n v="1440"/>
    <n v="184422.39999999999"/>
    <n v="17.7"/>
    <x v="6"/>
    <n v="25488"/>
    <n v="0"/>
    <n v="13.938461679177715"/>
  </r>
  <r>
    <d v="2021-01-11T00:00:00"/>
    <x v="2"/>
    <s v="week 3"/>
    <x v="0"/>
    <n v="0"/>
    <n v="308"/>
    <n v="184114.4"/>
    <n v="17.5"/>
    <x v="6"/>
    <n v="5390"/>
    <n v="0"/>
    <n v="13.938461679177715"/>
  </r>
  <r>
    <d v="2021-01-16T00:00:00"/>
    <x v="2"/>
    <s v="week 3"/>
    <x v="0"/>
    <n v="0"/>
    <n v="1533"/>
    <n v="182581.4"/>
    <n v="17.5"/>
    <x v="6"/>
    <n v="26827.5"/>
    <n v="0"/>
    <n v="13.938461679177715"/>
  </r>
  <r>
    <d v="2021-01-20T00:00:00"/>
    <x v="3"/>
    <s v="week 4"/>
    <x v="0"/>
    <n v="0"/>
    <n v="234"/>
    <n v="182347.4"/>
    <n v="17.399999999999999"/>
    <x v="6"/>
    <n v="4071.5999999999995"/>
    <n v="0"/>
    <n v="13.938461679177715"/>
  </r>
  <r>
    <d v="2021-01-21T00:00:00"/>
    <x v="3"/>
    <s v="week 4"/>
    <x v="0"/>
    <n v="0"/>
    <n v="1224"/>
    <n v="181123.4"/>
    <n v="18.5"/>
    <x v="6"/>
    <n v="22644"/>
    <n v="0"/>
    <n v="13.938461679177715"/>
  </r>
  <r>
    <d v="2021-01-21T00:00:00"/>
    <x v="3"/>
    <s v="week 4"/>
    <x v="0"/>
    <n v="0"/>
    <n v="1546"/>
    <n v="179577.4"/>
    <n v="18.7"/>
    <x v="6"/>
    <n v="28910.199999999997"/>
    <n v="0"/>
    <n v="13.938461679177715"/>
  </r>
  <r>
    <d v="2021-01-27T00:00:00"/>
    <x v="4"/>
    <s v="week 5"/>
    <x v="0"/>
    <n v="0"/>
    <n v="1210"/>
    <n v="178367.4"/>
    <n v="16.2"/>
    <x v="6"/>
    <n v="19602"/>
    <n v="0"/>
    <n v="13.938461679177715"/>
  </r>
  <r>
    <d v="2021-01-27T00:00:00"/>
    <x v="4"/>
    <s v="week 5"/>
    <x v="0"/>
    <n v="2961"/>
    <n v="0"/>
    <n v="181328.4"/>
    <s v="-"/>
    <x v="7"/>
    <n v="0"/>
    <n v="42046.2"/>
    <n v="13.942562945058718"/>
  </r>
  <r>
    <d v="2021-01-27T00:00:00"/>
    <x v="4"/>
    <s v="week 5"/>
    <x v="0"/>
    <n v="0"/>
    <n v="2961"/>
    <n v="178367.4"/>
    <n v="18.600000000000001"/>
    <x v="6"/>
    <n v="55074.600000000006"/>
    <n v="0"/>
    <n v="13.942562945058718"/>
  </r>
  <r>
    <d v="2021-02-01T00:00:00"/>
    <x v="5"/>
    <s v="week 6"/>
    <x v="0"/>
    <n v="0"/>
    <n v="1924"/>
    <n v="176443.4"/>
    <n v="16.600000000000001"/>
    <x v="6"/>
    <n v="31938.400000000001"/>
    <n v="0"/>
    <n v="13.942562945058718"/>
  </r>
  <r>
    <d v="2021-02-01T00:00:00"/>
    <x v="5"/>
    <s v="week 6"/>
    <x v="0"/>
    <n v="18920"/>
    <n v="0"/>
    <n v="195363.4"/>
    <s v="-"/>
    <x v="8"/>
    <n v="0"/>
    <n v="249744"/>
    <n v="13.874934847508996"/>
  </r>
  <r>
    <d v="2021-02-01T00:00:00"/>
    <x v="5"/>
    <s v="week 6"/>
    <x v="0"/>
    <n v="11810"/>
    <n v="0"/>
    <n v="207173.4"/>
    <s v="-"/>
    <x v="3"/>
    <n v="0"/>
    <n v="159435"/>
    <n v="13.854766721900003"/>
  </r>
  <r>
    <d v="2021-02-02T00:00:00"/>
    <x v="5"/>
    <s v="week 6"/>
    <x v="0"/>
    <n v="759"/>
    <n v="0"/>
    <n v="207932.4"/>
    <s v="-"/>
    <x v="9"/>
    <n v="0"/>
    <n v="10474.200000000001"/>
    <n v="13.854578044631172"/>
  </r>
  <r>
    <d v="2021-02-02T00:00:00"/>
    <x v="5"/>
    <s v="week 6"/>
    <x v="0"/>
    <n v="5860"/>
    <n v="0"/>
    <n v="213792.4"/>
    <s v="-"/>
    <x v="5"/>
    <n v="0"/>
    <n v="74422"/>
    <n v="13.824663575219613"/>
  </r>
  <r>
    <d v="2021-02-02T00:00:00"/>
    <x v="5"/>
    <s v="week 6"/>
    <x v="0"/>
    <n v="5865"/>
    <n v="0"/>
    <n v="219657.4"/>
    <s v="-"/>
    <x v="9"/>
    <n v="0"/>
    <n v="80937"/>
    <n v="13.824040176281928"/>
  </r>
  <r>
    <d v="2021-02-02T00:00:00"/>
    <x v="5"/>
    <s v="week 6"/>
    <x v="0"/>
    <n v="0"/>
    <n v="42455"/>
    <n v="177202.4"/>
    <n v="16.7"/>
    <x v="6"/>
    <n v="708998.5"/>
    <n v="0"/>
    <n v="13.824040176281928"/>
  </r>
  <r>
    <d v="2021-02-03T00:00:00"/>
    <x v="5"/>
    <s v="week 6"/>
    <x v="0"/>
    <n v="0"/>
    <n v="6135"/>
    <n v="171067.4"/>
    <n v="17.399999999999999"/>
    <x v="6"/>
    <n v="106748.99999999999"/>
    <n v="0"/>
    <n v="13.824040176281928"/>
  </r>
  <r>
    <d v="2021-02-03T00:00:00"/>
    <x v="5"/>
    <s v="week 6"/>
    <x v="0"/>
    <n v="0"/>
    <n v="4414"/>
    <n v="166653.4"/>
    <n v="18.3"/>
    <x v="6"/>
    <n v="80776.2"/>
    <n v="0"/>
    <n v="13.824040176281928"/>
  </r>
  <r>
    <d v="2021-02-04T00:00:00"/>
    <x v="5"/>
    <s v="week 6"/>
    <x v="0"/>
    <n v="0"/>
    <n v="480"/>
    <n v="166173.4"/>
    <n v="18.5"/>
    <x v="6"/>
    <n v="8880"/>
    <n v="0"/>
    <n v="13.824040176281928"/>
  </r>
  <r>
    <d v="2021-02-05T00:00:00"/>
    <x v="5"/>
    <s v="week 6"/>
    <x v="0"/>
    <n v="96095.9"/>
    <n v="0"/>
    <n v="262269.3"/>
    <s v="-"/>
    <x v="10"/>
    <n v="0"/>
    <n v="1230027.52"/>
    <n v="13.524143572139739"/>
  </r>
  <r>
    <d v="2021-02-06T00:00:00"/>
    <x v="5"/>
    <s v="week 6"/>
    <x v="0"/>
    <n v="0"/>
    <n v="1472"/>
    <n v="260797.3"/>
    <n v="17.899999999999999"/>
    <x v="6"/>
    <n v="26348.799999999999"/>
    <n v="0"/>
    <n v="13.524143572139739"/>
  </r>
  <r>
    <d v="2021-02-07T00:00:00"/>
    <x v="6"/>
    <s v="week 7"/>
    <x v="0"/>
    <n v="736"/>
    <n v="0"/>
    <n v="261533.3"/>
    <s v="-"/>
    <x v="11"/>
    <n v="0"/>
    <n v="9273.6"/>
    <n v="13.522075365502344"/>
  </r>
  <r>
    <d v="2021-02-07T00:00:00"/>
    <x v="6"/>
    <s v="week 7"/>
    <x v="0"/>
    <n v="0"/>
    <n v="21645"/>
    <n v="239888.3"/>
    <n v="18.3"/>
    <x v="6"/>
    <n v="396103.5"/>
    <n v="0"/>
    <n v="13.522075365502344"/>
  </r>
  <r>
    <d v="2021-02-09T00:00:00"/>
    <x v="6"/>
    <s v="week 7"/>
    <x v="0"/>
    <n v="0"/>
    <n v="2900"/>
    <n v="236988.3"/>
    <n v="18.5"/>
    <x v="6"/>
    <n v="53650"/>
    <n v="0"/>
    <n v="13.522075365502344"/>
  </r>
  <r>
    <d v="2021-02-10T00:00:00"/>
    <x v="6"/>
    <s v="week 7"/>
    <x v="0"/>
    <n v="0"/>
    <n v="1958"/>
    <n v="235030.3"/>
    <n v="18.399999999999999"/>
    <x v="6"/>
    <n v="36027.199999999997"/>
    <n v="0"/>
    <n v="13.522075365502344"/>
  </r>
  <r>
    <d v="2021-02-16T00:00:00"/>
    <x v="7"/>
    <s v="week 8"/>
    <x v="0"/>
    <n v="0"/>
    <n v="2942"/>
    <n v="232088.3"/>
    <n v="18.899999999999999"/>
    <x v="6"/>
    <n v="55603.799999999996"/>
    <n v="0"/>
    <n v="13.522075365502344"/>
  </r>
  <r>
    <d v="2021-02-18T00:00:00"/>
    <x v="7"/>
    <s v="week 8"/>
    <x v="0"/>
    <n v="0"/>
    <n v="13040"/>
    <n v="219048.3"/>
    <n v="17.7"/>
    <x v="6"/>
    <n v="230808"/>
    <n v="0"/>
    <n v="13.522075365502344"/>
  </r>
  <r>
    <d v="2021-02-20T00:00:00"/>
    <x v="7"/>
    <s v="week 8"/>
    <x v="0"/>
    <n v="0"/>
    <n v="4740"/>
    <n v="214308.3"/>
    <n v="17.899999999999999"/>
    <x v="6"/>
    <n v="84846"/>
    <n v="0"/>
    <n v="13.522075365502344"/>
  </r>
  <r>
    <d v="2021-02-20T00:00:00"/>
    <x v="7"/>
    <s v="week 8"/>
    <x v="0"/>
    <n v="0"/>
    <n v="9290"/>
    <n v="205018.3"/>
    <n v="18.2"/>
    <x v="6"/>
    <n v="169078"/>
    <n v="0"/>
    <n v="13.522075365502344"/>
  </r>
  <r>
    <d v="2021-02-21T00:00:00"/>
    <x v="8"/>
    <s v="week 9"/>
    <x v="0"/>
    <n v="0"/>
    <n v="4601.25"/>
    <n v="200417.05"/>
    <n v="16.399999999999999"/>
    <x v="6"/>
    <n v="75460.5"/>
    <n v="0"/>
    <n v="13.522075365502344"/>
  </r>
  <r>
    <d v="2021-02-22T00:00:00"/>
    <x v="8"/>
    <s v="week 9"/>
    <x v="0"/>
    <n v="0"/>
    <n v="4896"/>
    <n v="195521.05"/>
    <n v="18.899999999999999"/>
    <x v="6"/>
    <n v="92534.399999999994"/>
    <n v="0"/>
    <n v="13.522075365502344"/>
  </r>
  <r>
    <d v="2021-02-22T00:00:00"/>
    <x v="8"/>
    <s v="week 9"/>
    <x v="0"/>
    <n v="0"/>
    <n v="5126"/>
    <n v="190395.05"/>
    <n v="18.2"/>
    <x v="6"/>
    <n v="93293.2"/>
    <n v="0"/>
    <n v="13.522075365502344"/>
  </r>
  <r>
    <d v="2021-02-23T00:00:00"/>
    <x v="8"/>
    <s v="week 9"/>
    <x v="0"/>
    <n v="0"/>
    <n v="5740"/>
    <n v="184655.05"/>
    <n v="16.5"/>
    <x v="6"/>
    <n v="94710"/>
    <n v="0"/>
    <n v="13.522075365502344"/>
  </r>
  <r>
    <d v="2021-02-24T00:00:00"/>
    <x v="8"/>
    <s v="week 9"/>
    <x v="0"/>
    <n v="0"/>
    <n v="1670"/>
    <n v="182985.05"/>
    <n v="16.3"/>
    <x v="6"/>
    <n v="27221"/>
    <n v="0"/>
    <n v="13.522075365502344"/>
  </r>
  <r>
    <d v="2021-02-24T00:00:00"/>
    <x v="8"/>
    <s v="week 9"/>
    <x v="0"/>
    <n v="0"/>
    <n v="2750"/>
    <n v="180235.05"/>
    <n v="18.7"/>
    <x v="6"/>
    <n v="51425"/>
    <n v="0"/>
    <n v="13.522075365502344"/>
  </r>
  <r>
    <d v="2021-02-28T00:00:00"/>
    <x v="9"/>
    <s v="week 10"/>
    <x v="0"/>
    <n v="0"/>
    <n v="4800"/>
    <n v="175435.05"/>
    <n v="18.399999999999999"/>
    <x v="6"/>
    <n v="88320"/>
    <n v="0"/>
    <n v="13.522075365502344"/>
  </r>
  <r>
    <d v="2021-02-28T00:00:00"/>
    <x v="9"/>
    <s v="week 10"/>
    <x v="0"/>
    <n v="0"/>
    <n v="5000"/>
    <n v="170435.05"/>
    <n v="18.899999999999999"/>
    <x v="6"/>
    <n v="94500"/>
    <n v="0"/>
    <n v="13.522075365502344"/>
  </r>
  <r>
    <d v="2021-02-28T00:00:00"/>
    <x v="9"/>
    <s v="week 10"/>
    <x v="0"/>
    <n v="0"/>
    <n v="4800"/>
    <n v="165635.04999999999"/>
    <n v="17.8"/>
    <x v="6"/>
    <n v="85440"/>
    <n v="0"/>
    <n v="13.522075365502344"/>
  </r>
  <r>
    <d v="2021-02-28T00:00:00"/>
    <x v="9"/>
    <s v="week 10"/>
    <x v="0"/>
    <n v="0"/>
    <n v="5720"/>
    <n v="159915.04999999999"/>
    <n v="16.5"/>
    <x v="6"/>
    <n v="94380"/>
    <n v="0"/>
    <n v="13.522075365502344"/>
  </r>
  <r>
    <d v="2021-02-28T00:00:00"/>
    <x v="9"/>
    <s v="week 10"/>
    <x v="0"/>
    <n v="0"/>
    <n v="2860"/>
    <n v="157055.04999999999"/>
    <n v="16.3"/>
    <x v="6"/>
    <n v="46618"/>
    <n v="0"/>
    <n v="13.522075365502344"/>
  </r>
  <r>
    <d v="2021-03-14T00:00:00"/>
    <x v="10"/>
    <s v="week 12"/>
    <x v="0"/>
    <n v="0"/>
    <n v="710"/>
    <n v="156345.04999999999"/>
    <n v="16.2"/>
    <x v="6"/>
    <n v="11502"/>
    <n v="0"/>
    <n v="13.522075365502344"/>
  </r>
  <r>
    <d v="2021-03-16T00:00:00"/>
    <x v="10"/>
    <s v="week 12"/>
    <x v="0"/>
    <n v="0"/>
    <n v="2937"/>
    <n v="153408.04999999999"/>
    <n v="18.8"/>
    <x v="6"/>
    <n v="55215.6"/>
    <n v="0"/>
    <n v="13.522075365502344"/>
  </r>
  <r>
    <d v="2021-03-17T00:00:00"/>
    <x v="10"/>
    <s v="week 12"/>
    <x v="0"/>
    <n v="0"/>
    <n v="790"/>
    <n v="152618.04999999999"/>
    <n v="16.2"/>
    <x v="6"/>
    <n v="12798"/>
    <n v="0"/>
    <n v="13.522075365502344"/>
  </r>
  <r>
    <d v="2021-03-20T00:00:00"/>
    <x v="10"/>
    <s v="week 12"/>
    <x v="0"/>
    <n v="0"/>
    <n v="2880"/>
    <n v="149738.04999999999"/>
    <n v="17.5"/>
    <x v="6"/>
    <n v="50400"/>
    <n v="0"/>
    <n v="13.522075365502344"/>
  </r>
  <r>
    <d v="2021-03-29T00:00:00"/>
    <x v="11"/>
    <s v="week 14"/>
    <x v="0"/>
    <n v="0"/>
    <n v="12981"/>
    <n v="136757.04999999999"/>
    <n v="17.2"/>
    <x v="6"/>
    <n v="223273.19999999998"/>
    <n v="0"/>
    <n v="13.522075365502344"/>
  </r>
  <r>
    <d v="2021-03-29T00:00:00"/>
    <x v="11"/>
    <s v="week 14"/>
    <x v="0"/>
    <n v="0"/>
    <n v="3525"/>
    <n v="133232.04999999999"/>
    <n v="16.600000000000001"/>
    <x v="6"/>
    <n v="58515.000000000007"/>
    <n v="0"/>
    <n v="13.522075365502344"/>
  </r>
  <r>
    <d v="2021-03-29T00:00:00"/>
    <x v="11"/>
    <s v="week 14"/>
    <x v="0"/>
    <n v="0"/>
    <n v="404"/>
    <n v="132828.04999999999"/>
    <n v="17.2"/>
    <x v="6"/>
    <n v="6948.7999999999993"/>
    <n v="0"/>
    <n v="13.522075365502344"/>
  </r>
  <r>
    <d v="2021-03-29T00:00:00"/>
    <x v="11"/>
    <s v="week 14"/>
    <x v="0"/>
    <n v="0"/>
    <n v="2890"/>
    <n v="129938.04999999999"/>
    <n v="16.899999999999999"/>
    <x v="6"/>
    <n v="48840.999999999993"/>
    <n v="0"/>
    <n v="13.522075365502344"/>
  </r>
  <r>
    <d v="2021-04-01T00:00:00"/>
    <x v="11"/>
    <s v="week 14"/>
    <x v="0"/>
    <n v="0"/>
    <n v="5750"/>
    <n v="124188.04999999999"/>
    <n v="16.600000000000001"/>
    <x v="6"/>
    <n v="95450.000000000015"/>
    <n v="0"/>
    <n v="13.522075365502344"/>
  </r>
  <r>
    <d v="2021-04-07T00:00:00"/>
    <x v="12"/>
    <s v="week 15"/>
    <x v="0"/>
    <n v="0"/>
    <n v="710"/>
    <n v="123478.04999999999"/>
    <n v="16.5"/>
    <x v="6"/>
    <n v="11715"/>
    <n v="0"/>
    <n v="13.522075365502344"/>
  </r>
  <r>
    <d v="2021-04-18T00:00:00"/>
    <x v="13"/>
    <s v="week 17"/>
    <x v="0"/>
    <n v="0"/>
    <n v="8827"/>
    <n v="114651.04999999999"/>
    <n v="16.600000000000001"/>
    <x v="6"/>
    <n v="146528.20000000001"/>
    <n v="0"/>
    <n v="13.522075365502344"/>
  </r>
  <r>
    <d v="2021-04-19T00:00:00"/>
    <x v="13"/>
    <s v="week 17"/>
    <x v="0"/>
    <n v="0"/>
    <n v="19633"/>
    <n v="95018.049999999988"/>
    <n v="16.899999999999999"/>
    <x v="6"/>
    <n v="331797.69999999995"/>
    <n v="0"/>
    <n v="13.522075365502344"/>
  </r>
  <r>
    <d v="2021-04-19T00:00:00"/>
    <x v="13"/>
    <s v="week 17"/>
    <x v="0"/>
    <n v="0"/>
    <n v="15444"/>
    <n v="79574.049999999988"/>
    <n v="17.100000000000001"/>
    <x v="6"/>
    <n v="264092.40000000002"/>
    <n v="0"/>
    <n v="13.522075365502344"/>
  </r>
  <r>
    <d v="2021-05-02T00:00:00"/>
    <x v="14"/>
    <s v="week 19"/>
    <x v="0"/>
    <n v="0"/>
    <n v="3000"/>
    <n v="76574.049999999988"/>
    <n v="18.899999999999999"/>
    <x v="6"/>
    <n v="56699.999999999993"/>
    <n v="0"/>
    <n v="13.522075365502344"/>
  </r>
  <r>
    <d v="2021-05-04T00:00:00"/>
    <x v="14"/>
    <s v="week 19"/>
    <x v="0"/>
    <n v="0"/>
    <n v="968"/>
    <n v="75606.049999999988"/>
    <n v="17.399999999999999"/>
    <x v="6"/>
    <n v="16843.199999999997"/>
    <n v="0"/>
    <n v="13.522075365502344"/>
  </r>
  <r>
    <d v="2021-05-05T00:00:00"/>
    <x v="14"/>
    <s v="week 19"/>
    <x v="0"/>
    <n v="0"/>
    <n v="6400"/>
    <n v="69206.049999999988"/>
    <n v="17.2"/>
    <x v="6"/>
    <n v="110080"/>
    <n v="0"/>
    <n v="13.522075365502344"/>
  </r>
  <r>
    <d v="2021-05-06T00:00:00"/>
    <x v="14"/>
    <s v="week 19"/>
    <x v="0"/>
    <n v="0"/>
    <n v="4190"/>
    <n v="65016.049999999988"/>
    <n v="17.899999999999999"/>
    <x v="6"/>
    <n v="75001"/>
    <n v="0"/>
    <n v="13.522075365502344"/>
  </r>
  <r>
    <d v="2021-05-08T00:00:00"/>
    <x v="14"/>
    <s v="week 19"/>
    <x v="0"/>
    <n v="1430"/>
    <n v="0"/>
    <n v="66446.049999999988"/>
    <s v="-"/>
    <x v="7"/>
    <n v="0"/>
    <n v="20306"/>
    <n v="13.525010376952055"/>
  </r>
  <r>
    <d v="2021-05-08T00:00:00"/>
    <x v="14"/>
    <s v="week 19"/>
    <x v="0"/>
    <n v="0"/>
    <n v="1430"/>
    <n v="65016.049999999988"/>
    <n v="17.899999999999999"/>
    <x v="6"/>
    <n v="25596.999999999996"/>
    <n v="0"/>
    <n v="13.525010376952055"/>
  </r>
  <r>
    <d v="2021-05-19T00:00:00"/>
    <x v="15"/>
    <s v="week 21"/>
    <x v="0"/>
    <n v="13200"/>
    <n v="0"/>
    <n v="78216.049999999988"/>
    <s v="-"/>
    <x v="3"/>
    <n v="0"/>
    <n v="178200"/>
    <n v="13.524049277538557"/>
  </r>
  <r>
    <d v="2021-05-20T00:00:00"/>
    <x v="15"/>
    <s v="week 21"/>
    <x v="0"/>
    <n v="0"/>
    <n v="13200"/>
    <n v="65016.049999999988"/>
    <n v="18.100000000000001"/>
    <x v="6"/>
    <n v="238920.00000000003"/>
    <n v="0"/>
    <n v="13.524049277538557"/>
  </r>
  <r>
    <d v="2021-05-25T00:00:00"/>
    <x v="16"/>
    <s v="week 22"/>
    <x v="0"/>
    <n v="0"/>
    <n v="2206"/>
    <n v="62810.049999999988"/>
    <n v="18.100000000000001"/>
    <x v="6"/>
    <n v="39928.600000000006"/>
    <n v="0"/>
    <n v="13.524049277538557"/>
  </r>
  <r>
    <d v="2021-05-26T00:00:00"/>
    <x v="16"/>
    <s v="week 22"/>
    <x v="0"/>
    <n v="0"/>
    <n v="460"/>
    <n v="62350.049999999988"/>
    <n v="17.7"/>
    <x v="6"/>
    <n v="8142"/>
    <n v="0"/>
    <n v="13.524049277538557"/>
  </r>
  <r>
    <d v="2021-06-19T00:00:00"/>
    <x v="17"/>
    <s v="week 25"/>
    <x v="0"/>
    <n v="0"/>
    <n v="1920"/>
    <n v="60430.049999999988"/>
    <n v="16.5"/>
    <x v="6"/>
    <n v="31680"/>
    <n v="0"/>
    <n v="13.524049277538557"/>
  </r>
  <r>
    <d v="2021-07-01T00:00:00"/>
    <x v="18"/>
    <s v="week 27"/>
    <x v="0"/>
    <n v="0"/>
    <n v="235"/>
    <n v="60195.049999999988"/>
    <n v="18.3"/>
    <x v="6"/>
    <n v="4300.5"/>
    <n v="0"/>
    <n v="13.524049277538557"/>
  </r>
  <r>
    <d v="2021-08-11T00:00:00"/>
    <x v="19"/>
    <s v="week 33"/>
    <x v="0"/>
    <n v="0"/>
    <n v="615"/>
    <n v="59580.049999999988"/>
    <n v="16.399999999999999"/>
    <x v="6"/>
    <n v="10086"/>
    <n v="0"/>
    <n v="13.524049277538557"/>
  </r>
  <r>
    <d v="2021-09-16T00:00:00"/>
    <x v="20"/>
    <s v="week 38"/>
    <x v="0"/>
    <n v="736"/>
    <n v="0"/>
    <n v="60316.049999999988"/>
    <s v="-"/>
    <x v="12"/>
    <n v="0"/>
    <n v="9494.4"/>
    <n v="13.522715014991201"/>
  </r>
  <r>
    <d v="2021-09-16T00:00:00"/>
    <x v="20"/>
    <s v="week 38"/>
    <x v="0"/>
    <n v="0"/>
    <n v="736"/>
    <n v="59580.049999999988"/>
    <n v="17.2"/>
    <x v="6"/>
    <n v="12659.199999999999"/>
    <n v="0"/>
    <n v="13.522715014991201"/>
  </r>
  <r>
    <d v="2021-10-02T00:00:00"/>
    <x v="21"/>
    <s v="week 40"/>
    <x v="0"/>
    <n v="0"/>
    <n v="870"/>
    <n v="58710.049999999988"/>
    <n v="16.2"/>
    <x v="6"/>
    <n v="14094"/>
    <n v="0"/>
    <n v="13.522715014991201"/>
  </r>
  <r>
    <d v="2021-10-12T00:00:00"/>
    <x v="22"/>
    <s v="week 42"/>
    <x v="0"/>
    <n v="0"/>
    <n v="8565"/>
    <n v="50145.049999999988"/>
    <n v="17.399999999999999"/>
    <x v="6"/>
    <n v="149031"/>
    <n v="0"/>
    <n v="13.522715014991201"/>
  </r>
  <r>
    <d v="2021-10-26T00:00:00"/>
    <x v="23"/>
    <s v="week 44"/>
    <x v="0"/>
    <n v="0"/>
    <n v="22120"/>
    <n v="28025.049999999988"/>
    <n v="17.2"/>
    <x v="6"/>
    <n v="380464"/>
    <n v="0"/>
    <n v="13.522715014991201"/>
  </r>
  <r>
    <d v="2021-10-31T00:00:00"/>
    <x v="24"/>
    <s v="week 45"/>
    <x v="0"/>
    <n v="0"/>
    <n v="9472"/>
    <n v="18553.049999999988"/>
    <n v="18.100000000000001"/>
    <x v="6"/>
    <n v="171443.20000000001"/>
    <n v="0"/>
    <n v="13.522715014991201"/>
  </r>
  <r>
    <d v="2021-10-31T00:00:00"/>
    <x v="24"/>
    <s v="week 45"/>
    <x v="0"/>
    <n v="0"/>
    <n v="1003"/>
    <n v="17550.049999999988"/>
    <n v="17.5"/>
    <x v="6"/>
    <n v="17552.5"/>
    <n v="0"/>
    <n v="13.522715014991201"/>
  </r>
  <r>
    <d v="2021-11-14T00:00:00"/>
    <x v="25"/>
    <s v="week 47"/>
    <x v="0"/>
    <n v="0"/>
    <n v="7064"/>
    <n v="10486.049999999988"/>
    <n v="18.3"/>
    <x v="6"/>
    <n v="129271.20000000001"/>
    <n v="0"/>
    <n v="13.522715014991201"/>
  </r>
  <r>
    <d v="2021-11-15T00:00:00"/>
    <x v="25"/>
    <s v="week 47"/>
    <x v="0"/>
    <n v="0"/>
    <n v="2140"/>
    <n v="8346.0499999999884"/>
    <n v="16.5"/>
    <x v="6"/>
    <n v="35310"/>
    <n v="0"/>
    <n v="13.522715014991201"/>
  </r>
  <r>
    <d v="2021-11-15T00:00:00"/>
    <x v="25"/>
    <s v="week 47"/>
    <x v="0"/>
    <n v="0"/>
    <n v="7010"/>
    <n v="1336.0499999999884"/>
    <n v="17.2"/>
    <x v="6"/>
    <n v="120572"/>
    <n v="0"/>
    <n v="13.522715014991201"/>
  </r>
  <r>
    <d v="2021-11-15T00:00:00"/>
    <x v="25"/>
    <s v="week 47"/>
    <x v="0"/>
    <n v="0"/>
    <n v="400"/>
    <n v="936.04999999998836"/>
    <n v="18.8"/>
    <x v="6"/>
    <n v="7520"/>
    <n v="0"/>
    <n v="13.522715014991201"/>
  </r>
  <r>
    <m/>
    <x v="26"/>
    <m/>
    <x v="0"/>
    <n v="0"/>
    <n v="0"/>
    <n v="0"/>
    <n v="0"/>
    <x v="13"/>
    <n v="0"/>
    <n v="0"/>
    <n v="0"/>
  </r>
  <r>
    <m/>
    <x v="27"/>
    <m/>
    <x v="0"/>
    <n v="0"/>
    <n v="0"/>
    <n v="0"/>
    <n v="0"/>
    <x v="13"/>
    <n v="0"/>
    <n v="0"/>
    <n v="0"/>
  </r>
  <r>
    <m/>
    <x v="28"/>
    <m/>
    <x v="0"/>
    <n v="0"/>
    <n v="0"/>
    <n v="0"/>
    <n v="0"/>
    <x v="13"/>
    <n v="0"/>
    <n v="0"/>
    <n v="0"/>
  </r>
  <r>
    <m/>
    <x v="29"/>
    <m/>
    <x v="0"/>
    <n v="0"/>
    <n v="0"/>
    <n v="0"/>
    <n v="0"/>
    <x v="13"/>
    <n v="0"/>
    <n v="0"/>
    <n v="0"/>
  </r>
  <r>
    <m/>
    <x v="30"/>
    <m/>
    <x v="0"/>
    <n v="0"/>
    <n v="0"/>
    <n v="0"/>
    <n v="0"/>
    <x v="13"/>
    <n v="0"/>
    <n v="0"/>
    <n v="0"/>
  </r>
  <r>
    <m/>
    <x v="31"/>
    <m/>
    <x v="0"/>
    <n v="0"/>
    <n v="0"/>
    <n v="0"/>
    <n v="0"/>
    <x v="13"/>
    <n v="0"/>
    <n v="0"/>
    <n v="0"/>
  </r>
  <r>
    <m/>
    <x v="32"/>
    <m/>
    <x v="0"/>
    <n v="0"/>
    <n v="0"/>
    <n v="0"/>
    <n v="0"/>
    <x v="13"/>
    <n v="0"/>
    <n v="0"/>
    <n v="0"/>
  </r>
  <r>
    <m/>
    <x v="33"/>
    <m/>
    <x v="0"/>
    <n v="0"/>
    <n v="0"/>
    <n v="0"/>
    <n v="0"/>
    <x v="13"/>
    <n v="0"/>
    <n v="0"/>
    <n v="0"/>
  </r>
  <r>
    <m/>
    <x v="34"/>
    <m/>
    <x v="0"/>
    <n v="0"/>
    <n v="0"/>
    <n v="0"/>
    <n v="0"/>
    <x v="13"/>
    <n v="0"/>
    <n v="0"/>
    <n v="0"/>
  </r>
  <r>
    <m/>
    <x v="35"/>
    <m/>
    <x v="0"/>
    <n v="0"/>
    <n v="0"/>
    <n v="0"/>
    <n v="0"/>
    <x v="13"/>
    <n v="0"/>
    <n v="0"/>
    <n v="0"/>
  </r>
  <r>
    <m/>
    <x v="36"/>
    <m/>
    <x v="0"/>
    <n v="0"/>
    <n v="0"/>
    <n v="0"/>
    <n v="0"/>
    <x v="13"/>
    <n v="0"/>
    <n v="0"/>
    <n v="0"/>
  </r>
  <r>
    <m/>
    <x v="37"/>
    <m/>
    <x v="0"/>
    <n v="0"/>
    <n v="0"/>
    <n v="0"/>
    <n v="0"/>
    <x v="13"/>
    <n v="0"/>
    <n v="0"/>
    <n v="0"/>
  </r>
  <r>
    <m/>
    <x v="38"/>
    <m/>
    <x v="0"/>
    <n v="0"/>
    <n v="0"/>
    <n v="0"/>
    <n v="0"/>
    <x v="13"/>
    <n v="0"/>
    <n v="0"/>
    <n v="0"/>
  </r>
  <r>
    <m/>
    <x v="39"/>
    <m/>
    <x v="0"/>
    <n v="0"/>
    <n v="0"/>
    <n v="0"/>
    <n v="0"/>
    <x v="13"/>
    <n v="0"/>
    <n v="0"/>
    <n v="0"/>
  </r>
  <r>
    <m/>
    <x v="40"/>
    <m/>
    <x v="0"/>
    <n v="0"/>
    <n v="0"/>
    <n v="0"/>
    <n v="0"/>
    <x v="13"/>
    <n v="0"/>
    <n v="0"/>
    <n v="0"/>
  </r>
  <r>
    <m/>
    <x v="41"/>
    <m/>
    <x v="0"/>
    <n v="0"/>
    <n v="0"/>
    <n v="0"/>
    <n v="0"/>
    <x v="13"/>
    <n v="0"/>
    <n v="0"/>
    <n v="0"/>
  </r>
  <r>
    <m/>
    <x v="42"/>
    <m/>
    <x v="0"/>
    <n v="0"/>
    <n v="0"/>
    <n v="0"/>
    <n v="0"/>
    <x v="13"/>
    <n v="0"/>
    <n v="0"/>
    <n v="0"/>
  </r>
  <r>
    <m/>
    <x v="43"/>
    <m/>
    <x v="0"/>
    <n v="0"/>
    <n v="0"/>
    <n v="0"/>
    <n v="0"/>
    <x v="13"/>
    <n v="0"/>
    <n v="0"/>
    <n v="0"/>
  </r>
  <r>
    <m/>
    <x v="44"/>
    <m/>
    <x v="0"/>
    <n v="0"/>
    <n v="0"/>
    <n v="0"/>
    <n v="0"/>
    <x v="13"/>
    <n v="0"/>
    <n v="0"/>
    <n v="0"/>
  </r>
  <r>
    <m/>
    <x v="45"/>
    <m/>
    <x v="0"/>
    <n v="0"/>
    <n v="0"/>
    <n v="0"/>
    <n v="0"/>
    <x v="13"/>
    <n v="0"/>
    <n v="0"/>
    <n v="0"/>
  </r>
  <r>
    <m/>
    <x v="46"/>
    <m/>
    <x v="0"/>
    <n v="0"/>
    <n v="0"/>
    <n v="0"/>
    <n v="0"/>
    <x v="13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">
  <r>
    <d v="2021-01-01T00:00:00"/>
    <x v="0"/>
    <s v="week 1"/>
    <x v="0"/>
    <n v="14567.28"/>
    <n v="0"/>
    <n v="14567.28"/>
    <s v="-"/>
    <n v="14.3"/>
    <n v="0"/>
    <n v="208312.10400000002"/>
    <n v="14.3"/>
  </r>
  <r>
    <d v="2021-01-01T00:00:00"/>
    <x v="0"/>
    <s v="week 1"/>
    <x v="0"/>
    <n v="115926"/>
    <n v="0"/>
    <n v="130493.28"/>
    <s v="-"/>
    <n v="14.7"/>
    <n v="0"/>
    <n v="1704112.2"/>
    <n v="14.655347033962208"/>
  </r>
  <r>
    <d v="2021-01-01T00:00:00"/>
    <x v="0"/>
    <s v="week 1"/>
    <x v="0"/>
    <n v="139450.85999999999"/>
    <n v="0"/>
    <n v="269944.14"/>
    <s v="-"/>
    <n v="12.3"/>
    <n v="0"/>
    <n v="1715245.578"/>
    <n v="13.438594673698047"/>
  </r>
  <r>
    <d v="2021-01-01T00:00:00"/>
    <x v="0"/>
    <s v="week 1"/>
    <x v="0"/>
    <n v="120463.26"/>
    <n v="0"/>
    <n v="390407.4"/>
    <s v="-"/>
    <n v="14.7"/>
    <n v="0"/>
    <n v="1770809.9219999998"/>
    <n v="13.827811163415445"/>
  </r>
  <r>
    <d v="2021-01-01T00:00:00"/>
    <x v="0"/>
    <s v="week 1"/>
    <x v="0"/>
    <n v="0"/>
    <n v="115.56"/>
    <n v="390291.84"/>
    <n v="18.899999999999999"/>
    <s v="-"/>
    <n v="2184.0839999999998"/>
    <n v="0"/>
    <n v="13.827811163415445"/>
  </r>
  <r>
    <d v="2021-01-01T00:00:00"/>
    <x v="0"/>
    <s v="week 1"/>
    <x v="0"/>
    <n v="212697"/>
    <n v="0"/>
    <n v="602988.84"/>
    <s v="-"/>
    <n v="12.8"/>
    <n v="0"/>
    <n v="2722521.6"/>
    <n v="13.465332708565878"/>
  </r>
  <r>
    <d v="2021-01-01T00:00:00"/>
    <x v="0"/>
    <s v="week 1"/>
    <x v="0"/>
    <n v="138933.20000000001"/>
    <n v="0"/>
    <n v="741922.04"/>
    <s v="-"/>
    <n v="12.9"/>
    <n v="0"/>
    <n v="1792238.2800000003"/>
    <n v="13.359484322627315"/>
  </r>
  <r>
    <d v="2021-01-01T00:00:00"/>
    <x v="0"/>
    <s v="week 1"/>
    <x v="0"/>
    <n v="405.6"/>
    <n v="0"/>
    <n v="742327.64"/>
    <s v="-"/>
    <n v="13.5"/>
    <n v="0"/>
    <n v="5475.6"/>
    <n v="13.359561086962611"/>
  </r>
  <r>
    <d v="2021-01-02T00:00:00"/>
    <x v="0"/>
    <s v="week 1"/>
    <x v="0"/>
    <n v="0"/>
    <n v="3240"/>
    <n v="739087.64"/>
    <n v="16.100000000000001"/>
    <s v="-"/>
    <n v="52164.000000000007"/>
    <n v="0"/>
    <n v="13.359561086962611"/>
  </r>
  <r>
    <d v="2021-01-03T00:00:00"/>
    <x v="1"/>
    <s v="week 2"/>
    <x v="0"/>
    <n v="0"/>
    <n v="6400"/>
    <n v="732687.64"/>
    <n v="16.7"/>
    <s v="-"/>
    <n v="106880"/>
    <n v="0"/>
    <n v="13.359561086962611"/>
  </r>
  <r>
    <d v="2021-01-04T00:00:00"/>
    <x v="1"/>
    <s v="week 2"/>
    <x v="0"/>
    <n v="0"/>
    <n v="9244"/>
    <n v="723443.64000000013"/>
    <n v="16.899999999999999"/>
    <s v="-"/>
    <n v="156223.59999999998"/>
    <n v="0"/>
    <n v="13.359561086962611"/>
  </r>
  <r>
    <d v="2021-01-07T00:00:00"/>
    <x v="1"/>
    <s v="week 2"/>
    <x v="0"/>
    <n v="0"/>
    <n v="1330"/>
    <n v="722113.64000000013"/>
    <n v="17.8"/>
    <s v="-"/>
    <n v="23674"/>
    <n v="0"/>
    <n v="13.359561086962611"/>
  </r>
  <r>
    <d v="2021-01-07T00:00:00"/>
    <x v="1"/>
    <s v="week 2"/>
    <x v="0"/>
    <n v="0"/>
    <n v="46110"/>
    <n v="676003.64000000013"/>
    <n v="16.600000000000001"/>
    <s v="-"/>
    <n v="765426.00000000012"/>
    <n v="0"/>
    <n v="13.359561086962611"/>
  </r>
  <r>
    <d v="2021-01-09T00:00:00"/>
    <x v="1"/>
    <s v="week 2"/>
    <x v="0"/>
    <n v="0"/>
    <n v="88.56"/>
    <n v="675915.08000000007"/>
    <n v="17.600000000000001"/>
    <s v="-"/>
    <n v="1558.6560000000002"/>
    <n v="0"/>
    <n v="13.359561086962611"/>
  </r>
  <r>
    <d v="2021-01-10T00:00:00"/>
    <x v="2"/>
    <s v="week 3"/>
    <x v="0"/>
    <n v="0"/>
    <n v="3196"/>
    <n v="672719.08000000007"/>
    <n v="17.3"/>
    <s v="-"/>
    <n v="55290.8"/>
    <n v="0"/>
    <n v="13.359561086962611"/>
  </r>
  <r>
    <d v="2021-01-10T00:00:00"/>
    <x v="2"/>
    <s v="week 3"/>
    <x v="0"/>
    <n v="0"/>
    <n v="59084"/>
    <n v="613635.08000000007"/>
    <n v="16.399999999999999"/>
    <s v="-"/>
    <n v="968977.59999999986"/>
    <n v="0"/>
    <n v="13.359561086962611"/>
  </r>
  <r>
    <d v="2021-01-11T00:00:00"/>
    <x v="2"/>
    <s v="week 3"/>
    <x v="0"/>
    <n v="0"/>
    <n v="65"/>
    <n v="613570.08000000007"/>
    <n v="16.899999999999999"/>
    <s v="-"/>
    <n v="1098.5"/>
    <n v="0"/>
    <n v="13.359561086962611"/>
  </r>
  <r>
    <d v="2021-01-11T00:00:00"/>
    <x v="2"/>
    <s v="week 3"/>
    <x v="0"/>
    <n v="0"/>
    <n v="16260"/>
    <n v="597310.08000000007"/>
    <n v="17.600000000000001"/>
    <s v="-"/>
    <n v="286176"/>
    <n v="0"/>
    <n v="13.359561086962611"/>
  </r>
  <r>
    <d v="2021-01-11T00:00:00"/>
    <x v="2"/>
    <s v="week 3"/>
    <x v="0"/>
    <n v="0"/>
    <n v="22671"/>
    <n v="574639.08000000007"/>
    <n v="16.3"/>
    <s v="-"/>
    <n v="369537.3"/>
    <n v="0"/>
    <n v="13.359561086962611"/>
  </r>
  <r>
    <d v="2021-01-12T00:00:00"/>
    <x v="2"/>
    <s v="week 3"/>
    <x v="0"/>
    <n v="0"/>
    <n v="1594"/>
    <n v="573045.08000000007"/>
    <n v="17.2"/>
    <s v="-"/>
    <n v="27416.799999999999"/>
    <n v="0"/>
    <n v="13.359561086962611"/>
  </r>
  <r>
    <d v="2021-01-13T00:00:00"/>
    <x v="2"/>
    <s v="week 3"/>
    <x v="0"/>
    <n v="0"/>
    <n v="284"/>
    <n v="572761.08000000007"/>
    <n v="18.3"/>
    <s v="-"/>
    <n v="5197.2"/>
    <n v="0"/>
    <n v="13.359561086962611"/>
  </r>
  <r>
    <d v="2021-01-13T00:00:00"/>
    <x v="2"/>
    <s v="week 3"/>
    <x v="0"/>
    <n v="0"/>
    <n v="284"/>
    <n v="572477.08000000007"/>
    <n v="18.5"/>
    <s v="-"/>
    <n v="5254"/>
    <n v="0"/>
    <n v="13.359561086962611"/>
  </r>
  <r>
    <d v="2021-01-18T00:00:00"/>
    <x v="3"/>
    <s v="week 4"/>
    <x v="0"/>
    <n v="49030"/>
    <n v="0"/>
    <n v="621507.08000000007"/>
    <s v="-"/>
    <n v="12.6"/>
    <n v="0"/>
    <n v="617778"/>
    <n v="13.312507971211152"/>
  </r>
  <r>
    <d v="2021-01-18T00:00:00"/>
    <x v="3"/>
    <s v="week 4"/>
    <x v="0"/>
    <n v="0"/>
    <n v="24909"/>
    <n v="596598.08000000007"/>
    <n v="17.100000000000001"/>
    <s v="-"/>
    <n v="425943.9"/>
    <n v="0"/>
    <n v="13.312507971211152"/>
  </r>
  <r>
    <d v="2021-01-19T00:00:00"/>
    <x v="3"/>
    <s v="week 4"/>
    <x v="0"/>
    <n v="0"/>
    <n v="963.16"/>
    <n v="595634.92000000004"/>
    <n v="18.5"/>
    <s v="-"/>
    <n v="17818.46"/>
    <n v="0"/>
    <n v="13.312507971211152"/>
  </r>
  <r>
    <d v="2021-01-19T00:00:00"/>
    <x v="3"/>
    <s v="week 4"/>
    <x v="0"/>
    <n v="0"/>
    <n v="4506.84"/>
    <n v="591128.08000000007"/>
    <n v="18.600000000000001"/>
    <s v="-"/>
    <n v="83827.224000000002"/>
    <n v="0"/>
    <n v="13.312507971211152"/>
  </r>
  <r>
    <d v="2021-01-19T00:00:00"/>
    <x v="3"/>
    <s v="week 4"/>
    <x v="0"/>
    <n v="15503"/>
    <n v="0"/>
    <n v="606631.08000000007"/>
    <s v="-"/>
    <n v="13.6"/>
    <n v="0"/>
    <n v="210840.8"/>
    <n v="13.318031044781742"/>
  </r>
  <r>
    <d v="2021-01-19T00:00:00"/>
    <x v="3"/>
    <s v="week 4"/>
    <x v="0"/>
    <n v="0"/>
    <n v="3810"/>
    <n v="602821.08000000007"/>
    <n v="18.399999999999999"/>
    <s v="-"/>
    <n v="70104"/>
    <n v="0"/>
    <n v="13.318031044781742"/>
  </r>
  <r>
    <d v="2021-01-19T00:00:00"/>
    <x v="3"/>
    <s v="week 4"/>
    <x v="0"/>
    <n v="22311"/>
    <n v="0"/>
    <n v="625132.08000000007"/>
    <s v="-"/>
    <n v="12.4"/>
    <n v="0"/>
    <n v="276656.40000000002"/>
    <n v="13.293332495666158"/>
  </r>
  <r>
    <d v="2021-01-20T00:00:00"/>
    <x v="3"/>
    <s v="week 4"/>
    <x v="0"/>
    <n v="0"/>
    <n v="3393"/>
    <n v="621739.08000000007"/>
    <n v="17.8"/>
    <s v="-"/>
    <n v="60395.4"/>
    <n v="0"/>
    <n v="13.293332495666158"/>
  </r>
  <r>
    <d v="2021-01-20T00:00:00"/>
    <x v="3"/>
    <s v="week 4"/>
    <x v="0"/>
    <n v="0"/>
    <n v="1626"/>
    <n v="620113.08000000007"/>
    <n v="17.2"/>
    <s v="-"/>
    <n v="27967.199999999997"/>
    <n v="0"/>
    <n v="13.293332495666158"/>
  </r>
  <r>
    <d v="2021-01-20T00:00:00"/>
    <x v="3"/>
    <s v="week 4"/>
    <x v="0"/>
    <n v="2990"/>
    <n v="0"/>
    <n v="623103.08000000007"/>
    <s v="-"/>
    <n v="14.1"/>
    <n v="0"/>
    <n v="42159"/>
    <n v="13.296230491475677"/>
  </r>
  <r>
    <d v="2021-01-20T00:00:00"/>
    <x v="3"/>
    <s v="week 4"/>
    <x v="0"/>
    <n v="0"/>
    <n v="3309"/>
    <n v="619794.08000000007"/>
    <n v="16.7"/>
    <s v="-"/>
    <n v="55260.299999999996"/>
    <n v="0"/>
    <n v="13.296230491475677"/>
  </r>
  <r>
    <d v="2021-01-21T00:00:00"/>
    <x v="3"/>
    <s v="week 4"/>
    <x v="0"/>
    <n v="3810"/>
    <n v="0"/>
    <n v="623604.08000000007"/>
    <s v="-"/>
    <n v="14.1"/>
    <n v="0"/>
    <n v="53721"/>
    <n v="13.299893221663961"/>
  </r>
  <r>
    <d v="2021-01-23T00:00:00"/>
    <x v="3"/>
    <s v="week 4"/>
    <x v="0"/>
    <n v="0"/>
    <n v="1083"/>
    <n v="622521.08000000007"/>
    <n v="17.5"/>
    <s v="-"/>
    <n v="18952.5"/>
    <n v="0"/>
    <n v="13.299893221663961"/>
  </r>
  <r>
    <d v="2021-01-23T00:00:00"/>
    <x v="3"/>
    <s v="week 4"/>
    <x v="0"/>
    <n v="526"/>
    <n v="0"/>
    <n v="623047.08000000007"/>
    <s v="-"/>
    <n v="14.1"/>
    <n v="0"/>
    <n v="7416.5999999999995"/>
    <n v="13.300396269148036"/>
  </r>
  <r>
    <d v="2021-01-24T00:00:00"/>
    <x v="4"/>
    <s v="week 5"/>
    <x v="0"/>
    <n v="0"/>
    <n v="44"/>
    <n v="623003.08000000007"/>
    <n v="16.7"/>
    <s v="-"/>
    <n v="734.8"/>
    <n v="0"/>
    <n v="13.300396269148036"/>
  </r>
  <r>
    <d v="2021-01-25T00:00:00"/>
    <x v="4"/>
    <s v="week 5"/>
    <x v="0"/>
    <n v="0"/>
    <n v="16060"/>
    <n v="606943.08000000007"/>
    <n v="18.8"/>
    <s v="-"/>
    <n v="301928"/>
    <n v="0"/>
    <n v="13.300396269148036"/>
  </r>
  <r>
    <d v="2021-01-31T00:00:00"/>
    <x v="5"/>
    <s v="week 6"/>
    <x v="0"/>
    <n v="0"/>
    <n v="2341.44"/>
    <n v="604601.64000000013"/>
    <n v="16.7"/>
    <s v="-"/>
    <n v="39102.048000000003"/>
    <n v="0"/>
    <n v="13.300396269148036"/>
  </r>
  <r>
    <d v="2021-02-03T00:00:00"/>
    <x v="5"/>
    <s v="week 6"/>
    <x v="0"/>
    <n v="1510"/>
    <n v="0"/>
    <n v="606111.64000000013"/>
    <s v="-"/>
    <n v="14.5"/>
    <n v="0"/>
    <n v="21895"/>
    <n v="13.302557528535184"/>
  </r>
  <r>
    <d v="2021-02-03T00:00:00"/>
    <x v="5"/>
    <s v="week 6"/>
    <x v="0"/>
    <n v="0"/>
    <n v="1510"/>
    <n v="604601.64000000013"/>
    <n v="18.7"/>
    <s v="-"/>
    <n v="28237"/>
    <n v="0"/>
    <n v="13.302557528535184"/>
  </r>
  <r>
    <d v="2021-02-03T00:00:00"/>
    <x v="5"/>
    <s v="week 6"/>
    <x v="0"/>
    <n v="0"/>
    <n v="2240"/>
    <n v="602361.64000000013"/>
    <n v="18.8"/>
    <s v="-"/>
    <n v="42112"/>
    <n v="0"/>
    <n v="13.302557528535184"/>
  </r>
  <r>
    <d v="2021-02-03T00:00:00"/>
    <x v="5"/>
    <s v="week 6"/>
    <x v="0"/>
    <n v="0"/>
    <n v="1144"/>
    <n v="601217.64000000013"/>
    <n v="17.2"/>
    <s v="-"/>
    <n v="19676.8"/>
    <n v="0"/>
    <n v="13.302557528535184"/>
  </r>
  <r>
    <d v="2021-02-05T00:00:00"/>
    <x v="5"/>
    <s v="week 6"/>
    <x v="0"/>
    <n v="95250"/>
    <n v="0"/>
    <n v="696467.64000000013"/>
    <s v="-"/>
    <n v="13.5"/>
    <n v="0"/>
    <n v="1285875"/>
    <n v="13.322706377256171"/>
  </r>
  <r>
    <d v="2021-02-10T00:00:00"/>
    <x v="6"/>
    <s v="week 7"/>
    <x v="0"/>
    <n v="0"/>
    <n v="2890"/>
    <n v="693577.64000000013"/>
    <n v="18.8"/>
    <s v="-"/>
    <n v="54332"/>
    <n v="0"/>
    <n v="13.322706377256171"/>
  </r>
  <r>
    <d v="2021-02-10T00:00:00"/>
    <x v="6"/>
    <s v="week 7"/>
    <x v="0"/>
    <n v="0"/>
    <n v="1993"/>
    <n v="691584.64000000013"/>
    <n v="17.2"/>
    <s v="-"/>
    <n v="34279.599999999999"/>
    <n v="0"/>
    <n v="13.322706377256171"/>
  </r>
  <r>
    <d v="2021-02-11T00:00:00"/>
    <x v="6"/>
    <s v="week 7"/>
    <x v="0"/>
    <n v="0"/>
    <n v="2910"/>
    <n v="688674.64000000013"/>
    <n v="16.399999999999999"/>
    <s v="-"/>
    <n v="47723.999999999993"/>
    <n v="0"/>
    <n v="13.322706377256171"/>
  </r>
  <r>
    <d v="2021-02-14T00:00:00"/>
    <x v="7"/>
    <s v="week 8"/>
    <x v="0"/>
    <n v="0"/>
    <n v="523"/>
    <n v="688151.64000000013"/>
    <n v="16.8"/>
    <s v="-"/>
    <n v="8786.4"/>
    <n v="0"/>
    <n v="13.322706377256171"/>
  </r>
  <r>
    <d v="2021-02-14T00:00:00"/>
    <x v="7"/>
    <s v="week 8"/>
    <x v="0"/>
    <n v="0"/>
    <n v="2851"/>
    <n v="685300.64000000013"/>
    <n v="16.7"/>
    <s v="-"/>
    <n v="47611.7"/>
    <n v="0"/>
    <n v="13.322706377256171"/>
  </r>
  <r>
    <d v="2021-02-15T00:00:00"/>
    <x v="7"/>
    <s v="week 8"/>
    <x v="0"/>
    <n v="0"/>
    <n v="4170.28"/>
    <n v="681130.3600000001"/>
    <n v="17.5"/>
    <s v="-"/>
    <n v="72979.899999999994"/>
    <n v="0"/>
    <n v="13.322706377256171"/>
  </r>
  <r>
    <d v="2021-02-15T00:00:00"/>
    <x v="7"/>
    <s v="week 8"/>
    <x v="0"/>
    <n v="0"/>
    <n v="715"/>
    <n v="680415.3600000001"/>
    <n v="16.7"/>
    <s v="-"/>
    <n v="11940.5"/>
    <n v="0"/>
    <n v="13.322706377256171"/>
  </r>
  <r>
    <d v="2021-02-18T00:00:00"/>
    <x v="7"/>
    <s v="week 8"/>
    <x v="0"/>
    <n v="93549.6"/>
    <n v="0"/>
    <n v="773964.96000000008"/>
    <s v="-"/>
    <n v="12.3"/>
    <n v="0"/>
    <n v="1150660.08"/>
    <n v="13.229540880775069"/>
  </r>
  <r>
    <d v="2021-02-18T00:00:00"/>
    <x v="7"/>
    <s v="week 8"/>
    <x v="0"/>
    <n v="48600"/>
    <n v="0"/>
    <n v="822564.96000000008"/>
    <s v="-"/>
    <n v="12.9"/>
    <n v="0"/>
    <n v="626940"/>
    <n v="13.214649809376427"/>
  </r>
  <r>
    <d v="2021-02-18T00:00:00"/>
    <x v="7"/>
    <s v="week 8"/>
    <x v="0"/>
    <n v="51321.599999999999"/>
    <n v="0"/>
    <n v="873886.56000000017"/>
    <s v="-"/>
    <n v="14.7"/>
    <n v="0"/>
    <n v="754427.5199999999"/>
    <n v="13.282299387564066"/>
  </r>
  <r>
    <d v="2021-02-20T00:00:00"/>
    <x v="7"/>
    <s v="week 8"/>
    <x v="0"/>
    <n v="0"/>
    <n v="1776"/>
    <n v="872110.56000000017"/>
    <n v="17.7"/>
    <s v="-"/>
    <n v="31435.199999999997"/>
    <n v="0"/>
    <n v="13.282299387564066"/>
  </r>
  <r>
    <d v="2021-02-20T00:00:00"/>
    <x v="7"/>
    <s v="week 8"/>
    <x v="0"/>
    <n v="0"/>
    <n v="6489"/>
    <n v="865621.56000000017"/>
    <n v="17.100000000000001"/>
    <s v="-"/>
    <n v="110961.90000000001"/>
    <n v="0"/>
    <n v="13.282299387564066"/>
  </r>
  <r>
    <d v="2021-02-21T00:00:00"/>
    <x v="8"/>
    <s v="week 9"/>
    <x v="0"/>
    <n v="0"/>
    <n v="5550"/>
    <n v="860071.56000000017"/>
    <n v="17.7"/>
    <s v="-"/>
    <n v="98235"/>
    <n v="0"/>
    <n v="13.282299387564066"/>
  </r>
  <r>
    <d v="2021-02-21T00:00:00"/>
    <x v="8"/>
    <s v="week 9"/>
    <x v="0"/>
    <n v="0"/>
    <n v="6650"/>
    <n v="853421.56000000017"/>
    <n v="18.399999999999999"/>
    <s v="-"/>
    <n v="122359.99999999999"/>
    <n v="0"/>
    <n v="13.282299387564066"/>
  </r>
  <r>
    <d v="2021-02-22T00:00:00"/>
    <x v="8"/>
    <s v="week 9"/>
    <x v="0"/>
    <n v="0"/>
    <n v="9393"/>
    <n v="844028.56000000017"/>
    <n v="17.3"/>
    <s v="-"/>
    <n v="162498.9"/>
    <n v="0"/>
    <n v="13.282299387564066"/>
  </r>
  <r>
    <d v="2021-02-23T00:00:00"/>
    <x v="8"/>
    <s v="week 9"/>
    <x v="0"/>
    <n v="0"/>
    <n v="1171"/>
    <n v="842857.56000000017"/>
    <n v="17.399999999999999"/>
    <s v="-"/>
    <n v="20375.399999999998"/>
    <n v="0"/>
    <n v="13.282299387564066"/>
  </r>
  <r>
    <d v="2021-02-24T00:00:00"/>
    <x v="8"/>
    <s v="week 9"/>
    <x v="0"/>
    <n v="0"/>
    <n v="5580"/>
    <n v="837277.56000000017"/>
    <n v="18.899999999999999"/>
    <s v="-"/>
    <n v="105461.99999999999"/>
    <n v="0"/>
    <n v="13.282299387564066"/>
  </r>
  <r>
    <d v="2021-02-24T00:00:00"/>
    <x v="8"/>
    <s v="week 9"/>
    <x v="0"/>
    <n v="0"/>
    <n v="16035"/>
    <n v="821242.56000000017"/>
    <n v="16.5"/>
    <s v="-"/>
    <n v="264577.5"/>
    <n v="0"/>
    <n v="13.282299387564066"/>
  </r>
  <r>
    <d v="2021-02-24T00:00:00"/>
    <x v="8"/>
    <s v="week 9"/>
    <x v="0"/>
    <n v="0"/>
    <n v="6540"/>
    <n v="814702.56000000017"/>
    <n v="16.5"/>
    <s v="-"/>
    <n v="107910"/>
    <n v="0"/>
    <n v="13.282299387564066"/>
  </r>
  <r>
    <d v="2021-02-25T00:00:00"/>
    <x v="8"/>
    <s v="week 9"/>
    <x v="0"/>
    <n v="0"/>
    <n v="3211.8799999999997"/>
    <n v="811490.68000000017"/>
    <n v="16.2"/>
    <s v="-"/>
    <n v="52032.455999999991"/>
    <n v="0"/>
    <n v="13.282299387564066"/>
  </r>
  <r>
    <d v="2021-02-28T00:00:00"/>
    <x v="9"/>
    <s v="week 10"/>
    <x v="0"/>
    <n v="0"/>
    <n v="29350"/>
    <n v="782140.68000000017"/>
    <n v="18.399999999999999"/>
    <s v="-"/>
    <n v="540040"/>
    <n v="0"/>
    <n v="13.282299387564066"/>
  </r>
  <r>
    <d v="2021-03-01T00:00:00"/>
    <x v="9"/>
    <s v="week 10"/>
    <x v="0"/>
    <n v="2420"/>
    <n v="0"/>
    <n v="784560.68000000017"/>
    <s v="-"/>
    <n v="14.4"/>
    <n v="0"/>
    <n v="34848"/>
    <n v="13.284694606506676"/>
  </r>
  <r>
    <d v="2021-03-01T00:00:00"/>
    <x v="9"/>
    <s v="week 10"/>
    <x v="0"/>
    <n v="0"/>
    <n v="2420"/>
    <n v="782140.68000000017"/>
    <n v="16.100000000000001"/>
    <s v="-"/>
    <n v="38962"/>
    <n v="0"/>
    <n v="13.284694606506676"/>
  </r>
  <r>
    <d v="2021-03-01T00:00:00"/>
    <x v="9"/>
    <s v="week 10"/>
    <x v="0"/>
    <n v="2560"/>
    <n v="0"/>
    <n v="784700.68000000017"/>
    <s v="-"/>
    <n v="13.6"/>
    <n v="0"/>
    <n v="34816"/>
    <n v="13.285407775269732"/>
  </r>
  <r>
    <d v="2021-03-01T00:00:00"/>
    <x v="9"/>
    <s v="week 10"/>
    <x v="0"/>
    <n v="0"/>
    <n v="2560"/>
    <n v="782140.68000000017"/>
    <n v="18.7"/>
    <s v="-"/>
    <n v="47872"/>
    <n v="0"/>
    <n v="13.285407775269732"/>
  </r>
  <r>
    <d v="2021-03-01T00:00:00"/>
    <x v="9"/>
    <s v="week 10"/>
    <x v="0"/>
    <n v="684"/>
    <n v="0"/>
    <n v="782824.68000000017"/>
    <s v="-"/>
    <n v="12.1"/>
    <n v="0"/>
    <n v="8276.4"/>
    <n v="13.284691825685353"/>
  </r>
  <r>
    <d v="2021-03-01T00:00:00"/>
    <x v="9"/>
    <s v="week 10"/>
    <x v="0"/>
    <n v="0"/>
    <n v="684"/>
    <n v="782140.68000000017"/>
    <n v="18.8"/>
    <s v="-"/>
    <n v="12859.2"/>
    <n v="0"/>
    <n v="13.284691825685353"/>
  </r>
  <r>
    <d v="2021-03-01T00:00:00"/>
    <x v="9"/>
    <s v="week 10"/>
    <x v="0"/>
    <n v="0"/>
    <n v="300"/>
    <n v="781840.68000000017"/>
    <n v="17.399999999999999"/>
    <s v="-"/>
    <n v="5220"/>
    <n v="0"/>
    <n v="13.284691825685353"/>
  </r>
  <r>
    <d v="2021-03-02T00:00:00"/>
    <x v="9"/>
    <s v="week 10"/>
    <x v="0"/>
    <n v="0"/>
    <n v="45490"/>
    <n v="736350.68000000017"/>
    <n v="16.399999999999999"/>
    <s v="-"/>
    <n v="746035.99999999988"/>
    <n v="0"/>
    <n v="13.284691825685353"/>
  </r>
  <r>
    <d v="2021-03-03T00:00:00"/>
    <x v="9"/>
    <s v="week 10"/>
    <x v="0"/>
    <n v="0"/>
    <n v="1366"/>
    <n v="734984.68000000017"/>
    <n v="18.2"/>
    <s v="-"/>
    <n v="24861.200000000001"/>
    <n v="0"/>
    <n v="13.284691825685353"/>
  </r>
  <r>
    <d v="2021-03-03T00:00:00"/>
    <x v="9"/>
    <s v="week 10"/>
    <x v="0"/>
    <n v="0"/>
    <n v="8501"/>
    <n v="726483.68000000017"/>
    <n v="17.600000000000001"/>
    <s v="-"/>
    <n v="149617.60000000001"/>
    <n v="0"/>
    <n v="13.284691825685353"/>
  </r>
  <r>
    <d v="2021-03-03T00:00:00"/>
    <x v="9"/>
    <s v="week 10"/>
    <x v="0"/>
    <n v="0"/>
    <n v="9720"/>
    <n v="716763.68000000017"/>
    <n v="16.899999999999999"/>
    <s v="-"/>
    <n v="164268"/>
    <n v="0"/>
    <n v="13.284691825685353"/>
  </r>
  <r>
    <d v="2021-03-03T00:00:00"/>
    <x v="9"/>
    <s v="week 10"/>
    <x v="0"/>
    <n v="0"/>
    <n v="8553"/>
    <n v="708210.68000000017"/>
    <n v="17.399999999999999"/>
    <s v="-"/>
    <n v="148822.19999999998"/>
    <n v="0"/>
    <n v="13.284691825685353"/>
  </r>
  <r>
    <d v="2021-03-03T00:00:00"/>
    <x v="9"/>
    <s v="week 10"/>
    <x v="0"/>
    <n v="0"/>
    <n v="15000"/>
    <n v="693210.68000000017"/>
    <n v="16.7"/>
    <s v="-"/>
    <n v="250500"/>
    <n v="0"/>
    <n v="13.284691825685353"/>
  </r>
  <r>
    <d v="2021-03-07T00:00:00"/>
    <x v="10"/>
    <s v="week 11"/>
    <x v="0"/>
    <n v="0"/>
    <n v="1070"/>
    <n v="692140.68000000017"/>
    <n v="17.3"/>
    <s v="-"/>
    <n v="18511"/>
    <n v="0"/>
    <n v="13.284691825685353"/>
  </r>
  <r>
    <d v="2021-03-08T00:00:00"/>
    <x v="10"/>
    <s v="week 11"/>
    <x v="0"/>
    <n v="0"/>
    <n v="558"/>
    <n v="691582.68000000017"/>
    <n v="16.600000000000001"/>
    <s v="-"/>
    <n v="9262.8000000000011"/>
    <n v="0"/>
    <n v="13.284691825685353"/>
  </r>
  <r>
    <d v="2021-03-11T00:00:00"/>
    <x v="10"/>
    <s v="week 11"/>
    <x v="0"/>
    <n v="0"/>
    <n v="260"/>
    <n v="691322.68000000017"/>
    <n v="18.600000000000001"/>
    <s v="-"/>
    <n v="4836"/>
    <n v="0"/>
    <n v="13.284691825685353"/>
  </r>
  <r>
    <d v="2021-03-11T00:00:00"/>
    <x v="10"/>
    <s v="week 11"/>
    <x v="0"/>
    <n v="0"/>
    <n v="6250"/>
    <n v="685072.68000000017"/>
    <n v="17.600000000000001"/>
    <s v="-"/>
    <n v="110000.00000000001"/>
    <n v="0"/>
    <n v="13.284691825685353"/>
  </r>
  <r>
    <d v="2021-03-13T00:00:00"/>
    <x v="10"/>
    <s v="week 11"/>
    <x v="0"/>
    <n v="0"/>
    <n v="13030"/>
    <n v="672042.68000000017"/>
    <n v="16.100000000000001"/>
    <s v="-"/>
    <n v="209783.00000000003"/>
    <n v="0"/>
    <n v="13.284691825685353"/>
  </r>
  <r>
    <d v="2021-03-16T00:00:00"/>
    <x v="11"/>
    <s v="week 12"/>
    <x v="0"/>
    <n v="0"/>
    <n v="5913"/>
    <n v="666129.68000000017"/>
    <n v="16.600000000000001"/>
    <s v="-"/>
    <n v="98155.8"/>
    <n v="0"/>
    <n v="13.284691825685353"/>
  </r>
  <r>
    <d v="2021-03-16T00:00:00"/>
    <x v="11"/>
    <s v="week 12"/>
    <x v="0"/>
    <n v="0"/>
    <n v="3245"/>
    <n v="662884.68000000017"/>
    <n v="17.7"/>
    <s v="-"/>
    <n v="57436.5"/>
    <n v="0"/>
    <n v="13.284691825685353"/>
  </r>
  <r>
    <d v="2021-03-18T00:00:00"/>
    <x v="11"/>
    <s v="week 12"/>
    <x v="0"/>
    <n v="0"/>
    <n v="540"/>
    <n v="662344.68000000017"/>
    <n v="18.399999999999999"/>
    <s v="-"/>
    <n v="9936"/>
    <n v="0"/>
    <n v="13.284691825685353"/>
  </r>
  <r>
    <d v="2021-03-21T00:00:00"/>
    <x v="12"/>
    <s v="week 13"/>
    <x v="0"/>
    <n v="0"/>
    <n v="3660"/>
    <n v="658684.68000000017"/>
    <n v="18.600000000000001"/>
    <s v="-"/>
    <n v="68076"/>
    <n v="0"/>
    <n v="13.284691825685353"/>
  </r>
  <r>
    <d v="2021-03-23T00:00:00"/>
    <x v="12"/>
    <s v="week 13"/>
    <x v="0"/>
    <n v="4290"/>
    <n v="0"/>
    <n v="662974.68000000017"/>
    <s v="-"/>
    <n v="12.8"/>
    <n v="0"/>
    <n v="54912"/>
    <n v="13.282862716907411"/>
  </r>
  <r>
    <d v="2021-03-23T00:00:00"/>
    <x v="12"/>
    <s v="week 13"/>
    <x v="0"/>
    <n v="0"/>
    <n v="4290"/>
    <n v="658684.68000000017"/>
    <n v="16.8"/>
    <s v="-"/>
    <n v="72072"/>
    <n v="0"/>
    <n v="13.282862716907411"/>
  </r>
  <r>
    <d v="2021-03-23T00:00:00"/>
    <x v="12"/>
    <s v="week 13"/>
    <x v="0"/>
    <n v="0"/>
    <n v="720"/>
    <n v="657964.68000000017"/>
    <n v="17.5"/>
    <s v="-"/>
    <n v="12600"/>
    <n v="0"/>
    <n v="13.282862716907411"/>
  </r>
  <r>
    <d v="2021-03-24T00:00:00"/>
    <x v="12"/>
    <s v="week 13"/>
    <x v="0"/>
    <n v="510"/>
    <n v="0"/>
    <n v="658474.68000000017"/>
    <s v="-"/>
    <n v="14.7"/>
    <n v="0"/>
    <n v="7497"/>
    <n v="13.283498199784683"/>
  </r>
  <r>
    <d v="2021-03-24T00:00:00"/>
    <x v="12"/>
    <s v="week 13"/>
    <x v="0"/>
    <n v="0"/>
    <n v="510"/>
    <n v="657964.68000000017"/>
    <n v="16.600000000000001"/>
    <s v="-"/>
    <n v="8466"/>
    <n v="0"/>
    <n v="13.283498199784683"/>
  </r>
  <r>
    <d v="2021-03-24T00:00:00"/>
    <x v="12"/>
    <s v="week 13"/>
    <x v="0"/>
    <n v="0"/>
    <n v="760"/>
    <n v="657204.68000000017"/>
    <n v="16.899999999999999"/>
    <s v="-"/>
    <n v="12843.999999999998"/>
    <n v="0"/>
    <n v="13.283498199784683"/>
  </r>
  <r>
    <d v="2021-03-27T00:00:00"/>
    <x v="12"/>
    <s v="week 13"/>
    <x v="0"/>
    <n v="0"/>
    <n v="3367"/>
    <n v="653837.68000000017"/>
    <n v="18.600000000000001"/>
    <s v="-"/>
    <n v="62626.200000000004"/>
    <n v="0"/>
    <n v="13.283498199784683"/>
  </r>
  <r>
    <d v="2021-03-27T00:00:00"/>
    <x v="12"/>
    <s v="week 13"/>
    <x v="0"/>
    <n v="0"/>
    <n v="12964"/>
    <n v="640873.68000000017"/>
    <n v="17.399999999999999"/>
    <s v="-"/>
    <n v="225573.59999999998"/>
    <n v="0"/>
    <n v="13.283498199784683"/>
  </r>
  <r>
    <d v="2021-03-27T00:00:00"/>
    <x v="12"/>
    <s v="week 13"/>
    <x v="0"/>
    <n v="0"/>
    <n v="5702"/>
    <n v="635171.68000000017"/>
    <n v="16.3"/>
    <s v="-"/>
    <n v="92942.6"/>
    <n v="0"/>
    <n v="13.283498199784683"/>
  </r>
  <r>
    <d v="2021-04-10T00:00:00"/>
    <x v="13"/>
    <s v="week 15"/>
    <x v="0"/>
    <n v="0"/>
    <n v="6480"/>
    <n v="628691.68000000017"/>
    <n v="17.8"/>
    <s v="-"/>
    <n v="115344"/>
    <n v="0"/>
    <n v="13.283498199784683"/>
  </r>
  <r>
    <d v="2021-04-10T00:00:00"/>
    <x v="13"/>
    <s v="week 15"/>
    <x v="0"/>
    <n v="0"/>
    <n v="28520"/>
    <n v="600171.68000000017"/>
    <n v="16.100000000000001"/>
    <s v="-"/>
    <n v="459172.00000000006"/>
    <n v="0"/>
    <n v="13.283498199784683"/>
  </r>
  <r>
    <d v="2021-04-11T00:00:00"/>
    <x v="14"/>
    <s v="week 16"/>
    <x v="0"/>
    <n v="0"/>
    <n v="25850"/>
    <n v="574321.68000000017"/>
    <n v="16.8"/>
    <s v="-"/>
    <n v="434280"/>
    <n v="0"/>
    <n v="13.283498199784683"/>
  </r>
  <r>
    <d v="2021-04-11T00:00:00"/>
    <x v="14"/>
    <s v="week 16"/>
    <x v="0"/>
    <n v="0"/>
    <n v="22500"/>
    <n v="551821.68000000017"/>
    <n v="16.7"/>
    <s v="-"/>
    <n v="375750"/>
    <n v="0"/>
    <n v="13.283498199784683"/>
  </r>
  <r>
    <d v="2021-04-11T00:00:00"/>
    <x v="14"/>
    <s v="week 16"/>
    <x v="0"/>
    <n v="0"/>
    <n v="115.56"/>
    <n v="551706.12000000011"/>
    <n v="17.8"/>
    <s v="-"/>
    <n v="2056.9680000000003"/>
    <n v="0"/>
    <n v="13.283498199784683"/>
  </r>
  <r>
    <d v="2021-04-11T00:00:00"/>
    <x v="14"/>
    <s v="week 16"/>
    <x v="0"/>
    <n v="0"/>
    <n v="6470"/>
    <n v="545236.12000000011"/>
    <n v="18.8"/>
    <s v="-"/>
    <n v="121636"/>
    <n v="0"/>
    <n v="13.283498199784683"/>
  </r>
  <r>
    <d v="2021-04-11T00:00:00"/>
    <x v="14"/>
    <s v="week 16"/>
    <x v="0"/>
    <n v="0"/>
    <n v="10101"/>
    <n v="535135.12000000011"/>
    <n v="18.7"/>
    <s v="-"/>
    <n v="188888.69999999998"/>
    <n v="0"/>
    <n v="13.283498199784683"/>
  </r>
  <r>
    <d v="2021-04-11T00:00:00"/>
    <x v="14"/>
    <s v="week 16"/>
    <x v="0"/>
    <n v="0"/>
    <n v="9720"/>
    <n v="525415.12000000011"/>
    <n v="17.8"/>
    <s v="-"/>
    <n v="173016"/>
    <n v="0"/>
    <n v="13.283498199784683"/>
  </r>
  <r>
    <d v="2021-04-11T00:00:00"/>
    <x v="14"/>
    <s v="week 16"/>
    <x v="0"/>
    <n v="0"/>
    <n v="22700"/>
    <n v="502715.12000000011"/>
    <n v="16.600000000000001"/>
    <s v="-"/>
    <n v="376820.00000000006"/>
    <n v="0"/>
    <n v="13.283498199784683"/>
  </r>
  <r>
    <d v="2021-04-11T00:00:00"/>
    <x v="14"/>
    <s v="week 16"/>
    <x v="0"/>
    <n v="0"/>
    <n v="11404"/>
    <n v="491311.12000000011"/>
    <n v="17.2"/>
    <s v="-"/>
    <n v="196148.8"/>
    <n v="0"/>
    <n v="13.283498199784683"/>
  </r>
  <r>
    <d v="2021-04-12T00:00:00"/>
    <x v="14"/>
    <s v="week 16"/>
    <x v="0"/>
    <n v="0"/>
    <n v="6500"/>
    <n v="484811.12000000011"/>
    <n v="17.3"/>
    <s v="-"/>
    <n v="112450"/>
    <n v="0"/>
    <n v="13.283498199784683"/>
  </r>
  <r>
    <d v="2021-04-21T00:00:00"/>
    <x v="15"/>
    <s v="week 17"/>
    <x v="0"/>
    <n v="0"/>
    <n v="8500"/>
    <n v="476311.12000000011"/>
    <n v="18.7"/>
    <s v="-"/>
    <n v="158950"/>
    <n v="0"/>
    <n v="13.283498199784683"/>
  </r>
  <r>
    <d v="2021-04-21T00:00:00"/>
    <x v="15"/>
    <s v="week 17"/>
    <x v="0"/>
    <n v="0"/>
    <n v="38150"/>
    <n v="438161.12000000011"/>
    <n v="16.100000000000001"/>
    <s v="-"/>
    <n v="614215"/>
    <n v="0"/>
    <n v="13.283498199784683"/>
  </r>
  <r>
    <d v="2021-04-21T00:00:00"/>
    <x v="15"/>
    <s v="week 17"/>
    <x v="0"/>
    <n v="0"/>
    <n v="13400"/>
    <n v="424761.12000000011"/>
    <n v="18.2"/>
    <s v="-"/>
    <n v="243880"/>
    <n v="0"/>
    <n v="13.283498199784683"/>
  </r>
  <r>
    <d v="2021-04-21T00:00:00"/>
    <x v="15"/>
    <s v="week 17"/>
    <x v="0"/>
    <n v="0"/>
    <n v="16140"/>
    <n v="408621.12000000011"/>
    <n v="18.600000000000001"/>
    <s v="-"/>
    <n v="300204"/>
    <n v="0"/>
    <n v="13.283498199784683"/>
  </r>
  <r>
    <d v="2021-04-21T00:00:00"/>
    <x v="15"/>
    <s v="week 17"/>
    <x v="0"/>
    <n v="0"/>
    <n v="3250"/>
    <n v="405371.12000000011"/>
    <n v="18.8"/>
    <s v="-"/>
    <n v="61100"/>
    <n v="0"/>
    <n v="13.283498199784683"/>
  </r>
  <r>
    <d v="2021-04-21T00:00:00"/>
    <x v="15"/>
    <s v="week 17"/>
    <x v="0"/>
    <n v="0"/>
    <n v="19900"/>
    <n v="385471.12000000011"/>
    <n v="17.7"/>
    <s v="-"/>
    <n v="352230"/>
    <n v="0"/>
    <n v="13.283498199784683"/>
  </r>
  <r>
    <d v="2021-04-21T00:00:00"/>
    <x v="15"/>
    <s v="week 17"/>
    <x v="0"/>
    <n v="0"/>
    <n v="9800"/>
    <n v="375671.12000000011"/>
    <n v="18.100000000000001"/>
    <s v="-"/>
    <n v="177380"/>
    <n v="0"/>
    <n v="13.283498199784683"/>
  </r>
  <r>
    <d v="2021-05-02T00:00:00"/>
    <x v="16"/>
    <s v="week 19"/>
    <x v="0"/>
    <n v="0"/>
    <n v="3250"/>
    <n v="372421.12000000011"/>
    <n v="16.5"/>
    <s v="-"/>
    <n v="53625"/>
    <n v="0"/>
    <n v="13.283498199784683"/>
  </r>
  <r>
    <d v="2021-05-02T00:00:00"/>
    <x v="16"/>
    <s v="week 19"/>
    <x v="0"/>
    <n v="0"/>
    <n v="5700"/>
    <n v="366721.12000000011"/>
    <n v="16.399999999999999"/>
    <s v="-"/>
    <n v="93479.999999999985"/>
    <n v="0"/>
    <n v="13.283498199784683"/>
  </r>
  <r>
    <d v="2021-05-02T00:00:00"/>
    <x v="16"/>
    <s v="week 19"/>
    <x v="0"/>
    <n v="0"/>
    <n v="9700"/>
    <n v="357021.12000000011"/>
    <n v="17.3"/>
    <s v="-"/>
    <n v="167810"/>
    <n v="0"/>
    <n v="13.283498199784683"/>
  </r>
  <r>
    <d v="2021-05-02T00:00:00"/>
    <x v="16"/>
    <s v="week 19"/>
    <x v="0"/>
    <n v="0"/>
    <n v="13400"/>
    <n v="343621.12000000011"/>
    <n v="18.899999999999999"/>
    <s v="-"/>
    <n v="253259.99999999997"/>
    <n v="0"/>
    <n v="13.283498199784683"/>
  </r>
  <r>
    <d v="2021-05-02T00:00:00"/>
    <x v="16"/>
    <s v="week 19"/>
    <x v="0"/>
    <n v="0"/>
    <n v="5800"/>
    <n v="337821.12000000011"/>
    <n v="18.7"/>
    <s v="-"/>
    <n v="108460"/>
    <n v="0"/>
    <n v="13.283498199784683"/>
  </r>
  <r>
    <d v="2021-05-04T00:00:00"/>
    <x v="16"/>
    <s v="week 19"/>
    <x v="0"/>
    <n v="0"/>
    <n v="36660"/>
    <n v="301161.12000000011"/>
    <n v="17.7"/>
    <s v="-"/>
    <n v="648882"/>
    <n v="0"/>
    <n v="13.283498199784683"/>
  </r>
  <r>
    <d v="2021-05-04T00:00:00"/>
    <x v="16"/>
    <s v="week 19"/>
    <x v="0"/>
    <n v="0"/>
    <n v="22370"/>
    <n v="278791.12000000011"/>
    <n v="18.2"/>
    <s v="-"/>
    <n v="407134"/>
    <n v="0"/>
    <n v="13.283498199784683"/>
  </r>
  <r>
    <d v="2021-05-05T00:00:00"/>
    <x v="16"/>
    <s v="week 19"/>
    <x v="0"/>
    <n v="0"/>
    <n v="1950"/>
    <n v="276841.12000000011"/>
    <n v="16.100000000000001"/>
    <s v="-"/>
    <n v="31395.000000000004"/>
    <n v="0"/>
    <n v="13.283498199784683"/>
  </r>
  <r>
    <d v="2021-05-05T00:00:00"/>
    <x v="16"/>
    <s v="week 19"/>
    <x v="0"/>
    <n v="0"/>
    <n v="8051"/>
    <n v="268790.12000000011"/>
    <n v="16.5"/>
    <s v="-"/>
    <n v="132841.5"/>
    <n v="0"/>
    <n v="13.283498199784683"/>
  </r>
  <r>
    <d v="2021-05-05T00:00:00"/>
    <x v="16"/>
    <s v="week 19"/>
    <x v="0"/>
    <n v="0"/>
    <n v="9156"/>
    <n v="259634.12000000011"/>
    <n v="16.399999999999999"/>
    <s v="-"/>
    <n v="150158.39999999999"/>
    <n v="0"/>
    <n v="13.283498199784683"/>
  </r>
  <r>
    <d v="2021-05-08T00:00:00"/>
    <x v="16"/>
    <s v="week 19"/>
    <x v="0"/>
    <n v="0"/>
    <n v="198"/>
    <n v="259436.12000000011"/>
    <n v="16.8"/>
    <s v="-"/>
    <n v="3326.4"/>
    <n v="0"/>
    <n v="13.283498199784683"/>
  </r>
  <r>
    <d v="2021-05-08T00:00:00"/>
    <x v="16"/>
    <s v="week 19"/>
    <x v="0"/>
    <n v="0"/>
    <n v="89"/>
    <n v="259347.12000000011"/>
    <n v="18.2"/>
    <s v="-"/>
    <n v="1619.8"/>
    <n v="0"/>
    <n v="13.283498199784683"/>
  </r>
  <r>
    <d v="2021-05-08T00:00:00"/>
    <x v="16"/>
    <s v="week 19"/>
    <x v="0"/>
    <n v="0"/>
    <n v="115"/>
    <n v="259232.12000000011"/>
    <n v="16.2"/>
    <s v="-"/>
    <n v="1863"/>
    <n v="0"/>
    <n v="13.283498199784683"/>
  </r>
  <r>
    <d v="2021-05-09T00:00:00"/>
    <x v="17"/>
    <s v="week 20"/>
    <x v="0"/>
    <n v="192314"/>
    <n v="0"/>
    <n v="451546.12000000011"/>
    <s v="-"/>
    <n v="14.7"/>
    <n v="0"/>
    <n v="2827015.8"/>
    <n v="13.488378267393809"/>
  </r>
  <r>
    <d v="2021-05-09T00:00:00"/>
    <x v="17"/>
    <s v="week 20"/>
    <x v="0"/>
    <n v="0"/>
    <n v="195"/>
    <n v="451351.12000000011"/>
    <n v="16.3"/>
    <s v="-"/>
    <n v="3178.5"/>
    <n v="0"/>
    <n v="13.488378267393809"/>
  </r>
  <r>
    <d v="2021-05-09T00:00:00"/>
    <x v="17"/>
    <s v="week 20"/>
    <x v="0"/>
    <n v="100804"/>
    <n v="0"/>
    <n v="552155.12000000011"/>
    <s v="-"/>
    <n v="12.1"/>
    <n v="0"/>
    <n v="1219728.3999999999"/>
    <n v="13.390537453727083"/>
  </r>
  <r>
    <d v="2021-05-09T00:00:00"/>
    <x v="17"/>
    <s v="week 20"/>
    <x v="0"/>
    <n v="96972"/>
    <n v="0"/>
    <n v="649127.12000000011"/>
    <s v="-"/>
    <n v="13.3"/>
    <n v="0"/>
    <n v="1289727.6000000001"/>
    <n v="13.384789380426218"/>
  </r>
  <r>
    <d v="2021-05-09T00:00:00"/>
    <x v="17"/>
    <s v="week 20"/>
    <x v="0"/>
    <n v="0"/>
    <n v="1751"/>
    <n v="647376.12000000011"/>
    <n v="16.8"/>
    <s v="-"/>
    <n v="29416.800000000003"/>
    <n v="0"/>
    <n v="13.384789380426218"/>
  </r>
  <r>
    <d v="2021-05-09T00:00:00"/>
    <x v="17"/>
    <s v="week 20"/>
    <x v="0"/>
    <n v="51862"/>
    <n v="0"/>
    <n v="699238.12000000011"/>
    <s v="-"/>
    <n v="13.3"/>
    <n v="0"/>
    <n v="689764.60000000009"/>
    <n v="13.382004946112749"/>
  </r>
  <r>
    <d v="2021-05-09T00:00:00"/>
    <x v="17"/>
    <s v="week 20"/>
    <x v="0"/>
    <n v="0"/>
    <n v="450"/>
    <n v="698788.12000000011"/>
    <n v="16.7"/>
    <s v="-"/>
    <n v="7515"/>
    <n v="0"/>
    <n v="13.382004946112749"/>
  </r>
  <r>
    <d v="2021-05-09T00:00:00"/>
    <x v="17"/>
    <s v="week 20"/>
    <x v="0"/>
    <n v="94041"/>
    <n v="0"/>
    <n v="792829.12000000011"/>
    <s v="-"/>
    <n v="14.7"/>
    <n v="0"/>
    <n v="1382402.7"/>
    <n v="13.456077419166684"/>
  </r>
  <r>
    <d v="2021-05-10T00:00:00"/>
    <x v="17"/>
    <s v="week 20"/>
    <x v="0"/>
    <n v="0"/>
    <n v="12983"/>
    <n v="779846.12000000011"/>
    <n v="17.899999999999999"/>
    <s v="-"/>
    <n v="232395.69999999998"/>
    <n v="0"/>
    <n v="13.456077419166684"/>
  </r>
  <r>
    <d v="2021-05-10T00:00:00"/>
    <x v="17"/>
    <s v="week 20"/>
    <x v="0"/>
    <n v="0"/>
    <n v="19583"/>
    <n v="760263.12000000011"/>
    <n v="16.100000000000001"/>
    <s v="-"/>
    <n v="315286.30000000005"/>
    <n v="0"/>
    <n v="13.456077419166684"/>
  </r>
  <r>
    <d v="2021-05-17T00:00:00"/>
    <x v="18"/>
    <s v="week 21"/>
    <x v="0"/>
    <n v="0"/>
    <n v="15760"/>
    <n v="744503.12000000011"/>
    <n v="17.100000000000001"/>
    <s v="-"/>
    <n v="269496"/>
    <n v="0"/>
    <n v="13.456077419166684"/>
  </r>
  <r>
    <d v="2021-05-18T00:00:00"/>
    <x v="18"/>
    <s v="week 21"/>
    <x v="0"/>
    <n v="0"/>
    <n v="2150"/>
    <n v="742353.12000000011"/>
    <n v="17.399999999999999"/>
    <s v="-"/>
    <n v="37410"/>
    <n v="0"/>
    <n v="13.456077419166684"/>
  </r>
  <r>
    <d v="2021-05-18T00:00:00"/>
    <x v="18"/>
    <s v="week 21"/>
    <x v="0"/>
    <n v="0"/>
    <n v="30560"/>
    <n v="711793.12000000011"/>
    <n v="16.5"/>
    <s v="-"/>
    <n v="504240"/>
    <n v="0"/>
    <n v="13.456077419166684"/>
  </r>
  <r>
    <d v="2021-05-19T00:00:00"/>
    <x v="18"/>
    <s v="week 21"/>
    <x v="0"/>
    <n v="0"/>
    <n v="10470"/>
    <n v="701323.12000000011"/>
    <n v="18.899999999999999"/>
    <s v="-"/>
    <n v="197882.99999999997"/>
    <n v="0"/>
    <n v="13.456077419166684"/>
  </r>
  <r>
    <d v="2021-05-22T00:00:00"/>
    <x v="18"/>
    <s v="week 21"/>
    <x v="0"/>
    <n v="0"/>
    <n v="6515"/>
    <n v="694808.12000000011"/>
    <n v="18.600000000000001"/>
    <s v="-"/>
    <n v="121179.00000000001"/>
    <n v="0"/>
    <n v="13.456077419166684"/>
  </r>
  <r>
    <d v="2021-05-22T00:00:00"/>
    <x v="18"/>
    <s v="week 21"/>
    <x v="0"/>
    <n v="0"/>
    <n v="22450"/>
    <n v="672358.12000000011"/>
    <n v="16.3"/>
    <s v="-"/>
    <n v="365935"/>
    <n v="0"/>
    <n v="13.456077419166684"/>
  </r>
  <r>
    <d v="2021-05-22T00:00:00"/>
    <x v="18"/>
    <s v="week 21"/>
    <x v="0"/>
    <n v="0"/>
    <n v="5074"/>
    <n v="667284.12000000011"/>
    <n v="18.7"/>
    <s v="-"/>
    <n v="94883.8"/>
    <n v="0"/>
    <n v="13.456077419166684"/>
  </r>
  <r>
    <d v="2021-05-22T00:00:00"/>
    <x v="18"/>
    <s v="week 21"/>
    <x v="0"/>
    <n v="0"/>
    <n v="4428"/>
    <n v="662856.12000000011"/>
    <n v="16.2"/>
    <s v="-"/>
    <n v="71733.599999999991"/>
    <n v="0"/>
    <n v="13.456077419166684"/>
  </r>
  <r>
    <d v="2021-05-22T00:00:00"/>
    <x v="18"/>
    <s v="week 21"/>
    <x v="0"/>
    <n v="0"/>
    <n v="25642"/>
    <n v="637214.12000000011"/>
    <n v="17.600000000000001"/>
    <s v="-"/>
    <n v="451299.2"/>
    <n v="0"/>
    <n v="13.456077419166684"/>
  </r>
  <r>
    <d v="2021-05-22T00:00:00"/>
    <x v="18"/>
    <s v="week 21"/>
    <x v="0"/>
    <n v="0"/>
    <n v="19980"/>
    <n v="617234.12000000011"/>
    <n v="17.100000000000001"/>
    <s v="-"/>
    <n v="341658"/>
    <n v="0"/>
    <n v="13.456077419166684"/>
  </r>
  <r>
    <d v="2021-05-22T00:00:00"/>
    <x v="18"/>
    <s v="week 21"/>
    <x v="0"/>
    <n v="0"/>
    <n v="34821"/>
    <n v="582413.12000000011"/>
    <n v="17.8"/>
    <s v="-"/>
    <n v="619813.80000000005"/>
    <n v="0"/>
    <n v="13.456077419166684"/>
  </r>
  <r>
    <d v="2021-05-24T00:00:00"/>
    <x v="19"/>
    <s v="week 22"/>
    <x v="0"/>
    <n v="0"/>
    <n v="9775"/>
    <n v="572638.12000000011"/>
    <n v="16.100000000000001"/>
    <s v="-"/>
    <n v="157377.5"/>
    <n v="0"/>
    <n v="13.456077419166684"/>
  </r>
  <r>
    <d v="2021-05-24T00:00:00"/>
    <x v="19"/>
    <s v="week 22"/>
    <x v="0"/>
    <n v="0"/>
    <n v="6470"/>
    <n v="566168.12000000011"/>
    <n v="16.600000000000001"/>
    <s v="-"/>
    <n v="107402.00000000001"/>
    <n v="0"/>
    <n v="13.456077419166684"/>
  </r>
  <r>
    <d v="2021-05-24T00:00:00"/>
    <x v="19"/>
    <s v="week 22"/>
    <x v="0"/>
    <n v="0"/>
    <n v="730"/>
    <n v="565438.12000000011"/>
    <n v="16.2"/>
    <s v="-"/>
    <n v="11826"/>
    <n v="0"/>
    <n v="13.456077419166684"/>
  </r>
  <r>
    <d v="2021-05-24T00:00:00"/>
    <x v="19"/>
    <s v="week 22"/>
    <x v="0"/>
    <n v="0"/>
    <n v="9775"/>
    <n v="555663.12000000011"/>
    <n v="18.2"/>
    <s v="-"/>
    <n v="177905"/>
    <n v="0"/>
    <n v="13.456077419166684"/>
  </r>
  <r>
    <d v="2021-05-26T00:00:00"/>
    <x v="19"/>
    <s v="week 22"/>
    <x v="0"/>
    <n v="0"/>
    <n v="28340"/>
    <n v="527323.12000000011"/>
    <n v="16.5"/>
    <s v="-"/>
    <n v="467610"/>
    <n v="0"/>
    <n v="13.456077419166684"/>
  </r>
  <r>
    <d v="2021-05-27T00:00:00"/>
    <x v="19"/>
    <s v="week 22"/>
    <x v="0"/>
    <n v="0"/>
    <n v="2830"/>
    <n v="524493.12000000011"/>
    <n v="16.399999999999999"/>
    <s v="-"/>
    <n v="46411.999999999993"/>
    <n v="0"/>
    <n v="13.456077419166684"/>
  </r>
  <r>
    <d v="2021-05-27T00:00:00"/>
    <x v="19"/>
    <s v="week 22"/>
    <x v="0"/>
    <n v="0"/>
    <n v="9550"/>
    <n v="514943.12000000011"/>
    <n v="17.899999999999999"/>
    <s v="-"/>
    <n v="170945"/>
    <n v="0"/>
    <n v="13.456077419166684"/>
  </r>
  <r>
    <d v="2021-05-27T00:00:00"/>
    <x v="19"/>
    <s v="week 22"/>
    <x v="0"/>
    <n v="0"/>
    <n v="5100"/>
    <n v="509843.12000000011"/>
    <n v="17.899999999999999"/>
    <s v="-"/>
    <n v="91290"/>
    <n v="0"/>
    <n v="13.456077419166684"/>
  </r>
  <r>
    <d v="2021-05-27T00:00:00"/>
    <x v="19"/>
    <s v="week 22"/>
    <x v="0"/>
    <n v="0"/>
    <n v="2770"/>
    <n v="507073.12000000011"/>
    <n v="16.5"/>
    <s v="-"/>
    <n v="45705"/>
    <n v="0"/>
    <n v="13.456077419166684"/>
  </r>
  <r>
    <d v="2021-05-27T00:00:00"/>
    <x v="19"/>
    <s v="week 22"/>
    <x v="0"/>
    <n v="0"/>
    <n v="2900"/>
    <n v="504173.12000000011"/>
    <n v="16.7"/>
    <s v="-"/>
    <n v="48430"/>
    <n v="0"/>
    <n v="13.456077419166684"/>
  </r>
  <r>
    <d v="2021-05-29T00:00:00"/>
    <x v="19"/>
    <s v="week 22"/>
    <x v="0"/>
    <n v="0"/>
    <n v="1872"/>
    <n v="502301.12000000011"/>
    <n v="17.600000000000001"/>
    <s v="-"/>
    <n v="32947.200000000004"/>
    <n v="0"/>
    <n v="13.456077419166684"/>
  </r>
  <r>
    <d v="2021-05-29T00:00:00"/>
    <x v="19"/>
    <s v="week 22"/>
    <x v="0"/>
    <n v="0"/>
    <n v="23100"/>
    <n v="479201.12000000011"/>
    <n v="16.399999999999999"/>
    <s v="-"/>
    <n v="378839.99999999994"/>
    <n v="0"/>
    <n v="13.456077419166684"/>
  </r>
  <r>
    <d v="2021-05-29T00:00:00"/>
    <x v="19"/>
    <s v="week 22"/>
    <x v="0"/>
    <n v="530"/>
    <n v="0"/>
    <n v="479731.12000000011"/>
    <s v="-"/>
    <n v="12.8"/>
    <n v="0"/>
    <n v="6784"/>
    <n v="13.455869679586606"/>
  </r>
  <r>
    <d v="2021-05-30T00:00:00"/>
    <x v="20"/>
    <s v="week 23"/>
    <x v="0"/>
    <n v="0"/>
    <n v="23100"/>
    <n v="456631.12000000011"/>
    <n v="18.899999999999999"/>
    <s v="-"/>
    <n v="436589.99999999994"/>
    <n v="0"/>
    <n v="13.455869679586606"/>
  </r>
  <r>
    <d v="2021-05-30T00:00:00"/>
    <x v="20"/>
    <s v="week 23"/>
    <x v="0"/>
    <n v="0"/>
    <n v="5760"/>
    <n v="450871.12000000011"/>
    <n v="17.899999999999999"/>
    <s v="-"/>
    <n v="103103.99999999999"/>
    <n v="0"/>
    <n v="13.455869679586606"/>
  </r>
  <r>
    <d v="2021-05-30T00:00:00"/>
    <x v="20"/>
    <s v="week 23"/>
    <x v="0"/>
    <n v="0"/>
    <n v="20360"/>
    <n v="430511.12000000011"/>
    <n v="16.100000000000001"/>
    <s v="-"/>
    <n v="327796"/>
    <n v="0"/>
    <n v="13.455869679586606"/>
  </r>
  <r>
    <d v="2021-05-30T00:00:00"/>
    <x v="20"/>
    <s v="week 23"/>
    <x v="0"/>
    <n v="0"/>
    <n v="2780"/>
    <n v="427731.12000000011"/>
    <n v="18.3"/>
    <s v="-"/>
    <n v="50874"/>
    <n v="0"/>
    <n v="13.455869679586606"/>
  </r>
  <r>
    <d v="2021-05-30T00:00:00"/>
    <x v="20"/>
    <s v="week 23"/>
    <x v="0"/>
    <n v="0"/>
    <n v="23100"/>
    <n v="404631.12000000011"/>
    <n v="17.600000000000001"/>
    <s v="-"/>
    <n v="406560.00000000006"/>
    <n v="0"/>
    <n v="13.455869679586606"/>
  </r>
  <r>
    <d v="2021-05-31T00:00:00"/>
    <x v="20"/>
    <s v="week 23"/>
    <x v="0"/>
    <n v="0"/>
    <n v="90.48"/>
    <n v="404540.64000000013"/>
    <n v="17.399999999999999"/>
    <s v="-"/>
    <n v="1574.3519999999999"/>
    <n v="0"/>
    <n v="13.455869679586606"/>
  </r>
  <r>
    <d v="2021-05-31T00:00:00"/>
    <x v="20"/>
    <s v="week 23"/>
    <x v="0"/>
    <n v="238"/>
    <n v="0"/>
    <n v="404778.64000000013"/>
    <s v="-"/>
    <n v="14.2"/>
    <n v="0"/>
    <n v="3379.6"/>
    <n v="13.455975471506736"/>
  </r>
  <r>
    <d v="2021-05-31T00:00:00"/>
    <x v="20"/>
    <s v="week 23"/>
    <x v="0"/>
    <n v="0"/>
    <n v="346.68"/>
    <n v="404431.9600000002"/>
    <n v="18.899999999999999"/>
    <s v="-"/>
    <n v="6552.2519999999995"/>
    <n v="0"/>
    <n v="13.455975471506736"/>
  </r>
  <r>
    <d v="2021-06-01T00:00:00"/>
    <x v="20"/>
    <s v="week 23"/>
    <x v="0"/>
    <n v="0"/>
    <n v="226.20000000000002"/>
    <n v="404205.76000000024"/>
    <n v="18.899999999999999"/>
    <s v="-"/>
    <n v="4275.18"/>
    <n v="0"/>
    <n v="13.455975471506736"/>
  </r>
  <r>
    <d v="2021-06-02T00:00:00"/>
    <x v="20"/>
    <s v="week 23"/>
    <x v="0"/>
    <n v="0"/>
    <n v="951"/>
    <n v="403254.76000000024"/>
    <n v="17.899999999999999"/>
    <s v="-"/>
    <n v="17022.899999999998"/>
    <n v="0"/>
    <n v="13.455975471506736"/>
  </r>
  <r>
    <d v="2021-06-02T00:00:00"/>
    <x v="20"/>
    <s v="week 23"/>
    <x v="0"/>
    <n v="0"/>
    <n v="289"/>
    <n v="402965.76000000024"/>
    <n v="16.600000000000001"/>
    <s v="-"/>
    <n v="4797.4000000000005"/>
    <n v="0"/>
    <n v="13.455975471506736"/>
  </r>
  <r>
    <d v="2021-06-06T00:00:00"/>
    <x v="21"/>
    <s v="week 24"/>
    <x v="0"/>
    <n v="0"/>
    <n v="941"/>
    <n v="402024.76000000024"/>
    <n v="17.7"/>
    <s v="-"/>
    <n v="16655.7"/>
    <n v="0"/>
    <n v="13.455975471506736"/>
  </r>
  <r>
    <d v="2021-06-07T00:00:00"/>
    <x v="21"/>
    <s v="week 24"/>
    <x v="0"/>
    <n v="0"/>
    <n v="3050"/>
    <n v="398974.76000000024"/>
    <n v="16.600000000000001"/>
    <s v="-"/>
    <n v="50630.000000000007"/>
    <n v="0"/>
    <n v="13.455975471506736"/>
  </r>
  <r>
    <d v="2021-06-07T00:00:00"/>
    <x v="21"/>
    <s v="week 24"/>
    <x v="0"/>
    <n v="0"/>
    <n v="2022"/>
    <n v="396952.76000000024"/>
    <n v="16.5"/>
    <s v="-"/>
    <n v="33363"/>
    <n v="0"/>
    <n v="13.455975471506736"/>
  </r>
  <r>
    <d v="2021-06-10T00:00:00"/>
    <x v="21"/>
    <s v="week 24"/>
    <x v="0"/>
    <n v="0"/>
    <n v="30.5"/>
    <n v="396922.26000000024"/>
    <n v="18.399999999999999"/>
    <s v="-"/>
    <n v="561.19999999999993"/>
    <n v="0"/>
    <n v="13.455975471506736"/>
  </r>
  <r>
    <d v="2021-06-14T00:00:00"/>
    <x v="22"/>
    <s v="week 25"/>
    <x v="0"/>
    <n v="0"/>
    <n v="260"/>
    <n v="396662.26000000024"/>
    <n v="17.8"/>
    <s v="-"/>
    <n v="4628"/>
    <n v="0"/>
    <n v="13.455975471506736"/>
  </r>
  <r>
    <d v="2021-06-14T00:00:00"/>
    <x v="22"/>
    <s v="week 25"/>
    <x v="0"/>
    <n v="0"/>
    <n v="405"/>
    <n v="396257.26000000024"/>
    <n v="17.399999999999999"/>
    <s v="-"/>
    <n v="7046.9999999999991"/>
    <n v="0"/>
    <n v="13.455975471506736"/>
  </r>
  <r>
    <d v="2021-06-15T00:00:00"/>
    <x v="22"/>
    <s v="week 25"/>
    <x v="0"/>
    <n v="201951.35999999999"/>
    <n v="0"/>
    <n v="598208.62000000034"/>
    <s v="-"/>
    <n v="13.4"/>
    <n v="0"/>
    <n v="2706148.2239999999"/>
    <n v="13.449949779873437"/>
  </r>
  <r>
    <d v="2021-06-15T00:00:00"/>
    <x v="22"/>
    <s v="week 25"/>
    <x v="0"/>
    <n v="87804"/>
    <n v="0"/>
    <n v="686012.62000000034"/>
    <s v="-"/>
    <n v="14.8"/>
    <n v="0"/>
    <n v="1299499.2"/>
    <n v="13.510311484207989"/>
  </r>
  <r>
    <d v="2021-06-15T00:00:00"/>
    <x v="22"/>
    <s v="week 25"/>
    <x v="0"/>
    <n v="90685.440000000002"/>
    <n v="0"/>
    <n v="776698.06000000029"/>
    <s v="-"/>
    <n v="13.4"/>
    <n v="0"/>
    <n v="1215184.8959999999"/>
    <n v="13.505442369670396"/>
  </r>
  <r>
    <d v="2021-06-15T00:00:00"/>
    <x v="22"/>
    <s v="week 25"/>
    <x v="0"/>
    <n v="93834.720000000016"/>
    <n v="0"/>
    <n v="870532.78000000049"/>
    <s v="-"/>
    <n v="13.1"/>
    <n v="0"/>
    <n v="1229234.8320000002"/>
    <n v="13.487733587956628"/>
  </r>
  <r>
    <d v="2021-06-15T00:00:00"/>
    <x v="22"/>
    <s v="week 25"/>
    <x v="0"/>
    <n v="141422.39999999997"/>
    <n v="0"/>
    <n v="1011955.1800000004"/>
    <s v="-"/>
    <n v="12.3"/>
    <n v="0"/>
    <n v="1739495.5199999998"/>
    <n v="13.414375857194083"/>
  </r>
  <r>
    <d v="2021-06-15T00:00:00"/>
    <x v="22"/>
    <s v="week 25"/>
    <x v="0"/>
    <n v="146520"/>
    <n v="0"/>
    <n v="1158475.1800000004"/>
    <s v="-"/>
    <n v="13.9"/>
    <n v="0"/>
    <n v="2036628"/>
    <n v="13.443581628130788"/>
  </r>
  <r>
    <d v="2021-06-20T00:00:00"/>
    <x v="23"/>
    <s v="week 26"/>
    <x v="0"/>
    <n v="0"/>
    <n v="1236"/>
    <n v="1157239.1800000004"/>
    <n v="18.600000000000001"/>
    <s v="-"/>
    <n v="22989.600000000002"/>
    <n v="0"/>
    <n v="13.443581628130788"/>
  </r>
  <r>
    <d v="2021-06-22T00:00:00"/>
    <x v="23"/>
    <s v="week 26"/>
    <x v="0"/>
    <n v="0"/>
    <n v="25990"/>
    <n v="1131249.1800000004"/>
    <n v="16.100000000000001"/>
    <s v="-"/>
    <n v="418439.00000000006"/>
    <n v="0"/>
    <n v="13.443581628130788"/>
  </r>
  <r>
    <d v="2021-06-23T00:00:00"/>
    <x v="23"/>
    <s v="week 26"/>
    <x v="0"/>
    <n v="0"/>
    <n v="1300"/>
    <n v="1129949.1800000004"/>
    <n v="17.600000000000001"/>
    <s v="-"/>
    <n v="22880.000000000004"/>
    <n v="0"/>
    <n v="13.443581628130788"/>
  </r>
  <r>
    <d v="2021-06-24T00:00:00"/>
    <x v="23"/>
    <s v="week 26"/>
    <x v="0"/>
    <n v="0"/>
    <n v="220"/>
    <n v="1129729.1800000004"/>
    <n v="16.2"/>
    <s v="-"/>
    <n v="3564"/>
    <n v="0"/>
    <n v="13.443581628130788"/>
  </r>
  <r>
    <d v="2021-06-24T00:00:00"/>
    <x v="23"/>
    <s v="week 26"/>
    <x v="0"/>
    <n v="0"/>
    <n v="2089"/>
    <n v="1127640.1800000004"/>
    <n v="17.899999999999999"/>
    <s v="-"/>
    <n v="37393.1"/>
    <n v="0"/>
    <n v="13.443581628130788"/>
  </r>
  <r>
    <d v="2021-06-28T00:00:00"/>
    <x v="24"/>
    <s v="week 27"/>
    <x v="0"/>
    <n v="0"/>
    <n v="3230"/>
    <n v="1124410.1800000004"/>
    <n v="18.600000000000001"/>
    <s v="-"/>
    <n v="60078.000000000007"/>
    <n v="0"/>
    <n v="13.443581628130788"/>
  </r>
  <r>
    <d v="2021-06-29T00:00:00"/>
    <x v="24"/>
    <s v="week 27"/>
    <x v="0"/>
    <n v="0"/>
    <n v="865"/>
    <n v="1123545.1800000004"/>
    <n v="17.100000000000001"/>
    <s v="-"/>
    <n v="14791.500000000002"/>
    <n v="0"/>
    <n v="13.443581628130788"/>
  </r>
  <r>
    <d v="2021-06-30T00:00:00"/>
    <x v="24"/>
    <s v="week 27"/>
    <x v="0"/>
    <n v="0"/>
    <n v="3480"/>
    <n v="1120065.1800000004"/>
    <n v="17.3"/>
    <s v="-"/>
    <n v="60204"/>
    <n v="0"/>
    <n v="13.443581628130788"/>
  </r>
  <r>
    <d v="2021-07-05T00:00:00"/>
    <x v="25"/>
    <s v="week 28"/>
    <x v="0"/>
    <n v="0"/>
    <n v="330"/>
    <n v="1119735.1800000004"/>
    <n v="18.3"/>
    <s v="-"/>
    <n v="6039"/>
    <n v="0"/>
    <n v="13.443581628130788"/>
  </r>
  <r>
    <d v="2021-07-07T00:00:00"/>
    <x v="25"/>
    <s v="week 28"/>
    <x v="0"/>
    <n v="0"/>
    <n v="1952"/>
    <n v="1117783.1800000004"/>
    <n v="17.100000000000001"/>
    <s v="-"/>
    <n v="33379.200000000004"/>
    <n v="0"/>
    <n v="13.443581628130788"/>
  </r>
  <r>
    <d v="2021-07-08T00:00:00"/>
    <x v="25"/>
    <s v="week 28"/>
    <x v="0"/>
    <n v="0"/>
    <n v="3252"/>
    <n v="1114531.1800000004"/>
    <n v="16.100000000000001"/>
    <s v="-"/>
    <n v="52357.200000000004"/>
    <n v="0"/>
    <n v="13.443581628130788"/>
  </r>
  <r>
    <d v="2021-07-08T00:00:00"/>
    <x v="25"/>
    <s v="week 28"/>
    <x v="0"/>
    <n v="0"/>
    <n v="3542"/>
    <n v="1110989.1800000004"/>
    <n v="18.5"/>
    <s v="-"/>
    <n v="65527"/>
    <n v="0"/>
    <n v="13.443581628130788"/>
  </r>
  <r>
    <d v="2021-07-08T00:00:00"/>
    <x v="25"/>
    <s v="week 28"/>
    <x v="0"/>
    <n v="0"/>
    <n v="6360"/>
    <n v="1104629.1800000004"/>
    <n v="17.100000000000001"/>
    <s v="-"/>
    <n v="108756.00000000001"/>
    <n v="0"/>
    <n v="13.443581628130788"/>
  </r>
  <r>
    <d v="2021-07-12T00:00:00"/>
    <x v="26"/>
    <s v="week 29"/>
    <x v="0"/>
    <n v="0"/>
    <n v="2531"/>
    <n v="1102098.1800000004"/>
    <n v="16.899999999999999"/>
    <s v="-"/>
    <n v="42773.899999999994"/>
    <n v="0"/>
    <n v="13.443581628130788"/>
  </r>
  <r>
    <d v="2021-07-13T00:00:00"/>
    <x v="26"/>
    <s v="week 29"/>
    <x v="0"/>
    <n v="0"/>
    <n v="440"/>
    <n v="1101658.1800000004"/>
    <n v="17.399999999999999"/>
    <s v="-"/>
    <n v="7655.9999999999991"/>
    <n v="0"/>
    <n v="13.443581628130788"/>
  </r>
  <r>
    <d v="2021-07-13T00:00:00"/>
    <x v="26"/>
    <s v="week 29"/>
    <x v="0"/>
    <n v="0"/>
    <n v="23470"/>
    <n v="1078188.1800000004"/>
    <n v="17.600000000000001"/>
    <s v="-"/>
    <n v="413072.00000000006"/>
    <n v="0"/>
    <n v="13.443581628130788"/>
  </r>
  <r>
    <d v="2021-07-14T00:00:00"/>
    <x v="26"/>
    <s v="week 29"/>
    <x v="0"/>
    <n v="0"/>
    <n v="339.3"/>
    <n v="1077848.8800000004"/>
    <n v="18.600000000000001"/>
    <s v="-"/>
    <n v="6310.9800000000005"/>
    <n v="0"/>
    <n v="13.443581628130788"/>
  </r>
  <r>
    <d v="2021-07-14T00:00:00"/>
    <x v="26"/>
    <s v="week 29"/>
    <x v="0"/>
    <n v="0"/>
    <n v="2814"/>
    <n v="1075034.8800000004"/>
    <n v="17.5"/>
    <s v="-"/>
    <n v="49245"/>
    <n v="0"/>
    <n v="13.443581628130788"/>
  </r>
  <r>
    <d v="2021-07-14T00:00:00"/>
    <x v="26"/>
    <s v="week 29"/>
    <x v="0"/>
    <n v="0"/>
    <n v="3232"/>
    <n v="1071802.8800000004"/>
    <n v="17.8"/>
    <s v="-"/>
    <n v="57529.600000000006"/>
    <n v="0"/>
    <n v="13.443581628130788"/>
  </r>
  <r>
    <d v="2021-07-24T00:00:00"/>
    <x v="27"/>
    <s v="week 30"/>
    <x v="0"/>
    <n v="0"/>
    <n v="14260"/>
    <n v="1057542.8800000004"/>
    <n v="16.600000000000001"/>
    <s v="-"/>
    <n v="236716.00000000003"/>
    <n v="0"/>
    <n v="13.443581628130788"/>
  </r>
  <r>
    <d v="2021-07-24T00:00:00"/>
    <x v="27"/>
    <s v="week 30"/>
    <x v="0"/>
    <n v="0"/>
    <n v="6850"/>
    <n v="1050692.8800000004"/>
    <n v="16.399999999999999"/>
    <s v="-"/>
    <n v="112339.99999999999"/>
    <n v="0"/>
    <n v="13.443581628130788"/>
  </r>
  <r>
    <d v="2021-07-26T00:00:00"/>
    <x v="28"/>
    <s v="week 31"/>
    <x v="0"/>
    <n v="0"/>
    <n v="4930"/>
    <n v="1045762.8800000004"/>
    <n v="17.600000000000001"/>
    <s v="-"/>
    <n v="86768"/>
    <n v="0"/>
    <n v="13.443581628130788"/>
  </r>
  <r>
    <d v="2021-07-27T00:00:00"/>
    <x v="28"/>
    <s v="week 31"/>
    <x v="0"/>
    <n v="0"/>
    <n v="330"/>
    <n v="1045432.8800000004"/>
    <n v="17.2"/>
    <s v="-"/>
    <n v="5676"/>
    <n v="0"/>
    <n v="13.443581628130788"/>
  </r>
  <r>
    <d v="2021-07-28T00:00:00"/>
    <x v="28"/>
    <s v="week 31"/>
    <x v="0"/>
    <n v="0"/>
    <n v="130"/>
    <n v="1045302.8800000004"/>
    <n v="18.2"/>
    <s v="-"/>
    <n v="2366"/>
    <n v="0"/>
    <n v="13.443581628130788"/>
  </r>
  <r>
    <d v="2021-07-28T00:00:00"/>
    <x v="28"/>
    <s v="week 31"/>
    <x v="0"/>
    <n v="0"/>
    <n v="65"/>
    <n v="1045237.8800000004"/>
    <n v="16.3"/>
    <s v="-"/>
    <n v="1059.5"/>
    <n v="0"/>
    <n v="13.443581628130788"/>
  </r>
  <r>
    <d v="2021-07-31T00:00:00"/>
    <x v="28"/>
    <s v="week 31"/>
    <x v="0"/>
    <n v="0"/>
    <n v="46"/>
    <n v="1045191.8800000004"/>
    <n v="17.7"/>
    <s v="-"/>
    <n v="814.19999999999993"/>
    <n v="0"/>
    <n v="13.443581628130788"/>
  </r>
  <r>
    <d v="2021-08-02T00:00:00"/>
    <x v="29"/>
    <s v="week 32"/>
    <x v="0"/>
    <n v="0"/>
    <n v="2430"/>
    <n v="1042761.8800000004"/>
    <n v="18.600000000000001"/>
    <s v="-"/>
    <n v="45198"/>
    <n v="0"/>
    <n v="13.443581628130788"/>
  </r>
  <r>
    <d v="2021-08-09T00:00:00"/>
    <x v="30"/>
    <s v="week 33"/>
    <x v="0"/>
    <n v="0"/>
    <n v="10148"/>
    <n v="1032613.8800000004"/>
    <n v="18.399999999999999"/>
    <s v="-"/>
    <n v="186723.19999999998"/>
    <n v="0"/>
    <n v="13.443581628130788"/>
  </r>
  <r>
    <d v="2021-08-09T00:00:00"/>
    <x v="30"/>
    <s v="week 33"/>
    <x v="0"/>
    <n v="0"/>
    <n v="11712"/>
    <n v="1020901.8800000004"/>
    <n v="17.8"/>
    <s v="-"/>
    <n v="208473.60000000001"/>
    <n v="0"/>
    <n v="13.443581628130788"/>
  </r>
  <r>
    <d v="2021-08-11T00:00:00"/>
    <x v="30"/>
    <s v="week 33"/>
    <x v="0"/>
    <n v="0"/>
    <n v="5310"/>
    <n v="1015591.8800000004"/>
    <n v="18.8"/>
    <s v="-"/>
    <n v="99828"/>
    <n v="0"/>
    <n v="13.443581628130788"/>
  </r>
  <r>
    <d v="2021-08-16T00:00:00"/>
    <x v="31"/>
    <s v="week 34"/>
    <x v="0"/>
    <n v="0"/>
    <n v="14150"/>
    <n v="1001441.8800000004"/>
    <n v="18.3"/>
    <s v="-"/>
    <n v="258945"/>
    <n v="0"/>
    <n v="13.443581628130788"/>
  </r>
  <r>
    <d v="2021-08-17T00:00:00"/>
    <x v="31"/>
    <s v="week 34"/>
    <x v="0"/>
    <n v="0"/>
    <n v="6400"/>
    <n v="995041.88000000035"/>
    <n v="17.7"/>
    <s v="-"/>
    <n v="113280"/>
    <n v="0"/>
    <n v="13.443581628130788"/>
  </r>
  <r>
    <d v="2021-08-17T00:00:00"/>
    <x v="31"/>
    <s v="week 34"/>
    <x v="0"/>
    <n v="0"/>
    <n v="4320"/>
    <n v="990721.88000000035"/>
    <n v="17.600000000000001"/>
    <s v="-"/>
    <n v="76032"/>
    <n v="0"/>
    <n v="13.443581628130788"/>
  </r>
  <r>
    <d v="2021-08-17T00:00:00"/>
    <x v="31"/>
    <s v="week 34"/>
    <x v="0"/>
    <n v="0"/>
    <n v="16724"/>
    <n v="973997.88000000035"/>
    <n v="16.3"/>
    <s v="-"/>
    <n v="272601.2"/>
    <n v="0"/>
    <n v="13.443581628130788"/>
  </r>
  <r>
    <d v="2021-08-17T00:00:00"/>
    <x v="31"/>
    <s v="week 34"/>
    <x v="0"/>
    <n v="0"/>
    <n v="6600"/>
    <n v="967397.88000000035"/>
    <n v="17.899999999999999"/>
    <s v="-"/>
    <n v="118139.99999999999"/>
    <n v="0"/>
    <n v="13.443581628130788"/>
  </r>
  <r>
    <d v="2021-08-17T00:00:00"/>
    <x v="31"/>
    <s v="week 34"/>
    <x v="0"/>
    <n v="0"/>
    <n v="16249"/>
    <n v="951148.88000000035"/>
    <n v="16.100000000000001"/>
    <s v="-"/>
    <n v="261608.90000000002"/>
    <n v="0"/>
    <n v="13.443581628130788"/>
  </r>
  <r>
    <d v="2021-08-17T00:00:00"/>
    <x v="31"/>
    <s v="week 34"/>
    <x v="0"/>
    <n v="0"/>
    <n v="13350"/>
    <n v="937798.88000000035"/>
    <n v="18.3"/>
    <s v="-"/>
    <n v="244305"/>
    <n v="0"/>
    <n v="13.443581628130788"/>
  </r>
  <r>
    <d v="2021-08-17T00:00:00"/>
    <x v="31"/>
    <s v="week 34"/>
    <x v="0"/>
    <n v="0"/>
    <n v="3270"/>
    <n v="934528.88000000035"/>
    <n v="18.899999999999999"/>
    <s v="-"/>
    <n v="61802.999999999993"/>
    <n v="0"/>
    <n v="13.443581628130788"/>
  </r>
  <r>
    <d v="2021-08-17T00:00:00"/>
    <x v="31"/>
    <s v="week 34"/>
    <x v="0"/>
    <n v="0"/>
    <n v="6610"/>
    <n v="927918.88000000035"/>
    <n v="17.8"/>
    <s v="-"/>
    <n v="117658"/>
    <n v="0"/>
    <n v="13.443581628130788"/>
  </r>
  <r>
    <d v="2021-08-18T00:00:00"/>
    <x v="31"/>
    <s v="week 34"/>
    <x v="0"/>
    <n v="0"/>
    <n v="2045"/>
    <n v="925873.88000000035"/>
    <n v="16.2"/>
    <s v="-"/>
    <n v="33129"/>
    <n v="0"/>
    <n v="13.443581628130788"/>
  </r>
  <r>
    <d v="2021-08-18T00:00:00"/>
    <x v="31"/>
    <s v="week 34"/>
    <x v="0"/>
    <n v="0"/>
    <n v="11605"/>
    <n v="914268.88000000035"/>
    <n v="18.2"/>
    <s v="-"/>
    <n v="211211"/>
    <n v="0"/>
    <n v="13.443581628130788"/>
  </r>
  <r>
    <d v="2021-08-19T00:00:00"/>
    <x v="31"/>
    <s v="week 34"/>
    <x v="0"/>
    <n v="0"/>
    <n v="9600"/>
    <n v="904668.88000000035"/>
    <n v="17.2"/>
    <s v="-"/>
    <n v="165120"/>
    <n v="0"/>
    <n v="13.443581628130788"/>
  </r>
  <r>
    <d v="2021-08-21T00:00:00"/>
    <x v="31"/>
    <s v="week 34"/>
    <x v="0"/>
    <n v="0"/>
    <n v="44"/>
    <n v="904624.88000000035"/>
    <n v="17.3"/>
    <s v="-"/>
    <n v="761.2"/>
    <n v="0"/>
    <n v="13.443581628130788"/>
  </r>
  <r>
    <d v="2021-08-21T00:00:00"/>
    <x v="31"/>
    <s v="week 34"/>
    <x v="0"/>
    <n v="0"/>
    <n v="3077"/>
    <n v="901547.88000000035"/>
    <n v="18.8"/>
    <s v="-"/>
    <n v="57847.600000000006"/>
    <n v="0"/>
    <n v="13.443581628130788"/>
  </r>
  <r>
    <d v="2021-08-21T00:00:00"/>
    <x v="31"/>
    <s v="week 34"/>
    <x v="0"/>
    <n v="0"/>
    <n v="6623"/>
    <n v="894924.88000000035"/>
    <n v="18.899999999999999"/>
    <s v="-"/>
    <n v="125174.7"/>
    <n v="0"/>
    <n v="13.443581628130788"/>
  </r>
  <r>
    <d v="2021-08-23T00:00:00"/>
    <x v="32"/>
    <s v="week 35"/>
    <x v="0"/>
    <n v="0"/>
    <n v="15830"/>
    <n v="879094.88000000035"/>
    <n v="17.399999999999999"/>
    <s v="-"/>
    <n v="275442"/>
    <n v="0"/>
    <n v="13.443581628130788"/>
  </r>
  <r>
    <d v="2021-08-23T00:00:00"/>
    <x v="32"/>
    <s v="week 35"/>
    <x v="0"/>
    <n v="0"/>
    <n v="3290"/>
    <n v="875804.88000000035"/>
    <n v="17.899999999999999"/>
    <s v="-"/>
    <n v="58890.999999999993"/>
    <n v="0"/>
    <n v="13.443581628130788"/>
  </r>
  <r>
    <d v="2021-08-24T00:00:00"/>
    <x v="32"/>
    <s v="week 35"/>
    <x v="0"/>
    <n v="0"/>
    <n v="13000"/>
    <n v="862804.88000000035"/>
    <n v="16.600000000000001"/>
    <s v="-"/>
    <n v="215800.00000000003"/>
    <n v="0"/>
    <n v="13.443581628130788"/>
  </r>
  <r>
    <d v="2021-08-25T00:00:00"/>
    <x v="32"/>
    <s v="week 35"/>
    <x v="0"/>
    <n v="0"/>
    <n v="790"/>
    <n v="862014.88000000035"/>
    <n v="17.399999999999999"/>
    <s v="-"/>
    <n v="13745.999999999998"/>
    <n v="0"/>
    <n v="13.443581628130788"/>
  </r>
  <r>
    <d v="2021-08-29T00:00:00"/>
    <x v="33"/>
    <s v="week 36"/>
    <x v="0"/>
    <n v="0"/>
    <n v="880"/>
    <n v="861134.88000000035"/>
    <n v="17.100000000000001"/>
    <s v="-"/>
    <n v="15048.000000000002"/>
    <n v="0"/>
    <n v="13.443581628130788"/>
  </r>
  <r>
    <d v="2021-08-30T00:00:00"/>
    <x v="33"/>
    <s v="week 36"/>
    <x v="0"/>
    <n v="0"/>
    <n v="11190"/>
    <n v="849944.88000000035"/>
    <n v="18.100000000000001"/>
    <s v="-"/>
    <n v="202539.00000000003"/>
    <n v="0"/>
    <n v="13.443581628130788"/>
  </r>
  <r>
    <d v="2021-08-30T00:00:00"/>
    <x v="33"/>
    <s v="week 36"/>
    <x v="0"/>
    <n v="0"/>
    <n v="10035"/>
    <n v="839909.88000000035"/>
    <n v="16.100000000000001"/>
    <s v="-"/>
    <n v="161563.5"/>
    <n v="0"/>
    <n v="13.443581628130788"/>
  </r>
  <r>
    <d v="2021-08-31T00:00:00"/>
    <x v="33"/>
    <s v="week 36"/>
    <x v="0"/>
    <n v="0"/>
    <n v="15820"/>
    <n v="824089.88000000035"/>
    <n v="18.899999999999999"/>
    <s v="-"/>
    <n v="298998"/>
    <n v="0"/>
    <n v="13.443581628130788"/>
  </r>
  <r>
    <d v="2021-09-01T00:00:00"/>
    <x v="33"/>
    <s v="week 36"/>
    <x v="0"/>
    <n v="14050"/>
    <n v="0"/>
    <n v="838139.88000000035"/>
    <s v="-"/>
    <n v="13.4"/>
    <n v="0"/>
    <n v="188270"/>
    <n v="13.443331735240434"/>
  </r>
  <r>
    <d v="2021-09-04T00:00:00"/>
    <x v="33"/>
    <s v="week 36"/>
    <x v="0"/>
    <n v="0"/>
    <n v="22850"/>
    <n v="815289.88000000035"/>
    <n v="16.600000000000001"/>
    <s v="-"/>
    <n v="379310.00000000006"/>
    <n v="0"/>
    <n v="13.443331735240434"/>
  </r>
  <r>
    <d v="2021-09-04T00:00:00"/>
    <x v="33"/>
    <s v="week 36"/>
    <x v="0"/>
    <n v="0"/>
    <n v="42420"/>
    <n v="772869.88000000035"/>
    <n v="18.5"/>
    <s v="-"/>
    <n v="784770"/>
    <n v="0"/>
    <n v="13.443331735240434"/>
  </r>
  <r>
    <d v="2021-09-05T00:00:00"/>
    <x v="34"/>
    <s v="week 37"/>
    <x v="0"/>
    <n v="0"/>
    <n v="6470"/>
    <n v="766399.88000000035"/>
    <n v="18.3"/>
    <s v="-"/>
    <n v="118401"/>
    <n v="0"/>
    <n v="13.443331735240434"/>
  </r>
  <r>
    <d v="2021-09-05T00:00:00"/>
    <x v="34"/>
    <s v="week 37"/>
    <x v="0"/>
    <n v="0"/>
    <n v="6700"/>
    <n v="759699.88000000035"/>
    <n v="18.600000000000001"/>
    <s v="-"/>
    <n v="124620.00000000001"/>
    <n v="0"/>
    <n v="13.443331735240434"/>
  </r>
  <r>
    <d v="2021-09-05T00:00:00"/>
    <x v="34"/>
    <s v="week 37"/>
    <x v="0"/>
    <n v="0"/>
    <n v="6500"/>
    <n v="753199.88000000035"/>
    <n v="16.399999999999999"/>
    <s v="-"/>
    <n v="106599.99999999999"/>
    <n v="0"/>
    <n v="13.443331735240434"/>
  </r>
  <r>
    <d v="2021-09-05T00:00:00"/>
    <x v="34"/>
    <s v="week 37"/>
    <x v="0"/>
    <n v="0"/>
    <n v="16890"/>
    <n v="736309.88000000035"/>
    <n v="17.3"/>
    <s v="-"/>
    <n v="292197"/>
    <n v="0"/>
    <n v="13.443331735240434"/>
  </r>
  <r>
    <d v="2021-09-06T00:00:00"/>
    <x v="34"/>
    <s v="week 37"/>
    <x v="0"/>
    <n v="0"/>
    <n v="6650"/>
    <n v="729659.88000000035"/>
    <n v="17.899999999999999"/>
    <s v="-"/>
    <n v="119034.99999999999"/>
    <n v="0"/>
    <n v="13.443331735240434"/>
  </r>
  <r>
    <d v="2021-09-07T00:00:00"/>
    <x v="34"/>
    <s v="week 37"/>
    <x v="0"/>
    <n v="0"/>
    <n v="5124"/>
    <n v="724535.88000000035"/>
    <n v="17.3"/>
    <s v="-"/>
    <n v="88645.2"/>
    <n v="0"/>
    <n v="13.443331735240434"/>
  </r>
  <r>
    <d v="2021-09-07T00:00:00"/>
    <x v="34"/>
    <s v="week 37"/>
    <x v="0"/>
    <n v="0"/>
    <n v="900"/>
    <n v="723635.88000000035"/>
    <n v="18.7"/>
    <s v="-"/>
    <n v="16830"/>
    <n v="0"/>
    <n v="13.443331735240434"/>
  </r>
  <r>
    <d v="2021-09-08T00:00:00"/>
    <x v="34"/>
    <s v="week 37"/>
    <x v="0"/>
    <n v="0"/>
    <n v="9620"/>
    <n v="714015.88000000035"/>
    <n v="18.3"/>
    <s v="-"/>
    <n v="176046"/>
    <n v="0"/>
    <n v="13.443331735240434"/>
  </r>
  <r>
    <d v="2021-09-08T00:00:00"/>
    <x v="34"/>
    <s v="week 37"/>
    <x v="0"/>
    <n v="0"/>
    <n v="45690"/>
    <n v="668325.88000000035"/>
    <n v="17.899999999999999"/>
    <s v="-"/>
    <n v="817850.99999999988"/>
    <n v="0"/>
    <n v="13.443331735240434"/>
  </r>
  <r>
    <d v="2021-09-08T00:00:00"/>
    <x v="34"/>
    <s v="week 37"/>
    <x v="0"/>
    <n v="0"/>
    <n v="9750"/>
    <n v="658575.88000000035"/>
    <n v="17.399999999999999"/>
    <s v="-"/>
    <n v="169650"/>
    <n v="0"/>
    <n v="13.443331735240434"/>
  </r>
  <r>
    <d v="2021-09-08T00:00:00"/>
    <x v="34"/>
    <s v="week 37"/>
    <x v="0"/>
    <n v="0"/>
    <n v="3187"/>
    <n v="655388.88000000035"/>
    <n v="17.600000000000001"/>
    <s v="-"/>
    <n v="56091.200000000004"/>
    <n v="0"/>
    <n v="13.443331735240434"/>
  </r>
  <r>
    <d v="2021-09-08T00:00:00"/>
    <x v="34"/>
    <s v="week 37"/>
    <x v="0"/>
    <n v="0"/>
    <n v="3330"/>
    <n v="652058.88000000035"/>
    <n v="18.7"/>
    <s v="-"/>
    <n v="62271"/>
    <n v="0"/>
    <n v="13.443331735240434"/>
  </r>
  <r>
    <d v="2021-09-08T00:00:00"/>
    <x v="34"/>
    <s v="week 37"/>
    <x v="0"/>
    <n v="0"/>
    <n v="6630"/>
    <n v="645428.88000000035"/>
    <n v="16.399999999999999"/>
    <s v="-"/>
    <n v="108731.99999999999"/>
    <n v="0"/>
    <n v="13.443331735240434"/>
  </r>
  <r>
    <d v="2021-09-09T00:00:00"/>
    <x v="34"/>
    <s v="week 37"/>
    <x v="0"/>
    <n v="0"/>
    <n v="38880"/>
    <n v="606548.88000000035"/>
    <n v="17.600000000000001"/>
    <s v="-"/>
    <n v="684288"/>
    <n v="0"/>
    <n v="13.443331735240434"/>
  </r>
  <r>
    <d v="2021-09-09T00:00:00"/>
    <x v="34"/>
    <s v="week 37"/>
    <x v="0"/>
    <n v="0"/>
    <n v="16200"/>
    <n v="590348.88000000035"/>
    <n v="17.100000000000001"/>
    <s v="-"/>
    <n v="277020"/>
    <n v="0"/>
    <n v="13.443331735240434"/>
  </r>
  <r>
    <d v="2021-09-09T00:00:00"/>
    <x v="34"/>
    <s v="week 37"/>
    <x v="0"/>
    <n v="0"/>
    <n v="22870"/>
    <n v="567478.88000000035"/>
    <n v="16.7"/>
    <s v="-"/>
    <n v="381929"/>
    <n v="0"/>
    <n v="13.443331735240434"/>
  </r>
  <r>
    <d v="2021-09-09T00:00:00"/>
    <x v="34"/>
    <s v="week 37"/>
    <x v="0"/>
    <n v="0"/>
    <n v="16670"/>
    <n v="550808.88000000035"/>
    <n v="16.8"/>
    <s v="-"/>
    <n v="280056"/>
    <n v="0"/>
    <n v="13.443331735240434"/>
  </r>
  <r>
    <d v="2021-09-09T00:00:00"/>
    <x v="34"/>
    <s v="week 37"/>
    <x v="0"/>
    <n v="0"/>
    <n v="49950"/>
    <n v="500858.88000000035"/>
    <n v="18.899999999999999"/>
    <s v="-"/>
    <n v="944054.99999999988"/>
    <n v="0"/>
    <n v="13.443331735240434"/>
  </r>
  <r>
    <d v="2021-09-11T00:00:00"/>
    <x v="34"/>
    <s v="week 37"/>
    <x v="0"/>
    <n v="0"/>
    <n v="22670"/>
    <n v="478188.88000000035"/>
    <n v="17.600000000000001"/>
    <s v="-"/>
    <n v="398992.00000000006"/>
    <n v="0"/>
    <n v="13.443331735240434"/>
  </r>
  <r>
    <d v="2021-09-11T00:00:00"/>
    <x v="34"/>
    <s v="week 37"/>
    <x v="0"/>
    <n v="0"/>
    <n v="13470"/>
    <n v="464718.88000000035"/>
    <n v="17.600000000000001"/>
    <s v="-"/>
    <n v="237072.00000000003"/>
    <n v="0"/>
    <n v="13.443331735240434"/>
  </r>
  <r>
    <d v="2021-09-11T00:00:00"/>
    <x v="34"/>
    <s v="week 37"/>
    <x v="0"/>
    <n v="0"/>
    <n v="26450"/>
    <n v="438268.88000000035"/>
    <n v="18.2"/>
    <s v="-"/>
    <n v="481390"/>
    <n v="0"/>
    <n v="13.443331735240434"/>
  </r>
  <r>
    <d v="2021-09-12T00:00:00"/>
    <x v="35"/>
    <s v="week 38"/>
    <x v="0"/>
    <n v="0"/>
    <n v="6690"/>
    <n v="431578.88000000035"/>
    <n v="16.8"/>
    <s v="-"/>
    <n v="112392"/>
    <n v="0"/>
    <n v="13.443331735240434"/>
  </r>
  <r>
    <d v="2021-09-14T00:00:00"/>
    <x v="35"/>
    <s v="week 38"/>
    <x v="0"/>
    <n v="0"/>
    <n v="6820"/>
    <n v="424758.88000000035"/>
    <n v="16.3"/>
    <s v="-"/>
    <n v="111166"/>
    <n v="0"/>
    <n v="13.443331735240434"/>
  </r>
  <r>
    <d v="2021-09-18T00:00:00"/>
    <x v="35"/>
    <s v="week 38"/>
    <x v="0"/>
    <n v="26710"/>
    <n v="0"/>
    <n v="451468.88000000035"/>
    <s v="-"/>
    <n v="14.7"/>
    <n v="0"/>
    <n v="392637"/>
    <n v="13.45688238850439"/>
  </r>
  <r>
    <d v="2021-09-18T00:00:00"/>
    <x v="35"/>
    <s v="week 38"/>
    <x v="0"/>
    <n v="0"/>
    <n v="3300"/>
    <n v="448168.88000000035"/>
    <n v="17.100000000000001"/>
    <s v="-"/>
    <n v="56430.000000000007"/>
    <n v="0"/>
    <n v="13.45688238850439"/>
  </r>
  <r>
    <d v="2021-09-21T00:00:00"/>
    <x v="36"/>
    <s v="week 39"/>
    <x v="0"/>
    <n v="0"/>
    <n v="905"/>
    <n v="447263.88000000035"/>
    <n v="17.399999999999999"/>
    <s v="-"/>
    <n v="15746.999999999998"/>
    <n v="0"/>
    <n v="13.45688238850439"/>
  </r>
  <r>
    <d v="2021-09-21T00:00:00"/>
    <x v="36"/>
    <s v="week 39"/>
    <x v="0"/>
    <n v="0"/>
    <n v="885"/>
    <n v="446378.88000000035"/>
    <n v="17.7"/>
    <s v="-"/>
    <n v="15664.5"/>
    <n v="0"/>
    <n v="13.45688238850439"/>
  </r>
  <r>
    <d v="2021-09-21T00:00:00"/>
    <x v="36"/>
    <s v="week 39"/>
    <x v="0"/>
    <n v="0"/>
    <n v="3466"/>
    <n v="442912.88000000035"/>
    <n v="16.5"/>
    <s v="-"/>
    <n v="57189"/>
    <n v="0"/>
    <n v="13.45688238850439"/>
  </r>
  <r>
    <d v="2021-09-22T00:00:00"/>
    <x v="36"/>
    <s v="week 39"/>
    <x v="0"/>
    <n v="0"/>
    <n v="10890"/>
    <n v="432022.88000000035"/>
    <n v="18.100000000000001"/>
    <s v="-"/>
    <n v="197109.00000000003"/>
    <n v="0"/>
    <n v="13.45688238850439"/>
  </r>
  <r>
    <d v="2021-09-22T00:00:00"/>
    <x v="36"/>
    <s v="week 39"/>
    <x v="0"/>
    <n v="0"/>
    <n v="463"/>
    <n v="431559.88000000035"/>
    <n v="16.2"/>
    <s v="-"/>
    <n v="7500.5999999999995"/>
    <n v="0"/>
    <n v="13.45688238850439"/>
  </r>
  <r>
    <d v="2021-09-22T00:00:00"/>
    <x v="36"/>
    <s v="week 39"/>
    <x v="0"/>
    <n v="0"/>
    <n v="7550"/>
    <n v="424009.88000000035"/>
    <n v="17.8"/>
    <s v="-"/>
    <n v="134390"/>
    <n v="0"/>
    <n v="13.45688238850439"/>
  </r>
  <r>
    <d v="2021-09-23T00:00:00"/>
    <x v="36"/>
    <s v="week 39"/>
    <x v="0"/>
    <n v="0"/>
    <n v="9910"/>
    <n v="414099.88000000035"/>
    <n v="16.7"/>
    <s v="-"/>
    <n v="165497"/>
    <n v="0"/>
    <n v="13.45688238850439"/>
  </r>
  <r>
    <d v="2021-09-23T00:00:00"/>
    <x v="36"/>
    <s v="week 39"/>
    <x v="0"/>
    <n v="0"/>
    <n v="1300"/>
    <n v="412799.88000000035"/>
    <n v="16.8"/>
    <s v="-"/>
    <n v="21840"/>
    <n v="0"/>
    <n v="13.45688238850439"/>
  </r>
  <r>
    <d v="2021-09-23T00:00:00"/>
    <x v="36"/>
    <s v="week 39"/>
    <x v="0"/>
    <n v="0"/>
    <n v="3577"/>
    <n v="409222.88000000035"/>
    <n v="17.3"/>
    <s v="-"/>
    <n v="61882.100000000006"/>
    <n v="0"/>
    <n v="13.45688238850439"/>
  </r>
  <r>
    <d v="2021-09-23T00:00:00"/>
    <x v="36"/>
    <s v="week 39"/>
    <x v="0"/>
    <n v="0"/>
    <n v="350"/>
    <n v="408872.88000000035"/>
    <n v="18.899999999999999"/>
    <s v="-"/>
    <n v="6614.9999999999991"/>
    <n v="0"/>
    <n v="13.45688238850439"/>
  </r>
  <r>
    <d v="2021-09-23T00:00:00"/>
    <x v="36"/>
    <s v="week 39"/>
    <x v="0"/>
    <n v="1770"/>
    <n v="0"/>
    <n v="410642.88000000035"/>
    <s v="-"/>
    <n v="13.2"/>
    <n v="0"/>
    <n v="23364"/>
    <n v="13.456698961583824"/>
  </r>
  <r>
    <d v="2021-09-23T00:00:00"/>
    <x v="36"/>
    <s v="week 39"/>
    <x v="0"/>
    <n v="0"/>
    <n v="11873"/>
    <n v="398769.88000000035"/>
    <n v="18.7"/>
    <s v="-"/>
    <n v="222025.1"/>
    <n v="0"/>
    <n v="13.456698961583824"/>
  </r>
  <r>
    <d v="2021-09-23T00:00:00"/>
    <x v="36"/>
    <s v="week 39"/>
    <x v="0"/>
    <n v="1786"/>
    <n v="0"/>
    <n v="400555.88000000035"/>
    <s v="-"/>
    <n v="12.9"/>
    <n v="0"/>
    <n v="23039.4"/>
    <n v="13.456298146049404"/>
  </r>
  <r>
    <d v="2021-09-25T00:00:00"/>
    <x v="36"/>
    <s v="week 39"/>
    <x v="0"/>
    <n v="0"/>
    <n v="11545"/>
    <n v="389010.88000000035"/>
    <n v="16.100000000000001"/>
    <s v="-"/>
    <n v="185874.50000000003"/>
    <n v="0"/>
    <n v="13.456298146049404"/>
  </r>
  <r>
    <d v="2021-09-27T00:00:00"/>
    <x v="37"/>
    <s v="week 40"/>
    <x v="0"/>
    <n v="0"/>
    <n v="1786.6"/>
    <n v="387224.28000000026"/>
    <n v="16.8"/>
    <s v="-"/>
    <n v="30014.880000000001"/>
    <n v="0"/>
    <n v="13.456298146049404"/>
  </r>
  <r>
    <d v="2021-09-28T00:00:00"/>
    <x v="37"/>
    <s v="week 40"/>
    <x v="0"/>
    <n v="0"/>
    <n v="6680"/>
    <n v="380544.28000000026"/>
    <n v="16.5"/>
    <s v="-"/>
    <n v="110220"/>
    <n v="0"/>
    <n v="13.456298146049404"/>
  </r>
  <r>
    <d v="2021-10-09T00:00:00"/>
    <x v="38"/>
    <s v="week 41"/>
    <x v="0"/>
    <n v="0"/>
    <n v="9210"/>
    <n v="371334.28000000026"/>
    <n v="18.7"/>
    <s v="-"/>
    <n v="172227"/>
    <n v="0"/>
    <n v="13.456298146049404"/>
  </r>
  <r>
    <d v="2021-10-12T00:00:00"/>
    <x v="39"/>
    <s v="week 42"/>
    <x v="0"/>
    <n v="0"/>
    <n v="1360"/>
    <n v="369974.28000000026"/>
    <n v="18.899999999999999"/>
    <s v="-"/>
    <n v="25703.999999999996"/>
    <n v="0"/>
    <n v="13.456298146049404"/>
  </r>
  <r>
    <d v="2021-10-13T00:00:00"/>
    <x v="39"/>
    <s v="week 42"/>
    <x v="0"/>
    <n v="0"/>
    <n v="3150"/>
    <n v="366824.28000000026"/>
    <n v="16.5"/>
    <s v="-"/>
    <n v="51975"/>
    <n v="0"/>
    <n v="13.456298146049404"/>
  </r>
  <r>
    <d v="2021-10-14T00:00:00"/>
    <x v="39"/>
    <s v="week 42"/>
    <x v="0"/>
    <n v="13470"/>
    <n v="0"/>
    <n v="380294.28000000026"/>
    <s v="-"/>
    <n v="13.1"/>
    <n v="0"/>
    <n v="176457"/>
    <n v="13.454373849763163"/>
  </r>
  <r>
    <d v="2021-10-16T00:00:00"/>
    <x v="39"/>
    <s v="week 42"/>
    <x v="0"/>
    <n v="0"/>
    <n v="6299"/>
    <n v="373995.28000000026"/>
    <n v="16.100000000000001"/>
    <s v="-"/>
    <n v="101413.90000000001"/>
    <n v="0"/>
    <n v="13.454373849763163"/>
  </r>
  <r>
    <d v="2021-10-16T00:00:00"/>
    <x v="39"/>
    <s v="week 42"/>
    <x v="0"/>
    <n v="8500"/>
    <n v="0"/>
    <n v="382495.28000000026"/>
    <s v="-"/>
    <n v="12.9"/>
    <n v="0"/>
    <n v="109650"/>
    <n v="13.452490916829559"/>
  </r>
  <r>
    <d v="2021-10-16T00:00:00"/>
    <x v="39"/>
    <s v="week 42"/>
    <x v="0"/>
    <n v="0"/>
    <n v="26653"/>
    <n v="355842.28000000026"/>
    <n v="17.5"/>
    <s v="-"/>
    <n v="466427.5"/>
    <n v="0"/>
    <n v="13.452490916829559"/>
  </r>
  <r>
    <d v="2021-10-17T00:00:00"/>
    <x v="40"/>
    <s v="week 43"/>
    <x v="0"/>
    <n v="0"/>
    <n v="362"/>
    <n v="355480.28000000026"/>
    <n v="18.5"/>
    <s v="-"/>
    <n v="6697"/>
    <n v="0"/>
    <n v="13.452490916829559"/>
  </r>
  <r>
    <d v="2021-10-17T00:00:00"/>
    <x v="40"/>
    <s v="week 43"/>
    <x v="0"/>
    <n v="0"/>
    <n v="260"/>
    <n v="355220.28000000026"/>
    <n v="16.2"/>
    <s v="-"/>
    <n v="4212"/>
    <n v="0"/>
    <n v="13.452490916829559"/>
  </r>
  <r>
    <d v="2021-10-18T00:00:00"/>
    <x v="40"/>
    <s v="week 43"/>
    <x v="0"/>
    <n v="0"/>
    <n v="1312"/>
    <n v="353908.28000000026"/>
    <n v="17.7"/>
    <s v="-"/>
    <n v="23222.399999999998"/>
    <n v="0"/>
    <n v="13.452490916829559"/>
  </r>
  <r>
    <d v="2021-10-18T00:00:00"/>
    <x v="40"/>
    <s v="week 43"/>
    <x v="0"/>
    <n v="0"/>
    <n v="1330"/>
    <n v="352578.28000000026"/>
    <n v="17.100000000000001"/>
    <s v="-"/>
    <n v="22743.000000000004"/>
    <n v="0"/>
    <n v="13.452490916829559"/>
  </r>
  <r>
    <d v="2021-10-18T00:00:00"/>
    <x v="40"/>
    <s v="week 43"/>
    <x v="0"/>
    <n v="0"/>
    <n v="177"/>
    <n v="352401.28000000026"/>
    <n v="16.5"/>
    <s v="-"/>
    <n v="2920.5"/>
    <n v="0"/>
    <n v="13.452490916829559"/>
  </r>
  <r>
    <d v="2021-10-18T00:00:00"/>
    <x v="40"/>
    <s v="week 43"/>
    <x v="0"/>
    <n v="0"/>
    <n v="346.7"/>
    <n v="352054.58000000007"/>
    <n v="16.3"/>
    <s v="-"/>
    <n v="5651.21"/>
    <n v="0"/>
    <n v="13.452490916829559"/>
  </r>
  <r>
    <d v="2021-10-19T00:00:00"/>
    <x v="40"/>
    <s v="week 43"/>
    <x v="0"/>
    <n v="0"/>
    <n v="2890"/>
    <n v="349164.58000000007"/>
    <n v="17.600000000000001"/>
    <s v="-"/>
    <n v="50864.000000000007"/>
    <n v="0"/>
    <n v="13.452490916829559"/>
  </r>
  <r>
    <d v="2021-10-19T00:00:00"/>
    <x v="40"/>
    <s v="week 43"/>
    <x v="0"/>
    <n v="0"/>
    <n v="1330"/>
    <n v="347834.58000000007"/>
    <n v="18.2"/>
    <s v="-"/>
    <n v="24206"/>
    <n v="0"/>
    <n v="13.452490916829559"/>
  </r>
  <r>
    <d v="2021-10-19T00:00:00"/>
    <x v="40"/>
    <s v="week 43"/>
    <x v="0"/>
    <n v="4315"/>
    <n v="0"/>
    <n v="352149.58000000007"/>
    <s v="-"/>
    <n v="12.4"/>
    <n v="0"/>
    <n v="53506"/>
    <n v="13.450679309080668"/>
  </r>
  <r>
    <d v="2021-10-20T00:00:00"/>
    <x v="40"/>
    <s v="week 43"/>
    <x v="0"/>
    <n v="0"/>
    <n v="4160"/>
    <n v="347989.58000000007"/>
    <n v="16.100000000000001"/>
    <s v="-"/>
    <n v="66976"/>
    <n v="0"/>
    <n v="13.450679309080668"/>
  </r>
  <r>
    <d v="2021-10-20T00:00:00"/>
    <x v="40"/>
    <s v="week 43"/>
    <x v="0"/>
    <n v="0"/>
    <n v="3258"/>
    <n v="344731.58000000007"/>
    <n v="18.5"/>
    <s v="-"/>
    <n v="60273"/>
    <n v="0"/>
    <n v="13.450679309080668"/>
  </r>
  <r>
    <d v="2021-10-20T00:00:00"/>
    <x v="40"/>
    <s v="week 43"/>
    <x v="0"/>
    <n v="0"/>
    <n v="116"/>
    <n v="344615.58000000007"/>
    <n v="16.3"/>
    <s v="-"/>
    <n v="1890.8000000000002"/>
    <n v="0"/>
    <n v="13.450679309080668"/>
  </r>
  <r>
    <d v="2021-10-23T00:00:00"/>
    <x v="40"/>
    <s v="week 43"/>
    <x v="0"/>
    <n v="0"/>
    <n v="9706"/>
    <n v="334909.58000000007"/>
    <n v="16.399999999999999"/>
    <s v="-"/>
    <n v="159178.4"/>
    <n v="0"/>
    <n v="13.450679309080668"/>
  </r>
  <r>
    <d v="2021-10-24T00:00:00"/>
    <x v="41"/>
    <s v="week 44"/>
    <x v="0"/>
    <n v="0"/>
    <n v="130"/>
    <n v="334779.58000000007"/>
    <n v="17.5"/>
    <s v="-"/>
    <n v="2275"/>
    <n v="0"/>
    <n v="13.450679309080668"/>
  </r>
  <r>
    <d v="2021-10-24T00:00:00"/>
    <x v="41"/>
    <s v="week 44"/>
    <x v="0"/>
    <n v="0"/>
    <n v="1700"/>
    <n v="333079.58000000007"/>
    <n v="16.3"/>
    <s v="-"/>
    <n v="27710"/>
    <n v="0"/>
    <n v="13.450679309080668"/>
  </r>
  <r>
    <d v="2021-10-26T00:00:00"/>
    <x v="41"/>
    <s v="week 44"/>
    <x v="0"/>
    <n v="0"/>
    <n v="2620"/>
    <n v="330459.58000000007"/>
    <n v="18.8"/>
    <s v="-"/>
    <n v="49256"/>
    <n v="0"/>
    <n v="13.450679309080668"/>
  </r>
  <r>
    <d v="2021-10-26T00:00:00"/>
    <x v="41"/>
    <s v="week 44"/>
    <x v="0"/>
    <n v="0"/>
    <n v="16820"/>
    <n v="313639.58000000007"/>
    <n v="16.3"/>
    <s v="-"/>
    <n v="274166"/>
    <n v="0"/>
    <n v="13.450679309080668"/>
  </r>
  <r>
    <d v="2021-10-27T00:00:00"/>
    <x v="41"/>
    <s v="week 44"/>
    <x v="0"/>
    <n v="0"/>
    <n v="4315"/>
    <n v="309324.58000000007"/>
    <n v="16.399999999999999"/>
    <s v="-"/>
    <n v="70766"/>
    <n v="0"/>
    <n v="13.450679309080668"/>
  </r>
  <r>
    <d v="2021-10-30T00:00:00"/>
    <x v="41"/>
    <s v="week 44"/>
    <x v="0"/>
    <n v="0"/>
    <n v="2061"/>
    <n v="307263.58000000007"/>
    <n v="18.5"/>
    <s v="-"/>
    <n v="38128.5"/>
    <n v="0"/>
    <n v="13.450679309080668"/>
  </r>
  <r>
    <d v="2021-11-02T00:00:00"/>
    <x v="42"/>
    <s v="week 45"/>
    <x v="0"/>
    <n v="0"/>
    <n v="9840"/>
    <n v="297423.58000000007"/>
    <n v="18.5"/>
    <s v="-"/>
    <n v="182040"/>
    <n v="0"/>
    <n v="13.450679309080668"/>
  </r>
  <r>
    <d v="2021-11-03T00:00:00"/>
    <x v="42"/>
    <s v="week 45"/>
    <x v="0"/>
    <n v="0"/>
    <n v="10390"/>
    <n v="287033.58000000007"/>
    <n v="18.7"/>
    <s v="-"/>
    <n v="194293"/>
    <n v="0"/>
    <n v="13.450679309080668"/>
  </r>
  <r>
    <d v="2021-11-09T00:00:00"/>
    <x v="43"/>
    <s v="week 46"/>
    <x v="0"/>
    <n v="0"/>
    <n v="32501"/>
    <n v="254532.58000000007"/>
    <n v="16.7"/>
    <s v="-"/>
    <n v="542766.69999999995"/>
    <n v="0"/>
    <n v="13.450679309080668"/>
  </r>
  <r>
    <d v="2021-11-10T00:00:00"/>
    <x v="43"/>
    <s v="week 46"/>
    <x v="0"/>
    <n v="0"/>
    <n v="52640"/>
    <n v="201892.58000000007"/>
    <n v="18.100000000000001"/>
    <s v="-"/>
    <n v="952784.00000000012"/>
    <n v="0"/>
    <n v="13.450679309080668"/>
  </r>
  <r>
    <d v="2021-11-10T00:00:00"/>
    <x v="43"/>
    <s v="week 46"/>
    <x v="0"/>
    <n v="0"/>
    <n v="26000"/>
    <n v="175892.58000000007"/>
    <n v="17.8"/>
    <s v="-"/>
    <n v="462800"/>
    <n v="0"/>
    <n v="13.450679309080668"/>
  </r>
  <r>
    <d v="2021-11-11T00:00:00"/>
    <x v="43"/>
    <s v="week 46"/>
    <x v="0"/>
    <n v="0"/>
    <n v="31320"/>
    <n v="144572.58000000007"/>
    <n v="18.600000000000001"/>
    <s v="-"/>
    <n v="582552"/>
    <n v="0"/>
    <n v="13.450679309080668"/>
  </r>
  <r>
    <d v="2021-11-12T00:00:00"/>
    <x v="43"/>
    <s v="week 46"/>
    <x v="0"/>
    <n v="0"/>
    <n v="52110"/>
    <n v="92462.580000000075"/>
    <n v="16.3"/>
    <s v="-"/>
    <n v="849393"/>
    <n v="0"/>
    <n v="13.450679309080668"/>
  </r>
  <r>
    <d v="2021-11-12T00:00:00"/>
    <x v="43"/>
    <s v="week 46"/>
    <x v="0"/>
    <n v="0"/>
    <n v="26690"/>
    <n v="65772.580000000075"/>
    <n v="16.600000000000001"/>
    <s v="-"/>
    <n v="443054.00000000006"/>
    <n v="0"/>
    <n v="13.450679309080668"/>
  </r>
  <r>
    <d v="2021-11-14T00:00:00"/>
    <x v="44"/>
    <s v="week 47"/>
    <x v="0"/>
    <n v="0"/>
    <n v="12200"/>
    <n v="53572.580000000075"/>
    <n v="16.100000000000001"/>
    <s v="-"/>
    <n v="196420.00000000003"/>
    <n v="0"/>
    <n v="13.450679309080668"/>
  </r>
  <r>
    <d v="2021-11-14T00:00:00"/>
    <x v="44"/>
    <s v="week 47"/>
    <x v="0"/>
    <n v="0"/>
    <n v="10200"/>
    <n v="43372.580000000075"/>
    <n v="18.399999999999999"/>
    <s v="-"/>
    <n v="187680"/>
    <n v="0"/>
    <n v="13.450679309080668"/>
  </r>
  <r>
    <d v="2021-11-14T00:00:00"/>
    <x v="44"/>
    <s v="week 47"/>
    <x v="0"/>
    <n v="0"/>
    <n v="4200"/>
    <n v="39172.580000000075"/>
    <n v="16.100000000000001"/>
    <s v="-"/>
    <n v="67620"/>
    <n v="0"/>
    <n v="13.450679309080668"/>
  </r>
  <r>
    <d v="2021-11-15T00:00:00"/>
    <x v="44"/>
    <s v="week 47"/>
    <x v="0"/>
    <n v="0"/>
    <n v="11300"/>
    <n v="27872.580000000075"/>
    <n v="17.899999999999999"/>
    <s v="-"/>
    <n v="202269.99999999997"/>
    <n v="0"/>
    <n v="13.450679309080668"/>
  </r>
  <r>
    <m/>
    <x v="45"/>
    <m/>
    <x v="0"/>
    <n v="0"/>
    <n v="0"/>
    <n v="0"/>
    <n v="0"/>
    <n v="0"/>
    <n v="0"/>
    <n v="0"/>
    <n v="0"/>
  </r>
  <r>
    <m/>
    <x v="46"/>
    <m/>
    <x v="0"/>
    <n v="0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d v="2021-01-01T00:00:00"/>
    <x v="0"/>
    <s v="week 1"/>
    <x v="0"/>
    <n v="12720"/>
    <n v="0"/>
    <n v="12720"/>
    <s v="-"/>
    <n v="12.5"/>
    <n v="0"/>
    <n v="159000"/>
    <n v="12.5"/>
  </r>
  <r>
    <d v="2021-01-16T00:00:00"/>
    <x v="1"/>
    <s v="week 3"/>
    <x v="0"/>
    <n v="10255"/>
    <n v="0"/>
    <n v="22975"/>
    <s v="-"/>
    <n v="12.3"/>
    <n v="0"/>
    <n v="126136.50000000001"/>
    <n v="12.410729053318825"/>
  </r>
  <r>
    <d v="2021-01-16T00:00:00"/>
    <x v="1"/>
    <s v="week 3"/>
    <x v="0"/>
    <n v="4210"/>
    <n v="0"/>
    <n v="27185"/>
    <s v="-"/>
    <n v="14.8"/>
    <n v="0"/>
    <n v="62308"/>
    <n v="12.780743056832812"/>
  </r>
  <r>
    <d v="2021-01-16T00:00:00"/>
    <x v="1"/>
    <s v="week 3"/>
    <x v="0"/>
    <n v="0"/>
    <n v="14465"/>
    <n v="12720"/>
    <n v="16.7"/>
    <s v="-"/>
    <n v="241565.5"/>
    <n v="0"/>
    <n v="12.780743056832812"/>
  </r>
  <r>
    <d v="2021-01-17T00:00:00"/>
    <x v="2"/>
    <s v="week 4"/>
    <x v="0"/>
    <n v="701.6"/>
    <n v="0"/>
    <n v="13421.599999999999"/>
    <s v="-"/>
    <n v="14.5"/>
    <n v="0"/>
    <n v="10173.200000000001"/>
    <n v="12.823997905804223"/>
  </r>
  <r>
    <d v="2021-01-17T00:00:00"/>
    <x v="2"/>
    <s v="week 4"/>
    <x v="0"/>
    <n v="1402"/>
    <n v="0"/>
    <n v="14823.599999999999"/>
    <s v="-"/>
    <n v="13.3"/>
    <n v="0"/>
    <n v="18646.600000000002"/>
    <n v="12.846783390124486"/>
  </r>
  <r>
    <d v="2021-01-17T00:00:00"/>
    <x v="2"/>
    <s v="week 4"/>
    <x v="0"/>
    <n v="0"/>
    <n v="2103.6"/>
    <n v="12720"/>
    <n v="18.2"/>
    <s v="-"/>
    <n v="38285.519999999997"/>
    <n v="0"/>
    <n v="12.846783390124486"/>
  </r>
  <r>
    <d v="2021-01-17T00:00:00"/>
    <x v="2"/>
    <s v="week 4"/>
    <x v="0"/>
    <n v="1788"/>
    <n v="0"/>
    <n v="14508"/>
    <s v="-"/>
    <n v="13.5"/>
    <n v="0"/>
    <n v="24138"/>
    <n v="12.884366372125651"/>
  </r>
  <r>
    <d v="2021-01-17T00:00:00"/>
    <x v="2"/>
    <s v="week 4"/>
    <x v="0"/>
    <n v="0"/>
    <n v="1788"/>
    <n v="12720"/>
    <n v="17.399999999999999"/>
    <s v="-"/>
    <n v="31111.199999999997"/>
    <n v="0"/>
    <n v="12.884366372125651"/>
  </r>
  <r>
    <d v="2021-01-18T00:00:00"/>
    <x v="2"/>
    <s v="week 4"/>
    <x v="0"/>
    <n v="720"/>
    <n v="0"/>
    <n v="13440"/>
    <s v="-"/>
    <n v="14.5"/>
    <n v="0"/>
    <n v="10440"/>
    <n v="12.920950667681451"/>
  </r>
  <r>
    <d v="2021-01-18T00:00:00"/>
    <x v="2"/>
    <s v="week 4"/>
    <x v="0"/>
    <n v="0"/>
    <n v="2119"/>
    <n v="11321"/>
    <n v="16.600000000000001"/>
    <s v="-"/>
    <n v="35175.4"/>
    <n v="0"/>
    <n v="12.920950667681451"/>
  </r>
  <r>
    <d v="2021-01-19T00:00:00"/>
    <x v="2"/>
    <s v="week 4"/>
    <x v="0"/>
    <n v="0"/>
    <n v="720"/>
    <n v="10601"/>
    <n v="18.2"/>
    <s v="-"/>
    <n v="13104"/>
    <n v="0"/>
    <n v="12.920950667681451"/>
  </r>
  <r>
    <d v="2021-01-19T00:00:00"/>
    <x v="2"/>
    <s v="week 4"/>
    <x v="0"/>
    <n v="0"/>
    <n v="6343"/>
    <n v="4258"/>
    <n v="16.2"/>
    <s v="-"/>
    <n v="102756.59999999999"/>
    <n v="0"/>
    <n v="12.920950667681451"/>
  </r>
  <r>
    <d v="2021-02-02T00:00:00"/>
    <x v="3"/>
    <s v="week 6"/>
    <x v="0"/>
    <n v="20325"/>
    <n v="0"/>
    <n v="24583"/>
    <s v="-"/>
    <n v="14.1"/>
    <n v="0"/>
    <n v="286582.5"/>
    <n v="13.380725073673872"/>
  </r>
  <r>
    <d v="2021-02-02T00:00:00"/>
    <x v="3"/>
    <s v="week 6"/>
    <x v="0"/>
    <n v="0"/>
    <n v="9564.64"/>
    <n v="15018.36"/>
    <n v="16.7"/>
    <s v="-"/>
    <n v="159729.48799999998"/>
    <n v="0"/>
    <n v="13.380725073673872"/>
  </r>
  <r>
    <d v="2021-02-03T00:00:00"/>
    <x v="3"/>
    <s v="week 6"/>
    <x v="0"/>
    <n v="0"/>
    <n v="3178"/>
    <n v="11840.36"/>
    <n v="16.899999999999999"/>
    <s v="-"/>
    <n v="53708.2"/>
    <n v="0"/>
    <n v="13.380725073673872"/>
  </r>
  <r>
    <d v="2021-02-05T00:00:00"/>
    <x v="3"/>
    <s v="week 6"/>
    <x v="0"/>
    <n v="25320.9"/>
    <n v="0"/>
    <n v="37161.26"/>
    <s v="-"/>
    <n v="12.1"/>
    <n v="0"/>
    <n v="306382.89"/>
    <n v="12.96197423895148"/>
  </r>
  <r>
    <d v="2021-02-05T00:00:00"/>
    <x v="3"/>
    <s v="week 6"/>
    <x v="0"/>
    <n v="25514.5"/>
    <n v="0"/>
    <n v="62675.76"/>
    <s v="-"/>
    <n v="12.1"/>
    <n v="0"/>
    <n v="308725.45"/>
    <n v="12.748362326019601"/>
  </r>
  <r>
    <d v="2021-02-05T00:00:00"/>
    <x v="3"/>
    <s v="week 6"/>
    <x v="0"/>
    <n v="23718.3"/>
    <n v="0"/>
    <n v="86394.06"/>
    <s v="-"/>
    <n v="14.1"/>
    <n v="0"/>
    <n v="334428.02999999997"/>
    <n v="13.001438875613479"/>
  </r>
  <r>
    <d v="2021-02-05T00:00:00"/>
    <x v="3"/>
    <s v="week 6"/>
    <x v="0"/>
    <n v="22991.599999999999"/>
    <n v="0"/>
    <n v="109385.66"/>
    <s v="-"/>
    <n v="13.4"/>
    <n v="0"/>
    <n v="308087.44"/>
    <n v="13.062665225243526"/>
  </r>
  <r>
    <d v="2021-02-05T00:00:00"/>
    <x v="3"/>
    <s v="week 6"/>
    <x v="0"/>
    <n v="96641.600000000006"/>
    <n v="0"/>
    <n v="206027.26"/>
    <s v="-"/>
    <n v="14.1"/>
    <n v="0"/>
    <n v="1362646.56"/>
    <n v="13.469673884579704"/>
  </r>
  <r>
    <d v="2021-02-06T00:00:00"/>
    <x v="3"/>
    <s v="week 6"/>
    <x v="0"/>
    <n v="0"/>
    <n v="8923"/>
    <n v="197104.26"/>
    <n v="16.8"/>
    <s v="-"/>
    <n v="149906.4"/>
    <n v="0"/>
    <n v="13.469673884579704"/>
  </r>
  <r>
    <d v="2021-02-06T00:00:00"/>
    <x v="3"/>
    <s v="week 6"/>
    <x v="0"/>
    <n v="0"/>
    <n v="1020"/>
    <n v="196084.26"/>
    <n v="17.7"/>
    <s v="-"/>
    <n v="18054"/>
    <n v="0"/>
    <n v="13.469673884579704"/>
  </r>
  <r>
    <d v="2021-02-07T00:00:00"/>
    <x v="4"/>
    <s v="week 7"/>
    <x v="0"/>
    <n v="1020"/>
    <n v="0"/>
    <n v="197104.26"/>
    <s v="-"/>
    <n v="12.8"/>
    <n v="0"/>
    <n v="13056"/>
    <n v="13.46691210272977"/>
  </r>
  <r>
    <d v="2021-02-07T00:00:00"/>
    <x v="4"/>
    <s v="week 7"/>
    <x v="0"/>
    <n v="39970"/>
    <n v="0"/>
    <n v="237074.26"/>
    <s v="-"/>
    <n v="13.3"/>
    <n v="0"/>
    <n v="531601"/>
    <n v="13.443690691040851"/>
  </r>
  <r>
    <d v="2021-02-07T00:00:00"/>
    <x v="4"/>
    <s v="week 7"/>
    <x v="0"/>
    <n v="0"/>
    <n v="30280"/>
    <n v="206794.26"/>
    <n v="17.5"/>
    <s v="-"/>
    <n v="529900"/>
    <n v="0"/>
    <n v="13.443690691040851"/>
  </r>
  <r>
    <d v="2021-02-10T00:00:00"/>
    <x v="4"/>
    <s v="week 7"/>
    <x v="0"/>
    <n v="0"/>
    <n v="6500"/>
    <n v="200294.26"/>
    <n v="17.5"/>
    <s v="-"/>
    <n v="113750"/>
    <n v="0"/>
    <n v="13.443690691040851"/>
  </r>
  <r>
    <d v="2021-02-11T00:00:00"/>
    <x v="4"/>
    <s v="week 7"/>
    <x v="0"/>
    <n v="0"/>
    <n v="1810"/>
    <n v="198484.26"/>
    <n v="18.399999999999999"/>
    <s v="-"/>
    <n v="33304"/>
    <n v="0"/>
    <n v="13.443690691040851"/>
  </r>
  <r>
    <d v="2021-02-13T00:00:00"/>
    <x v="4"/>
    <s v="week 7"/>
    <x v="0"/>
    <n v="0"/>
    <n v="1185"/>
    <n v="197299.26"/>
    <n v="16.600000000000001"/>
    <s v="-"/>
    <n v="19671"/>
    <n v="0"/>
    <n v="13.443690691040851"/>
  </r>
  <r>
    <d v="2021-02-13T00:00:00"/>
    <x v="4"/>
    <s v="week 7"/>
    <x v="0"/>
    <n v="0"/>
    <n v="20750"/>
    <n v="176549.26"/>
    <n v="17.5"/>
    <s v="-"/>
    <n v="363125"/>
    <n v="0"/>
    <n v="13.443690691040851"/>
  </r>
  <r>
    <d v="2021-02-20T00:00:00"/>
    <x v="5"/>
    <s v="week 8"/>
    <x v="0"/>
    <n v="0"/>
    <n v="930"/>
    <n v="175619.26"/>
    <n v="16.7"/>
    <s v="-"/>
    <n v="15531"/>
    <n v="0"/>
    <n v="13.443690691040851"/>
  </r>
  <r>
    <d v="2021-02-20T00:00:00"/>
    <x v="5"/>
    <s v="week 8"/>
    <x v="0"/>
    <n v="0"/>
    <n v="2160"/>
    <n v="173459.26"/>
    <n v="18.600000000000001"/>
    <s v="-"/>
    <n v="40176"/>
    <n v="0"/>
    <n v="13.443690691040851"/>
  </r>
  <r>
    <d v="2021-02-22T00:00:00"/>
    <x v="6"/>
    <s v="week 9"/>
    <x v="0"/>
    <n v="0"/>
    <n v="3160"/>
    <n v="170299.26"/>
    <n v="16.100000000000001"/>
    <s v="-"/>
    <n v="50876.000000000007"/>
    <n v="0"/>
    <n v="13.443690691040851"/>
  </r>
  <r>
    <d v="2021-02-22T00:00:00"/>
    <x v="6"/>
    <s v="week 9"/>
    <x v="0"/>
    <n v="0"/>
    <n v="9619"/>
    <n v="160680.26"/>
    <n v="17.899999999999999"/>
    <s v="-"/>
    <n v="172180.09999999998"/>
    <n v="0"/>
    <n v="13.443690691040851"/>
  </r>
  <r>
    <d v="2021-02-22T00:00:00"/>
    <x v="6"/>
    <s v="week 9"/>
    <x v="0"/>
    <n v="0"/>
    <n v="8596"/>
    <n v="152084.26"/>
    <n v="18.5"/>
    <s v="-"/>
    <n v="159026"/>
    <n v="0"/>
    <n v="13.443690691040851"/>
  </r>
  <r>
    <d v="2021-02-25T00:00:00"/>
    <x v="6"/>
    <s v="week 9"/>
    <x v="0"/>
    <n v="0"/>
    <n v="5731"/>
    <n v="146353.26"/>
    <n v="16.100000000000001"/>
    <s v="-"/>
    <n v="92269.1"/>
    <n v="0"/>
    <n v="13.443690691040851"/>
  </r>
  <r>
    <d v="2021-02-27T00:00:00"/>
    <x v="6"/>
    <s v="week 9"/>
    <x v="0"/>
    <n v="0"/>
    <n v="199"/>
    <n v="146154.26"/>
    <n v="18.600000000000001"/>
    <s v="-"/>
    <n v="3701.4"/>
    <n v="0"/>
    <n v="13.443690691040851"/>
  </r>
  <r>
    <d v="2021-02-28T00:00:00"/>
    <x v="7"/>
    <s v="week 10"/>
    <x v="0"/>
    <n v="0"/>
    <n v="4810"/>
    <n v="141344.26"/>
    <n v="18.899999999999999"/>
    <s v="-"/>
    <n v="90909"/>
    <n v="0"/>
    <n v="13.443690691040851"/>
  </r>
  <r>
    <d v="2021-02-28T00:00:00"/>
    <x v="7"/>
    <s v="week 10"/>
    <x v="0"/>
    <n v="0"/>
    <n v="4100"/>
    <n v="137244.26"/>
    <n v="18.399999999999999"/>
    <s v="-"/>
    <n v="75440"/>
    <n v="0"/>
    <n v="13.443690691040851"/>
  </r>
  <r>
    <d v="2021-03-01T00:00:00"/>
    <x v="7"/>
    <s v="week 10"/>
    <x v="0"/>
    <n v="0"/>
    <n v="582"/>
    <n v="136662.26"/>
    <n v="16.8"/>
    <s v="-"/>
    <n v="9777.6"/>
    <n v="0"/>
    <n v="13.443690691040851"/>
  </r>
  <r>
    <d v="2021-03-01T00:00:00"/>
    <x v="7"/>
    <s v="week 10"/>
    <x v="0"/>
    <n v="0"/>
    <n v="698"/>
    <n v="135964.26"/>
    <n v="18.899999999999999"/>
    <s v="-"/>
    <n v="13192.199999999999"/>
    <n v="0"/>
    <n v="13.443690691040851"/>
  </r>
  <r>
    <d v="2021-03-10T00:00:00"/>
    <x v="8"/>
    <s v="week 11"/>
    <x v="0"/>
    <n v="0"/>
    <n v="226"/>
    <n v="135738.26"/>
    <n v="17.3"/>
    <s v="-"/>
    <n v="3909.8"/>
    <n v="0"/>
    <n v="13.443690691040851"/>
  </r>
  <r>
    <d v="2021-03-15T00:00:00"/>
    <x v="9"/>
    <s v="week 12"/>
    <x v="0"/>
    <n v="74540"/>
    <n v="0"/>
    <n v="210278.26"/>
    <s v="-"/>
    <n v="14.1"/>
    <n v="0"/>
    <n v="1051014"/>
    <n v="13.578892710421915"/>
  </r>
  <r>
    <d v="2021-03-16T00:00:00"/>
    <x v="9"/>
    <s v="week 12"/>
    <x v="0"/>
    <n v="0"/>
    <n v="38840"/>
    <n v="171438.26"/>
    <n v="16.3"/>
    <s v="-"/>
    <n v="633092"/>
    <n v="0"/>
    <n v="13.578892710421915"/>
  </r>
  <r>
    <d v="2021-03-17T00:00:00"/>
    <x v="9"/>
    <s v="week 12"/>
    <x v="0"/>
    <n v="0"/>
    <n v="9552"/>
    <n v="161886.26"/>
    <n v="16.399999999999999"/>
    <s v="-"/>
    <n v="156652.79999999999"/>
    <n v="0"/>
    <n v="13.578892710421915"/>
  </r>
  <r>
    <d v="2021-03-17T00:00:00"/>
    <x v="9"/>
    <s v="week 12"/>
    <x v="0"/>
    <n v="0"/>
    <n v="2964"/>
    <n v="158922.26"/>
    <n v="16.399999999999999"/>
    <s v="-"/>
    <n v="48609.599999999999"/>
    <n v="0"/>
    <n v="13.578892710421915"/>
  </r>
  <r>
    <d v="2021-03-17T00:00:00"/>
    <x v="9"/>
    <s v="week 12"/>
    <x v="0"/>
    <n v="0"/>
    <n v="24844"/>
    <n v="134078.26"/>
    <n v="18.3"/>
    <s v="-"/>
    <n v="454645.2"/>
    <n v="0"/>
    <n v="13.578892710421915"/>
  </r>
  <r>
    <d v="2021-03-29T00:00:00"/>
    <x v="10"/>
    <s v="week 14"/>
    <x v="0"/>
    <n v="0"/>
    <n v="9120"/>
    <n v="124958.26000000001"/>
    <n v="16.8"/>
    <s v="-"/>
    <n v="153216"/>
    <n v="0"/>
    <n v="13.578892710421915"/>
  </r>
  <r>
    <d v="2021-04-17T00:00:00"/>
    <x v="11"/>
    <s v="week 16"/>
    <x v="0"/>
    <n v="0"/>
    <n v="41750"/>
    <n v="83208.260000000009"/>
    <n v="16.600000000000001"/>
    <s v="-"/>
    <n v="693050.00000000012"/>
    <n v="0"/>
    <n v="13.578892710421915"/>
  </r>
  <r>
    <d v="2021-04-19T00:00:00"/>
    <x v="12"/>
    <s v="week 17"/>
    <x v="0"/>
    <n v="0"/>
    <n v="6007"/>
    <n v="77201.260000000009"/>
    <n v="18.8"/>
    <s v="-"/>
    <n v="112931.6"/>
    <n v="0"/>
    <n v="13.578892710421915"/>
  </r>
  <r>
    <d v="2021-04-21T00:00:00"/>
    <x v="12"/>
    <s v="week 17"/>
    <x v="0"/>
    <n v="0"/>
    <n v="8996"/>
    <n v="68205.260000000009"/>
    <n v="18.7"/>
    <s v="-"/>
    <n v="168225.19999999998"/>
    <n v="0"/>
    <n v="13.578892710421915"/>
  </r>
  <r>
    <d v="2021-04-27T00:00:00"/>
    <x v="13"/>
    <s v="week 18"/>
    <x v="0"/>
    <n v="28790"/>
    <n v="0"/>
    <n v="96995.260000000009"/>
    <s v="-"/>
    <n v="13.8"/>
    <n v="0"/>
    <n v="397302"/>
    <n v="13.595188702309228"/>
  </r>
  <r>
    <d v="2021-04-27T00:00:00"/>
    <x v="13"/>
    <s v="week 18"/>
    <x v="0"/>
    <n v="19500"/>
    <n v="0"/>
    <n v="116495.26000000001"/>
    <s v="-"/>
    <n v="13.8"/>
    <n v="0"/>
    <n v="269100"/>
    <n v="13.604926675420021"/>
  </r>
  <r>
    <d v="2021-05-02T00:00:00"/>
    <x v="14"/>
    <s v="week 19"/>
    <x v="0"/>
    <n v="6255"/>
    <n v="0"/>
    <n v="122750.26000000001"/>
    <s v="-"/>
    <n v="12.9"/>
    <n v="0"/>
    <n v="80689.5"/>
    <n v="13.594337119506417"/>
  </r>
  <r>
    <d v="2021-05-02T00:00:00"/>
    <x v="14"/>
    <s v="week 19"/>
    <x v="0"/>
    <n v="0"/>
    <n v="6255"/>
    <n v="116495.26000000001"/>
    <n v="16.2"/>
    <s v="-"/>
    <n v="101331"/>
    <n v="0"/>
    <n v="13.594337119506417"/>
  </r>
  <r>
    <d v="2021-05-04T00:00:00"/>
    <x v="14"/>
    <s v="week 19"/>
    <x v="0"/>
    <n v="0"/>
    <n v="6400"/>
    <n v="110095.26000000001"/>
    <n v="18.2"/>
    <s v="-"/>
    <n v="116480"/>
    <n v="0"/>
    <n v="13.594337119506417"/>
  </r>
  <r>
    <d v="2021-05-05T00:00:00"/>
    <x v="14"/>
    <s v="week 19"/>
    <x v="0"/>
    <n v="0"/>
    <n v="4700"/>
    <n v="105395.26000000001"/>
    <n v="18.3"/>
    <s v="-"/>
    <n v="86010"/>
    <n v="0"/>
    <n v="13.594337119506417"/>
  </r>
  <r>
    <d v="2021-05-19T00:00:00"/>
    <x v="15"/>
    <s v="week 21"/>
    <x v="0"/>
    <n v="0"/>
    <n v="19500"/>
    <n v="85895.260000000009"/>
    <n v="16.7"/>
    <s v="-"/>
    <n v="325650"/>
    <n v="0"/>
    <n v="13.594337119506417"/>
  </r>
  <r>
    <d v="2021-05-27T00:00:00"/>
    <x v="16"/>
    <s v="week 22"/>
    <x v="0"/>
    <n v="0"/>
    <n v="1050"/>
    <n v="84845.260000000009"/>
    <n v="18.8"/>
    <s v="-"/>
    <n v="19740"/>
    <n v="0"/>
    <n v="13.594337119506417"/>
  </r>
  <r>
    <d v="2021-05-30T00:00:00"/>
    <x v="17"/>
    <s v="week 23"/>
    <x v="0"/>
    <n v="0"/>
    <n v="3460"/>
    <n v="81385.260000000009"/>
    <n v="16.600000000000001"/>
    <s v="-"/>
    <n v="57436.000000000007"/>
    <n v="0"/>
    <n v="13.594337119506417"/>
  </r>
  <r>
    <d v="2021-06-07T00:00:00"/>
    <x v="18"/>
    <s v="week 24"/>
    <x v="0"/>
    <n v="1100"/>
    <n v="0"/>
    <n v="82485.260000000009"/>
    <s v="-"/>
    <n v="12.2"/>
    <n v="0"/>
    <n v="13420"/>
    <n v="13.590663271722116"/>
  </r>
  <r>
    <d v="2021-06-07T00:00:00"/>
    <x v="18"/>
    <s v="week 24"/>
    <x v="0"/>
    <n v="0"/>
    <n v="1100"/>
    <n v="81385.260000000009"/>
    <n v="17.3"/>
    <s v="-"/>
    <n v="19030"/>
    <n v="0"/>
    <n v="13.590663271722116"/>
  </r>
  <r>
    <d v="2021-06-14T00:00:00"/>
    <x v="19"/>
    <s v="week 25"/>
    <x v="0"/>
    <n v="0"/>
    <n v="4040"/>
    <n v="77345.260000000009"/>
    <n v="18.100000000000001"/>
    <s v="-"/>
    <n v="73124"/>
    <n v="0"/>
    <n v="13.590663271722116"/>
  </r>
  <r>
    <d v="2021-06-14T00:00:00"/>
    <x v="19"/>
    <s v="week 25"/>
    <x v="0"/>
    <n v="0"/>
    <n v="5076"/>
    <n v="72269.260000000009"/>
    <n v="18.399999999999999"/>
    <s v="-"/>
    <n v="93398.399999999994"/>
    <n v="0"/>
    <n v="13.590663271722116"/>
  </r>
  <r>
    <d v="2021-06-14T00:00:00"/>
    <x v="19"/>
    <s v="week 25"/>
    <x v="0"/>
    <n v="0"/>
    <n v="800"/>
    <n v="71469.260000000009"/>
    <n v="18.899999999999999"/>
    <s v="-"/>
    <n v="15119.999999999998"/>
    <n v="0"/>
    <n v="13.590663271722116"/>
  </r>
  <r>
    <d v="2021-06-19T00:00:00"/>
    <x v="19"/>
    <s v="week 25"/>
    <x v="0"/>
    <n v="0"/>
    <n v="2538"/>
    <n v="68931.260000000009"/>
    <n v="18.3"/>
    <s v="-"/>
    <n v="46445.4"/>
    <n v="0"/>
    <n v="13.590663271722116"/>
  </r>
  <r>
    <d v="2021-06-29T00:00:00"/>
    <x v="20"/>
    <s v="week 27"/>
    <x v="0"/>
    <n v="0"/>
    <n v="3965"/>
    <n v="64966.260000000009"/>
    <n v="18.5"/>
    <s v="-"/>
    <n v="73352.5"/>
    <n v="0"/>
    <n v="13.590663271722116"/>
  </r>
  <r>
    <d v="2021-07-01T00:00:00"/>
    <x v="20"/>
    <s v="week 27"/>
    <x v="0"/>
    <n v="0"/>
    <n v="0"/>
    <n v="64966.260000000009"/>
    <s v="-"/>
    <s v="-"/>
    <n v="0"/>
    <n v="0"/>
    <n v="13.590663271722116"/>
  </r>
  <r>
    <d v="2021-08-07T00:00:00"/>
    <x v="21"/>
    <s v="week 32"/>
    <x v="0"/>
    <n v="0"/>
    <n v="5160"/>
    <n v="59806.260000000009"/>
    <n v="18.5"/>
    <s v="-"/>
    <n v="95460"/>
    <n v="0"/>
    <n v="13.590663271722116"/>
  </r>
  <r>
    <d v="2021-08-26T00:00:00"/>
    <x v="22"/>
    <s v="week 35"/>
    <x v="0"/>
    <n v="0"/>
    <n v="600"/>
    <n v="59206.260000000009"/>
    <n v="16.3"/>
    <s v="-"/>
    <n v="9780"/>
    <n v="0"/>
    <n v="13.590663271722116"/>
  </r>
  <r>
    <d v="2021-08-28T00:00:00"/>
    <x v="22"/>
    <s v="week 35"/>
    <x v="0"/>
    <n v="2475"/>
    <n v="0"/>
    <n v="61681.260000000009"/>
    <s v="-"/>
    <n v="13.6"/>
    <n v="0"/>
    <n v="33660"/>
    <n v="13.590718297165077"/>
  </r>
  <r>
    <d v="2021-08-28T00:00:00"/>
    <x v="22"/>
    <s v="week 35"/>
    <x v="0"/>
    <n v="5410"/>
    <n v="0"/>
    <n v="67091.260000000009"/>
    <s v="-"/>
    <n v="14.5"/>
    <n v="0"/>
    <n v="78445"/>
    <n v="13.602282891187288"/>
  </r>
  <r>
    <d v="2021-08-29T00:00:00"/>
    <x v="23"/>
    <s v="week 36"/>
    <x v="0"/>
    <n v="0"/>
    <n v="2475"/>
    <n v="64616.260000000009"/>
    <n v="16.2"/>
    <s v="-"/>
    <n v="40095"/>
    <n v="0"/>
    <n v="13.602282891187288"/>
  </r>
  <r>
    <d v="2021-08-29T00:00:00"/>
    <x v="23"/>
    <s v="week 36"/>
    <x v="0"/>
    <n v="0"/>
    <n v="5410"/>
    <n v="59206.260000000009"/>
    <n v="17.399999999999999"/>
    <s v="-"/>
    <n v="94133.999999999985"/>
    <n v="0"/>
    <n v="13.602282891187288"/>
  </r>
  <r>
    <d v="2021-08-30T00:00:00"/>
    <x v="23"/>
    <s v="week 36"/>
    <x v="0"/>
    <n v="0"/>
    <n v="8180"/>
    <n v="51026.260000000009"/>
    <n v="18.5"/>
    <s v="-"/>
    <n v="151330"/>
    <n v="0"/>
    <n v="13.602282891187288"/>
  </r>
  <r>
    <d v="2021-09-11T00:00:00"/>
    <x v="24"/>
    <s v="week 37"/>
    <x v="0"/>
    <n v="0"/>
    <n v="19250"/>
    <n v="31776.260000000009"/>
    <n v="18.2"/>
    <s v="-"/>
    <n v="350350"/>
    <n v="0"/>
    <n v="13.602282891187288"/>
  </r>
  <r>
    <d v="2021-09-22T00:00:00"/>
    <x v="25"/>
    <s v="week 39"/>
    <x v="0"/>
    <n v="5955"/>
    <n v="0"/>
    <n v="37731.260000000009"/>
    <s v="-"/>
    <n v="13.9"/>
    <n v="0"/>
    <n v="82774.5"/>
    <n v="13.606393275580857"/>
  </r>
  <r>
    <d v="2021-09-22T00:00:00"/>
    <x v="25"/>
    <s v="week 39"/>
    <x v="0"/>
    <n v="18000"/>
    <n v="0"/>
    <n v="55731.260000000009"/>
    <s v="-"/>
    <n v="12.7"/>
    <n v="0"/>
    <n v="228600"/>
    <n v="13.57008295804693"/>
  </r>
  <r>
    <d v="2021-09-22T00:00:00"/>
    <x v="25"/>
    <s v="week 39"/>
    <x v="0"/>
    <n v="0"/>
    <n v="23955"/>
    <n v="31776.260000000009"/>
    <n v="18.2"/>
    <s v="-"/>
    <n v="435981"/>
    <n v="0"/>
    <n v="13.57008295804693"/>
  </r>
  <r>
    <d v="2021-09-30T00:00:00"/>
    <x v="26"/>
    <s v="week 40"/>
    <x v="0"/>
    <n v="19330"/>
    <n v="0"/>
    <n v="51106.260000000009"/>
    <s v="-"/>
    <n v="12.8"/>
    <n v="0"/>
    <n v="247424"/>
    <n v="13.538320251529115"/>
  </r>
  <r>
    <d v="2021-09-30T00:00:00"/>
    <x v="26"/>
    <s v="week 40"/>
    <x v="0"/>
    <n v="0"/>
    <n v="19330"/>
    <n v="31776.260000000009"/>
    <n v="18.899999999999999"/>
    <s v="-"/>
    <n v="365337"/>
    <n v="0"/>
    <n v="13.538320251529115"/>
  </r>
  <r>
    <d v="2021-10-02T00:00:00"/>
    <x v="26"/>
    <s v="week 40"/>
    <x v="0"/>
    <n v="0"/>
    <n v="2335"/>
    <n v="29441.260000000009"/>
    <n v="16.3"/>
    <s v="-"/>
    <n v="38060.5"/>
    <n v="0"/>
    <n v="13.538320251529115"/>
  </r>
  <r>
    <d v="2021-10-10T00:00:00"/>
    <x v="27"/>
    <s v="week 42"/>
    <x v="0"/>
    <n v="13929"/>
    <n v="0"/>
    <n v="43370.260000000009"/>
    <s v="-"/>
    <n v="12.2"/>
    <n v="0"/>
    <n v="169933.8"/>
    <n v="13.499691700382835"/>
  </r>
  <r>
    <d v="2021-10-11T00:00:00"/>
    <x v="27"/>
    <s v="week 42"/>
    <x v="0"/>
    <n v="0"/>
    <n v="9130"/>
    <n v="34240.260000000009"/>
    <n v="16.600000000000001"/>
    <s v="-"/>
    <n v="151558"/>
    <n v="0"/>
    <n v="13.499691700382835"/>
  </r>
  <r>
    <d v="2021-10-14T00:00:00"/>
    <x v="27"/>
    <s v="week 42"/>
    <x v="0"/>
    <n v="0"/>
    <n v="11594"/>
    <n v="22646.260000000009"/>
    <n v="17.600000000000001"/>
    <s v="-"/>
    <n v="204054.40000000002"/>
    <n v="0"/>
    <n v="13.499691700382835"/>
  </r>
  <r>
    <d v="2021-10-14T00:00:00"/>
    <x v="27"/>
    <s v="week 42"/>
    <x v="0"/>
    <n v="6956.4000000000005"/>
    <n v="0"/>
    <n v="29602.660000000033"/>
    <s v="-"/>
    <n v="12.1"/>
    <n v="0"/>
    <n v="84172.44"/>
    <n v="13.479801931981299"/>
  </r>
  <r>
    <d v="2021-10-14T00:00:00"/>
    <x v="27"/>
    <s v="week 42"/>
    <x v="0"/>
    <n v="0"/>
    <n v="6956.4"/>
    <n v="22646.260000000009"/>
    <n v="17.2"/>
    <s v="-"/>
    <n v="119650.07999999999"/>
    <n v="0"/>
    <n v="13.479801931981299"/>
  </r>
  <r>
    <d v="2021-10-17T00:00:00"/>
    <x v="28"/>
    <s v="week 43"/>
    <x v="0"/>
    <n v="0"/>
    <n v="1778.5"/>
    <n v="20867.760000000009"/>
    <n v="16.600000000000001"/>
    <s v="-"/>
    <n v="29523.100000000002"/>
    <n v="0"/>
    <n v="13.479801931981299"/>
  </r>
  <r>
    <d v="2021-10-18T00:00:00"/>
    <x v="28"/>
    <s v="week 43"/>
    <x v="0"/>
    <n v="0"/>
    <n v="818"/>
    <n v="20049.760000000009"/>
    <n v="16.2"/>
    <s v="-"/>
    <n v="13251.599999999999"/>
    <n v="0"/>
    <n v="13.479801931981299"/>
  </r>
  <r>
    <d v="2021-11-11T00:00:00"/>
    <x v="29"/>
    <s v="week 46"/>
    <x v="0"/>
    <n v="0"/>
    <n v="19000"/>
    <n v="1049.7600000000093"/>
    <n v="18.899999999999999"/>
    <s v="-"/>
    <n v="359100"/>
    <n v="0"/>
    <n v="13.479801931981299"/>
  </r>
  <r>
    <d v="2021-11-11T00:00:00"/>
    <x v="29"/>
    <s v="week 46"/>
    <x v="0"/>
    <n v="0"/>
    <n v="179.6"/>
    <n v="870.1600000000326"/>
    <n v="18.7"/>
    <s v="-"/>
    <n v="3358.52"/>
    <n v="0"/>
    <n v="13.479801931981299"/>
  </r>
  <r>
    <d v="2021-11-15T00:00:00"/>
    <x v="30"/>
    <s v="week 47"/>
    <x v="0"/>
    <n v="4480"/>
    <n v="0"/>
    <n v="5350.1600000000326"/>
    <s v="-"/>
    <n v="13.7"/>
    <n v="0"/>
    <n v="61376"/>
    <n v="13.48179879352794"/>
  </r>
  <r>
    <d v="2021-11-15T00:00:00"/>
    <x v="30"/>
    <s v="week 47"/>
    <x v="0"/>
    <n v="0"/>
    <n v="4480"/>
    <n v="870.1600000000326"/>
    <n v="17.100000000000001"/>
    <s v="-"/>
    <n v="76608"/>
    <n v="0"/>
    <n v="13.48179879352794"/>
  </r>
  <r>
    <d v="2021-11-16T00:00:00"/>
    <x v="30"/>
    <s v="week 47"/>
    <x v="0"/>
    <n v="4490"/>
    <n v="0"/>
    <n v="5360.1600000000326"/>
    <s v="-"/>
    <n v="12.5"/>
    <n v="0"/>
    <n v="56125"/>
    <n v="13.472955868992509"/>
  </r>
  <r>
    <d v="2021-11-16T00:00:00"/>
    <x v="30"/>
    <s v="week 47"/>
    <x v="0"/>
    <n v="0"/>
    <n v="4490"/>
    <n v="870.1600000000326"/>
    <n v="17.399999999999999"/>
    <s v="-"/>
    <n v="78126"/>
    <n v="0"/>
    <n v="13.472955868992509"/>
  </r>
  <r>
    <m/>
    <x v="31"/>
    <m/>
    <x v="0"/>
    <n v="0"/>
    <n v="0"/>
    <n v="0"/>
    <n v="0"/>
    <n v="0"/>
    <n v="0"/>
    <n v="0"/>
    <n v="0"/>
  </r>
  <r>
    <m/>
    <x v="32"/>
    <m/>
    <x v="0"/>
    <n v="0"/>
    <n v="0"/>
    <n v="0"/>
    <n v="0"/>
    <n v="0"/>
    <n v="0"/>
    <n v="0"/>
    <n v="0"/>
  </r>
  <r>
    <m/>
    <x v="33"/>
    <m/>
    <x v="0"/>
    <n v="0"/>
    <n v="0"/>
    <n v="0"/>
    <n v="0"/>
    <n v="0"/>
    <n v="0"/>
    <n v="0"/>
    <n v="0"/>
  </r>
  <r>
    <m/>
    <x v="34"/>
    <m/>
    <x v="0"/>
    <n v="0"/>
    <n v="0"/>
    <n v="0"/>
    <n v="0"/>
    <n v="0"/>
    <n v="0"/>
    <n v="0"/>
    <n v="0"/>
  </r>
  <r>
    <m/>
    <x v="35"/>
    <m/>
    <x v="0"/>
    <n v="0"/>
    <n v="0"/>
    <n v="0"/>
    <n v="0"/>
    <n v="0"/>
    <n v="0"/>
    <n v="0"/>
    <n v="0"/>
  </r>
  <r>
    <m/>
    <x v="36"/>
    <m/>
    <x v="0"/>
    <n v="0"/>
    <n v="0"/>
    <n v="0"/>
    <n v="0"/>
    <n v="0"/>
    <n v="0"/>
    <n v="0"/>
    <n v="0"/>
  </r>
  <r>
    <m/>
    <x v="37"/>
    <m/>
    <x v="0"/>
    <n v="0"/>
    <n v="0"/>
    <n v="0"/>
    <n v="0"/>
    <n v="0"/>
    <n v="0"/>
    <n v="0"/>
    <n v="0"/>
  </r>
  <r>
    <m/>
    <x v="38"/>
    <m/>
    <x v="0"/>
    <n v="0"/>
    <n v="0"/>
    <n v="0"/>
    <n v="0"/>
    <n v="0"/>
    <n v="0"/>
    <n v="0"/>
    <n v="0"/>
  </r>
  <r>
    <m/>
    <x v="39"/>
    <m/>
    <x v="0"/>
    <n v="0"/>
    <n v="0"/>
    <n v="0"/>
    <n v="0"/>
    <n v="0"/>
    <n v="0"/>
    <n v="0"/>
    <n v="0"/>
  </r>
  <r>
    <m/>
    <x v="40"/>
    <m/>
    <x v="0"/>
    <n v="0"/>
    <n v="0"/>
    <n v="0"/>
    <n v="0"/>
    <n v="0"/>
    <n v="0"/>
    <n v="0"/>
    <n v="0"/>
  </r>
  <r>
    <m/>
    <x v="41"/>
    <m/>
    <x v="0"/>
    <n v="0"/>
    <n v="0"/>
    <n v="0"/>
    <n v="0"/>
    <n v="0"/>
    <n v="0"/>
    <n v="0"/>
    <n v="0"/>
  </r>
  <r>
    <m/>
    <x v="42"/>
    <m/>
    <x v="0"/>
    <n v="0"/>
    <n v="0"/>
    <n v="0"/>
    <n v="0"/>
    <n v="0"/>
    <n v="0"/>
    <n v="0"/>
    <n v="0"/>
  </r>
  <r>
    <m/>
    <x v="43"/>
    <m/>
    <x v="0"/>
    <n v="0"/>
    <n v="0"/>
    <n v="0"/>
    <n v="0"/>
    <n v="0"/>
    <n v="0"/>
    <n v="0"/>
    <n v="0"/>
  </r>
  <r>
    <m/>
    <x v="44"/>
    <m/>
    <x v="0"/>
    <n v="0"/>
    <n v="0"/>
    <n v="0"/>
    <n v="0"/>
    <n v="0"/>
    <n v="0"/>
    <n v="0"/>
    <n v="0"/>
  </r>
  <r>
    <m/>
    <x v="45"/>
    <m/>
    <x v="0"/>
    <n v="0"/>
    <n v="0"/>
    <n v="0"/>
    <n v="0"/>
    <n v="0"/>
    <n v="0"/>
    <n v="0"/>
    <n v="0"/>
  </r>
  <r>
    <m/>
    <x v="46"/>
    <m/>
    <x v="0"/>
    <n v="0"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1">
  <r>
    <d v="2021-01-01T00:00:00"/>
    <x v="0"/>
    <s v="week 1"/>
    <x v="0"/>
    <n v="41349.800000000003"/>
    <n v="0"/>
    <n v="41349.800000000003"/>
    <s v="-"/>
    <n v="14.4"/>
    <n v="0"/>
    <n v="595437.12000000011"/>
    <n v="14.400000000000002"/>
  </r>
  <r>
    <d v="2021-01-01T00:00:00"/>
    <x v="0"/>
    <s v="week 1"/>
    <x v="0"/>
    <n v="41860.199999999997"/>
    <n v="0"/>
    <n v="83210"/>
    <s v="-"/>
    <n v="14.4"/>
    <n v="0"/>
    <n v="602786.88"/>
    <n v="14.4"/>
  </r>
  <r>
    <d v="2021-01-01T00:00:00"/>
    <x v="0"/>
    <s v="week 1"/>
    <x v="0"/>
    <n v="90828.2"/>
    <n v="0"/>
    <n v="174038.2"/>
    <s v="-"/>
    <n v="13.4"/>
    <n v="0"/>
    <n v="1217097.8799999999"/>
    <n v="13.878113425673213"/>
  </r>
  <r>
    <d v="2021-01-01T00:00:00"/>
    <x v="0"/>
    <s v="week 1"/>
    <x v="0"/>
    <n v="46262"/>
    <n v="0"/>
    <n v="220300.2"/>
    <s v="-"/>
    <n v="12.9"/>
    <n v="0"/>
    <n v="596779.80000000005"/>
    <n v="13.672714232669783"/>
  </r>
  <r>
    <d v="2021-01-01T00:00:00"/>
    <x v="0"/>
    <s v="week 1"/>
    <x v="0"/>
    <n v="20038.2"/>
    <n v="0"/>
    <n v="240338.40000000002"/>
    <s v="-"/>
    <n v="14.7"/>
    <n v="0"/>
    <n v="294561.53999999998"/>
    <n v="13.758364123252878"/>
  </r>
  <r>
    <d v="2021-01-01T00:00:00"/>
    <x v="0"/>
    <s v="week 1"/>
    <x v="0"/>
    <n v="156189.79999999999"/>
    <n v="0"/>
    <n v="396528.2"/>
    <s v="-"/>
    <n v="12.6"/>
    <n v="0"/>
    <n v="1967991.4799999997"/>
    <n v="13.30209225976866"/>
  </r>
  <r>
    <d v="2021-01-01T00:00:00"/>
    <x v="0"/>
    <s v="week 1"/>
    <x v="0"/>
    <n v="8470"/>
    <n v="0"/>
    <n v="404998.2"/>
    <s v="-"/>
    <n v="12.3"/>
    <n v="0"/>
    <n v="104181"/>
    <n v="13.281134829735043"/>
  </r>
  <r>
    <d v="2021-01-01T00:00:00"/>
    <x v="0"/>
    <s v="week 1"/>
    <x v="0"/>
    <n v="76388.399999999994"/>
    <n v="0"/>
    <n v="481386.6"/>
    <s v="-"/>
    <n v="12.6"/>
    <n v="0"/>
    <n v="962493.83999999985"/>
    <n v="13.173049561412801"/>
  </r>
  <r>
    <d v="2021-01-01T00:00:00"/>
    <x v="0"/>
    <s v="week 1"/>
    <x v="0"/>
    <n v="88554"/>
    <n v="0"/>
    <n v="569940.6"/>
    <s v="-"/>
    <n v="13.8"/>
    <n v="0"/>
    <n v="1222045.2"/>
    <n v="13.27046141299637"/>
  </r>
  <r>
    <d v="2021-01-01T00:00:00"/>
    <x v="0"/>
    <s v="week 1"/>
    <x v="0"/>
    <n v="20631"/>
    <n v="0"/>
    <n v="590571.6"/>
    <s v="-"/>
    <n v="14.4"/>
    <n v="0"/>
    <n v="297086.40000000002"/>
    <n v="13.309920659916596"/>
  </r>
  <r>
    <d v="2021-01-01T00:00:00"/>
    <x v="0"/>
    <s v="week 1"/>
    <x v="0"/>
    <n v="104848"/>
    <n v="0"/>
    <n v="695419.6"/>
    <s v="-"/>
    <n v="13.7"/>
    <n v="0"/>
    <n v="1436417.5999999999"/>
    <n v="13.368732690306688"/>
  </r>
  <r>
    <d v="2021-01-01T00:00:00"/>
    <x v="0"/>
    <s v="week 1"/>
    <x v="0"/>
    <n v="71109"/>
    <n v="0"/>
    <n v="766528.6"/>
    <s v="-"/>
    <n v="14.2"/>
    <n v="0"/>
    <n v="1009747.7999999999"/>
    <n v="13.445847343465072"/>
  </r>
  <r>
    <d v="2021-01-01T00:00:00"/>
    <x v="0"/>
    <s v="week 1"/>
    <x v="0"/>
    <n v="33228"/>
    <n v="0"/>
    <n v="799756.6"/>
    <s v="-"/>
    <n v="13.7"/>
    <n v="0"/>
    <n v="455223.6"/>
    <n v="13.456406786764875"/>
  </r>
  <r>
    <d v="2021-01-01T00:00:00"/>
    <x v="0"/>
    <s v="week 1"/>
    <x v="0"/>
    <n v="103500"/>
    <n v="0"/>
    <n v="903256.6"/>
    <s v="-"/>
    <n v="13.5"/>
    <n v="0"/>
    <n v="1397250"/>
    <n v="13.461401931632718"/>
  </r>
  <r>
    <d v="2021-01-01T00:00:00"/>
    <x v="0"/>
    <s v="week 1"/>
    <x v="0"/>
    <n v="54192"/>
    <n v="0"/>
    <n v="957448.6"/>
    <s v="-"/>
    <n v="13.5"/>
    <n v="0"/>
    <n v="731592"/>
    <n v="13.463586598800187"/>
  </r>
  <r>
    <d v="2021-01-04T00:00:00"/>
    <x v="1"/>
    <s v="week 2"/>
    <x v="0"/>
    <n v="0"/>
    <n v="68140"/>
    <n v="889308.6"/>
    <n v="16.2"/>
    <s v="-"/>
    <n v="1103868"/>
    <n v="0"/>
    <n v="13.463586598800187"/>
  </r>
  <r>
    <d v="2021-01-04T00:00:00"/>
    <x v="1"/>
    <s v="week 2"/>
    <x v="0"/>
    <n v="0"/>
    <n v="3494"/>
    <n v="885814.6"/>
    <n v="17.100000000000001"/>
    <s v="-"/>
    <n v="59747.4"/>
    <n v="0"/>
    <n v="13.463586598800187"/>
  </r>
  <r>
    <d v="2021-01-04T00:00:00"/>
    <x v="1"/>
    <s v="week 2"/>
    <x v="0"/>
    <n v="0"/>
    <n v="4830"/>
    <n v="880984.6"/>
    <n v="17.7"/>
    <s v="-"/>
    <n v="85491"/>
    <n v="0"/>
    <n v="13.463586598800187"/>
  </r>
  <r>
    <d v="2021-01-04T00:00:00"/>
    <x v="1"/>
    <s v="week 2"/>
    <x v="0"/>
    <n v="0"/>
    <n v="7736"/>
    <n v="873248.6"/>
    <n v="17.100000000000001"/>
    <s v="-"/>
    <n v="132285.6"/>
    <n v="0"/>
    <n v="13.463586598800187"/>
  </r>
  <r>
    <d v="2021-01-06T00:00:00"/>
    <x v="1"/>
    <s v="week 2"/>
    <x v="0"/>
    <n v="0"/>
    <n v="34040"/>
    <n v="839208.6"/>
    <n v="16.7"/>
    <s v="-"/>
    <n v="568468"/>
    <n v="0"/>
    <n v="13.463586598800187"/>
  </r>
  <r>
    <d v="2021-01-07T00:00:00"/>
    <x v="1"/>
    <s v="week 2"/>
    <x v="0"/>
    <n v="0"/>
    <n v="45360"/>
    <n v="793848.6"/>
    <n v="17.5"/>
    <s v="-"/>
    <n v="793800"/>
    <n v="0"/>
    <n v="13.463586598800187"/>
  </r>
  <r>
    <d v="2021-01-09T00:00:00"/>
    <x v="1"/>
    <s v="week 2"/>
    <x v="0"/>
    <n v="0"/>
    <n v="268.79999999999995"/>
    <n v="793579.8"/>
    <n v="16.3"/>
    <s v="-"/>
    <n v="4381.4399999999996"/>
    <n v="0"/>
    <n v="13.463586598800187"/>
  </r>
  <r>
    <d v="2021-01-10T00:00:00"/>
    <x v="2"/>
    <s v="week 3"/>
    <x v="0"/>
    <n v="0"/>
    <n v="6490"/>
    <n v="787089.8"/>
    <n v="16.100000000000001"/>
    <s v="-"/>
    <n v="104489.00000000001"/>
    <n v="0"/>
    <n v="13.463586598800187"/>
  </r>
  <r>
    <d v="2021-01-11T00:00:00"/>
    <x v="2"/>
    <s v="week 3"/>
    <x v="0"/>
    <n v="0"/>
    <n v="2786.2"/>
    <n v="784303.6"/>
    <n v="18.7"/>
    <s v="-"/>
    <n v="52101.939999999995"/>
    <n v="0"/>
    <n v="13.463586598800187"/>
  </r>
  <r>
    <d v="2021-01-11T00:00:00"/>
    <x v="2"/>
    <s v="week 3"/>
    <x v="0"/>
    <n v="0"/>
    <n v="4610"/>
    <n v="779693.6"/>
    <n v="16.3"/>
    <s v="-"/>
    <n v="75143"/>
    <n v="0"/>
    <n v="13.463586598800187"/>
  </r>
  <r>
    <d v="2021-01-12T00:00:00"/>
    <x v="2"/>
    <s v="week 3"/>
    <x v="0"/>
    <n v="0"/>
    <n v="902.40000000000009"/>
    <n v="778791.2"/>
    <n v="18.100000000000001"/>
    <s v="-"/>
    <n v="16333.440000000002"/>
    <n v="0"/>
    <n v="13.463586598800187"/>
  </r>
  <r>
    <d v="2021-01-13T00:00:00"/>
    <x v="2"/>
    <s v="week 3"/>
    <x v="0"/>
    <n v="0"/>
    <n v="2830"/>
    <n v="775961.2"/>
    <n v="16.7"/>
    <s v="-"/>
    <n v="47261"/>
    <n v="0"/>
    <n v="13.463586598800187"/>
  </r>
  <r>
    <d v="2021-01-13T00:00:00"/>
    <x v="2"/>
    <s v="week 3"/>
    <x v="0"/>
    <n v="0"/>
    <n v="4550"/>
    <n v="771411.2"/>
    <n v="18.399999999999999"/>
    <s v="-"/>
    <n v="83720"/>
    <n v="0"/>
    <n v="13.463586598800187"/>
  </r>
  <r>
    <d v="2021-01-13T00:00:00"/>
    <x v="2"/>
    <s v="week 3"/>
    <x v="0"/>
    <n v="0"/>
    <n v="2470"/>
    <n v="768941.2"/>
    <n v="17.600000000000001"/>
    <s v="-"/>
    <n v="43472"/>
    <n v="0"/>
    <n v="13.463586598800187"/>
  </r>
  <r>
    <d v="2021-01-13T00:00:00"/>
    <x v="2"/>
    <s v="week 3"/>
    <x v="0"/>
    <n v="0"/>
    <n v="4980"/>
    <n v="763961.2"/>
    <n v="17.2"/>
    <s v="-"/>
    <n v="85656"/>
    <n v="0"/>
    <n v="13.463586598800187"/>
  </r>
  <r>
    <d v="2021-01-13T00:00:00"/>
    <x v="2"/>
    <s v="week 3"/>
    <x v="0"/>
    <n v="0"/>
    <n v="4310"/>
    <n v="759651.2"/>
    <n v="17.899999999999999"/>
    <s v="-"/>
    <n v="77149"/>
    <n v="0"/>
    <n v="13.463586598800187"/>
  </r>
  <r>
    <d v="2021-01-16T00:00:00"/>
    <x v="2"/>
    <s v="week 3"/>
    <x v="0"/>
    <n v="0"/>
    <n v="619"/>
    <n v="759032.2"/>
    <n v="16.7"/>
    <s v="-"/>
    <n v="10337.299999999999"/>
    <n v="0"/>
    <n v="13.463586598800187"/>
  </r>
  <r>
    <d v="2021-01-16T00:00:00"/>
    <x v="2"/>
    <s v="week 3"/>
    <x v="0"/>
    <n v="0"/>
    <n v="3080"/>
    <n v="755952.2"/>
    <n v="17.2"/>
    <s v="-"/>
    <n v="52976"/>
    <n v="0"/>
    <n v="13.463586598800187"/>
  </r>
  <r>
    <d v="2021-01-16T00:00:00"/>
    <x v="2"/>
    <s v="week 3"/>
    <x v="0"/>
    <n v="0"/>
    <n v="758"/>
    <n v="755194.2"/>
    <n v="17.8"/>
    <s v="-"/>
    <n v="13492.4"/>
    <n v="0"/>
    <n v="13.463586598800187"/>
  </r>
  <r>
    <d v="2021-01-16T00:00:00"/>
    <x v="2"/>
    <s v="week 3"/>
    <x v="0"/>
    <n v="0"/>
    <n v="4592"/>
    <n v="750602.2"/>
    <n v="18.3"/>
    <s v="-"/>
    <n v="84033.600000000006"/>
    <n v="0"/>
    <n v="13.463586598800187"/>
  </r>
  <r>
    <d v="2021-01-17T00:00:00"/>
    <x v="3"/>
    <s v="week 4"/>
    <x v="0"/>
    <n v="0"/>
    <n v="6210"/>
    <n v="744392.2"/>
    <n v="16.399999999999999"/>
    <s v="-"/>
    <n v="101843.99999999999"/>
    <n v="0"/>
    <n v="13.463586598800187"/>
  </r>
  <r>
    <d v="2021-01-17T00:00:00"/>
    <x v="3"/>
    <s v="week 4"/>
    <x v="0"/>
    <n v="0"/>
    <n v="6280"/>
    <n v="738112.2"/>
    <n v="16.2"/>
    <s v="-"/>
    <n v="101736"/>
    <n v="0"/>
    <n v="13.463586598800187"/>
  </r>
  <r>
    <d v="2021-01-17T00:00:00"/>
    <x v="3"/>
    <s v="week 4"/>
    <x v="0"/>
    <n v="0"/>
    <n v="6190"/>
    <n v="731922.2"/>
    <n v="17.600000000000001"/>
    <s v="-"/>
    <n v="108944.00000000001"/>
    <n v="0"/>
    <n v="13.463586598800187"/>
  </r>
  <r>
    <d v="2021-01-17T00:00:00"/>
    <x v="3"/>
    <s v="week 4"/>
    <x v="0"/>
    <n v="0"/>
    <n v="3100"/>
    <n v="728822.2"/>
    <n v="17.7"/>
    <s v="-"/>
    <n v="54870"/>
    <n v="0"/>
    <n v="13.463586598800187"/>
  </r>
  <r>
    <d v="2021-01-17T00:00:00"/>
    <x v="3"/>
    <s v="week 4"/>
    <x v="0"/>
    <n v="0"/>
    <n v="4240"/>
    <n v="724582.2"/>
    <n v="16.100000000000001"/>
    <s v="-"/>
    <n v="68264"/>
    <n v="0"/>
    <n v="13.463586598800187"/>
  </r>
  <r>
    <d v="2021-01-18T00:00:00"/>
    <x v="3"/>
    <s v="week 4"/>
    <x v="0"/>
    <n v="0"/>
    <n v="1580"/>
    <n v="723002.2"/>
    <n v="17.5"/>
    <s v="-"/>
    <n v="27650"/>
    <n v="0"/>
    <n v="13.463586598800187"/>
  </r>
  <r>
    <d v="2021-01-19T00:00:00"/>
    <x v="3"/>
    <s v="week 4"/>
    <x v="0"/>
    <n v="0"/>
    <n v="6067"/>
    <n v="716935.2"/>
    <n v="16.899999999999999"/>
    <s v="-"/>
    <n v="102532.29999999999"/>
    <n v="0"/>
    <n v="13.463586598800187"/>
  </r>
  <r>
    <d v="2021-01-19T00:00:00"/>
    <x v="3"/>
    <s v="week 4"/>
    <x v="0"/>
    <n v="0"/>
    <n v="10396"/>
    <n v="706539.2"/>
    <n v="16.3"/>
    <s v="-"/>
    <n v="169454.80000000002"/>
    <n v="0"/>
    <n v="13.463586598800187"/>
  </r>
  <r>
    <d v="2021-01-20T00:00:00"/>
    <x v="3"/>
    <s v="week 4"/>
    <x v="0"/>
    <n v="0"/>
    <n v="1517"/>
    <n v="705022.2"/>
    <n v="18.100000000000001"/>
    <s v="-"/>
    <n v="27457.7"/>
    <n v="0"/>
    <n v="13.463586598800187"/>
  </r>
  <r>
    <d v="2021-01-20T00:00:00"/>
    <x v="3"/>
    <s v="week 4"/>
    <x v="0"/>
    <n v="0"/>
    <n v="678"/>
    <n v="704344.2"/>
    <n v="17.3"/>
    <s v="-"/>
    <n v="11729.4"/>
    <n v="0"/>
    <n v="13.463586598800187"/>
  </r>
  <r>
    <d v="2021-01-20T00:00:00"/>
    <x v="3"/>
    <s v="week 4"/>
    <x v="0"/>
    <n v="0"/>
    <n v="3083"/>
    <n v="701261.2"/>
    <n v="16.5"/>
    <s v="-"/>
    <n v="50869.5"/>
    <n v="0"/>
    <n v="13.463586598800187"/>
  </r>
  <r>
    <d v="2021-01-23T00:00:00"/>
    <x v="3"/>
    <s v="week 4"/>
    <x v="0"/>
    <n v="0"/>
    <n v="1865"/>
    <n v="699396.2"/>
    <n v="16.600000000000001"/>
    <s v="-"/>
    <n v="30959.000000000004"/>
    <n v="0"/>
    <n v="13.463586598800187"/>
  </r>
  <r>
    <d v="2021-01-23T00:00:00"/>
    <x v="3"/>
    <s v="week 4"/>
    <x v="0"/>
    <n v="0"/>
    <n v="902"/>
    <n v="698494.2"/>
    <n v="16.399999999999999"/>
    <s v="-"/>
    <n v="14792.8"/>
    <n v="0"/>
    <n v="13.463586598800187"/>
  </r>
  <r>
    <d v="2021-01-24T00:00:00"/>
    <x v="4"/>
    <s v="week 5"/>
    <x v="0"/>
    <n v="0"/>
    <n v="383"/>
    <n v="698111.2"/>
    <n v="18.2"/>
    <s v="-"/>
    <n v="6970.5999999999995"/>
    <n v="0"/>
    <n v="13.463586598800187"/>
  </r>
  <r>
    <d v="2021-01-24T00:00:00"/>
    <x v="4"/>
    <s v="week 5"/>
    <x v="0"/>
    <n v="0"/>
    <n v="677"/>
    <n v="697434.2"/>
    <n v="16.7"/>
    <s v="-"/>
    <n v="11305.9"/>
    <n v="0"/>
    <n v="13.463586598800187"/>
  </r>
  <r>
    <d v="2021-01-24T00:00:00"/>
    <x v="4"/>
    <s v="week 5"/>
    <x v="0"/>
    <n v="1600"/>
    <n v="0"/>
    <n v="699034.2"/>
    <s v="-"/>
    <n v="14.2"/>
    <n v="0"/>
    <n v="22720"/>
    <n v="13.46481517203612"/>
  </r>
  <r>
    <d v="2021-01-24T00:00:00"/>
    <x v="4"/>
    <s v="week 5"/>
    <x v="0"/>
    <n v="0"/>
    <n v="266"/>
    <n v="698768.2"/>
    <n v="18.2"/>
    <s v="-"/>
    <n v="4841.2"/>
    <n v="0"/>
    <n v="13.46481517203612"/>
  </r>
  <r>
    <d v="2021-01-30T00:00:00"/>
    <x v="4"/>
    <s v="week 5"/>
    <x v="0"/>
    <n v="0"/>
    <n v="770"/>
    <n v="697998.2"/>
    <n v="16.5"/>
    <s v="-"/>
    <n v="12705"/>
    <n v="0"/>
    <n v="13.46481517203612"/>
  </r>
  <r>
    <d v="2021-01-30T00:00:00"/>
    <x v="4"/>
    <s v="week 5"/>
    <x v="0"/>
    <n v="0"/>
    <n v="1334"/>
    <n v="696664.2"/>
    <n v="17.399999999999999"/>
    <s v="-"/>
    <n v="23211.599999999999"/>
    <n v="0"/>
    <n v="13.46481517203612"/>
  </r>
  <r>
    <d v="2021-01-30T00:00:00"/>
    <x v="4"/>
    <s v="week 5"/>
    <x v="0"/>
    <n v="0"/>
    <n v="734"/>
    <n v="695930.2"/>
    <n v="18.100000000000001"/>
    <s v="-"/>
    <n v="13285.400000000001"/>
    <n v="0"/>
    <n v="13.46481517203612"/>
  </r>
  <r>
    <d v="2021-01-30T00:00:00"/>
    <x v="4"/>
    <s v="week 5"/>
    <x v="0"/>
    <n v="0"/>
    <n v="6498"/>
    <n v="689432.2"/>
    <n v="17.8"/>
    <s v="-"/>
    <n v="115664.40000000001"/>
    <n v="0"/>
    <n v="13.46481517203612"/>
  </r>
  <r>
    <d v="2021-01-30T00:00:00"/>
    <x v="4"/>
    <s v="week 5"/>
    <x v="0"/>
    <n v="0"/>
    <n v="1713"/>
    <n v="687719.2"/>
    <n v="17.2"/>
    <s v="-"/>
    <n v="29463.599999999999"/>
    <n v="0"/>
    <n v="13.46481517203612"/>
  </r>
  <r>
    <d v="2021-02-01T00:00:00"/>
    <x v="5"/>
    <s v="week 6"/>
    <x v="0"/>
    <n v="5810"/>
    <n v="0"/>
    <n v="693529.2"/>
    <s v="-"/>
    <n v="12.5"/>
    <n v="0"/>
    <n v="72625"/>
    <n v="13.459005433542284"/>
  </r>
  <r>
    <d v="2021-02-01T00:00:00"/>
    <x v="5"/>
    <s v="week 6"/>
    <x v="0"/>
    <n v="0"/>
    <n v="5810"/>
    <n v="687719.2"/>
    <n v="18.8"/>
    <s v="-"/>
    <n v="109228"/>
    <n v="0"/>
    <n v="13.459005433542284"/>
  </r>
  <r>
    <d v="2021-02-01T00:00:00"/>
    <x v="5"/>
    <s v="week 6"/>
    <x v="0"/>
    <n v="0"/>
    <n v="342.6"/>
    <n v="687376.6"/>
    <n v="16.899999999999999"/>
    <s v="-"/>
    <n v="5789.94"/>
    <n v="0"/>
    <n v="13.459005433542284"/>
  </r>
  <r>
    <d v="2021-02-02T00:00:00"/>
    <x v="5"/>
    <s v="week 6"/>
    <x v="0"/>
    <n v="2175"/>
    <n v="0"/>
    <n v="689551.6"/>
    <s v="-"/>
    <n v="12.2"/>
    <n v="0"/>
    <n v="26535"/>
    <n v="13.456173746186277"/>
  </r>
  <r>
    <d v="2021-02-02T00:00:00"/>
    <x v="5"/>
    <s v="week 6"/>
    <x v="0"/>
    <n v="11780"/>
    <n v="0"/>
    <n v="701331.6"/>
    <s v="-"/>
    <n v="12.2"/>
    <n v="0"/>
    <n v="143716"/>
    <n v="13.441055722969114"/>
  </r>
  <r>
    <d v="2021-02-02T00:00:00"/>
    <x v="5"/>
    <s v="week 6"/>
    <x v="0"/>
    <n v="0"/>
    <n v="51160"/>
    <n v="650171.6"/>
    <n v="18.3"/>
    <s v="-"/>
    <n v="936228"/>
    <n v="0"/>
    <n v="13.441055722969114"/>
  </r>
  <r>
    <d v="2021-02-03T00:00:00"/>
    <x v="5"/>
    <s v="week 6"/>
    <x v="0"/>
    <n v="0"/>
    <n v="2175"/>
    <n v="647996.6"/>
    <n v="18.8"/>
    <s v="-"/>
    <n v="40890"/>
    <n v="0"/>
    <n v="13.441055722969114"/>
  </r>
  <r>
    <d v="2021-02-03T00:00:00"/>
    <x v="5"/>
    <s v="week 6"/>
    <x v="0"/>
    <n v="0"/>
    <n v="11780"/>
    <n v="636216.6"/>
    <n v="17.7"/>
    <s v="-"/>
    <n v="208506"/>
    <n v="0"/>
    <n v="13.441055722969114"/>
  </r>
  <r>
    <d v="2021-02-04T00:00:00"/>
    <x v="5"/>
    <s v="week 6"/>
    <x v="0"/>
    <n v="2550"/>
    <n v="0"/>
    <n v="638766.6"/>
    <s v="-"/>
    <n v="14.1"/>
    <n v="0"/>
    <n v="35955"/>
    <n v="13.442767940445316"/>
  </r>
  <r>
    <d v="2021-02-04T00:00:00"/>
    <x v="5"/>
    <s v="week 6"/>
    <x v="0"/>
    <n v="0"/>
    <n v="2550"/>
    <n v="636216.6"/>
    <n v="16.399999999999999"/>
    <s v="-"/>
    <n v="41820"/>
    <n v="0"/>
    <n v="13.442767940445316"/>
  </r>
  <r>
    <d v="2021-02-04T00:00:00"/>
    <x v="5"/>
    <s v="week 6"/>
    <x v="0"/>
    <n v="0"/>
    <n v="20352"/>
    <n v="615864.6"/>
    <n v="16.399999999999999"/>
    <s v="-"/>
    <n v="333772.79999999999"/>
    <n v="0"/>
    <n v="13.442767940445316"/>
  </r>
  <r>
    <d v="2021-02-05T00:00:00"/>
    <x v="5"/>
    <s v="week 6"/>
    <x v="0"/>
    <n v="94670.9"/>
    <n v="0"/>
    <n v="710535.5"/>
    <s v="-"/>
    <n v="13.8"/>
    <n v="0"/>
    <n v="1306458.42"/>
    <n v="13.474197676747353"/>
  </r>
  <r>
    <d v="2021-02-05T00:00:00"/>
    <x v="5"/>
    <s v="week 6"/>
    <x v="0"/>
    <n v="380688.9"/>
    <n v="0"/>
    <n v="1091224.3999999999"/>
    <s v="-"/>
    <n v="12.4"/>
    <n v="0"/>
    <n v="4720542.3600000003"/>
    <n v="13.193475109962538"/>
  </r>
  <r>
    <d v="2021-02-05T00:00:00"/>
    <x v="5"/>
    <s v="week 6"/>
    <x v="0"/>
    <n v="49412.6"/>
    <n v="0"/>
    <n v="1140637"/>
    <s v="-"/>
    <n v="12.6"/>
    <n v="0"/>
    <n v="622598.76"/>
    <n v="13.174004658277873"/>
  </r>
  <r>
    <d v="2021-02-05T00:00:00"/>
    <x v="5"/>
    <s v="week 6"/>
    <x v="0"/>
    <n v="381743.2"/>
    <n v="0"/>
    <n v="1522380.2"/>
    <s v="-"/>
    <n v="14.7"/>
    <n v="0"/>
    <n v="5611625.04"/>
    <n v="13.482572253563683"/>
  </r>
  <r>
    <d v="2021-02-05T00:00:00"/>
    <x v="5"/>
    <s v="week 6"/>
    <x v="0"/>
    <n v="143729"/>
    <n v="0"/>
    <n v="1666109.2"/>
    <s v="-"/>
    <n v="14.1"/>
    <n v="0"/>
    <n v="2026578.9"/>
    <n v="13.526253054107579"/>
  </r>
  <r>
    <d v="2021-02-06T00:00:00"/>
    <x v="5"/>
    <s v="week 6"/>
    <x v="0"/>
    <n v="0"/>
    <n v="2709"/>
    <n v="1663400.2"/>
    <n v="16.2"/>
    <s v="-"/>
    <n v="43885.799999999996"/>
    <n v="0"/>
    <n v="13.526253054107579"/>
  </r>
  <r>
    <d v="2021-02-06T00:00:00"/>
    <x v="5"/>
    <s v="week 6"/>
    <x v="0"/>
    <n v="0"/>
    <n v="1590"/>
    <n v="1661810.2"/>
    <n v="18.7"/>
    <s v="-"/>
    <n v="29733"/>
    <n v="0"/>
    <n v="13.526253054107579"/>
  </r>
  <r>
    <d v="2021-02-06T00:00:00"/>
    <x v="5"/>
    <s v="week 6"/>
    <x v="0"/>
    <n v="0"/>
    <n v="53970"/>
    <n v="1607840.2"/>
    <n v="16.2"/>
    <s v="-"/>
    <n v="874314"/>
    <n v="0"/>
    <n v="13.526253054107579"/>
  </r>
  <r>
    <d v="2021-02-06T00:00:00"/>
    <x v="5"/>
    <s v="week 6"/>
    <x v="0"/>
    <n v="0"/>
    <n v="5378"/>
    <n v="1602462.2"/>
    <n v="18.7"/>
    <s v="-"/>
    <n v="100568.59999999999"/>
    <n v="0"/>
    <n v="13.526253054107579"/>
  </r>
  <r>
    <d v="2021-02-06T00:00:00"/>
    <x v="5"/>
    <s v="week 6"/>
    <x v="0"/>
    <n v="0"/>
    <n v="45870"/>
    <n v="1556592.2"/>
    <n v="18.100000000000001"/>
    <s v="-"/>
    <n v="830247.00000000012"/>
    <n v="0"/>
    <n v="13.526253054107579"/>
  </r>
  <r>
    <d v="2021-02-06T00:00:00"/>
    <x v="5"/>
    <s v="week 6"/>
    <x v="0"/>
    <n v="0"/>
    <n v="2683"/>
    <n v="1553909.2"/>
    <n v="17.5"/>
    <s v="-"/>
    <n v="46952.5"/>
    <n v="0"/>
    <n v="13.526253054107579"/>
  </r>
  <r>
    <d v="2021-02-06T00:00:00"/>
    <x v="5"/>
    <s v="week 6"/>
    <x v="0"/>
    <n v="0"/>
    <n v="2710"/>
    <n v="1551199.2"/>
    <n v="18.399999999999999"/>
    <s v="-"/>
    <n v="49863.999999999993"/>
    <n v="0"/>
    <n v="13.526253054107579"/>
  </r>
  <r>
    <d v="2021-02-06T00:00:00"/>
    <x v="5"/>
    <s v="week 6"/>
    <x v="0"/>
    <n v="0"/>
    <n v="4410"/>
    <n v="1546789.2"/>
    <n v="16.7"/>
    <s v="-"/>
    <n v="73647"/>
    <n v="0"/>
    <n v="13.526253054107579"/>
  </r>
  <r>
    <d v="2021-02-06T00:00:00"/>
    <x v="5"/>
    <s v="week 6"/>
    <x v="0"/>
    <n v="0"/>
    <n v="28884"/>
    <n v="1517905.2"/>
    <n v="16.2"/>
    <s v="-"/>
    <n v="467920.8"/>
    <n v="0"/>
    <n v="13.526253054107579"/>
  </r>
  <r>
    <d v="2021-02-06T00:00:00"/>
    <x v="5"/>
    <s v="week 6"/>
    <x v="0"/>
    <n v="0"/>
    <n v="2947"/>
    <n v="1514958.2"/>
    <n v="18.600000000000001"/>
    <s v="-"/>
    <n v="54814.200000000004"/>
    <n v="0"/>
    <n v="13.526253054107579"/>
  </r>
  <r>
    <d v="2021-02-06T00:00:00"/>
    <x v="5"/>
    <s v="week 6"/>
    <x v="0"/>
    <n v="0"/>
    <n v="7799"/>
    <n v="1507159.2"/>
    <n v="16.3"/>
    <s v="-"/>
    <n v="127123.70000000001"/>
    <n v="0"/>
    <n v="13.526253054107579"/>
  </r>
  <r>
    <d v="2021-02-06T00:00:00"/>
    <x v="5"/>
    <s v="week 6"/>
    <x v="0"/>
    <n v="0"/>
    <n v="10130"/>
    <n v="1497029.2"/>
    <n v="18.600000000000001"/>
    <s v="-"/>
    <n v="188418"/>
    <n v="0"/>
    <n v="13.526253054107579"/>
  </r>
  <r>
    <d v="2021-02-07T00:00:00"/>
    <x v="6"/>
    <s v="week 7"/>
    <x v="0"/>
    <n v="0"/>
    <n v="3030"/>
    <n v="1493999.2"/>
    <n v="17.399999999999999"/>
    <s v="-"/>
    <n v="52721.999999999993"/>
    <n v="0"/>
    <n v="13.526253054107579"/>
  </r>
  <r>
    <d v="2021-02-07T00:00:00"/>
    <x v="6"/>
    <s v="week 7"/>
    <x v="0"/>
    <n v="0"/>
    <n v="2700"/>
    <n v="1491299.2"/>
    <n v="17.600000000000001"/>
    <s v="-"/>
    <n v="47520.000000000007"/>
    <n v="0"/>
    <n v="13.526253054107579"/>
  </r>
  <r>
    <d v="2021-02-07T00:00:00"/>
    <x v="6"/>
    <s v="week 7"/>
    <x v="0"/>
    <n v="5345"/>
    <n v="0"/>
    <n v="1496644.2"/>
    <s v="-"/>
    <n v="12.1"/>
    <n v="0"/>
    <n v="64674.5"/>
    <n v="13.522510541724769"/>
  </r>
  <r>
    <d v="2021-02-08T00:00:00"/>
    <x v="6"/>
    <s v="week 7"/>
    <x v="0"/>
    <n v="0"/>
    <n v="6100"/>
    <n v="1490544.2"/>
    <n v="17.8"/>
    <s v="-"/>
    <n v="108580"/>
    <n v="0"/>
    <n v="13.522510541724769"/>
  </r>
  <r>
    <d v="2021-02-08T00:00:00"/>
    <x v="6"/>
    <s v="week 7"/>
    <x v="0"/>
    <n v="0"/>
    <n v="2700"/>
    <n v="1487844.2"/>
    <n v="17.899999999999999"/>
    <s v="-"/>
    <n v="48329.999999999993"/>
    <n v="0"/>
    <n v="13.522510541724769"/>
  </r>
  <r>
    <d v="2021-02-09T00:00:00"/>
    <x v="6"/>
    <s v="week 7"/>
    <x v="0"/>
    <n v="0"/>
    <n v="1380"/>
    <n v="1486464.2"/>
    <n v="16.899999999999999"/>
    <s v="-"/>
    <n v="23321.999999999996"/>
    <n v="0"/>
    <n v="13.522510541724769"/>
  </r>
  <r>
    <d v="2021-02-10T00:00:00"/>
    <x v="6"/>
    <s v="week 7"/>
    <x v="0"/>
    <n v="0"/>
    <n v="873.60000000000014"/>
    <n v="1485590.6"/>
    <n v="18.2"/>
    <s v="-"/>
    <n v="15899.520000000002"/>
    <n v="0"/>
    <n v="13.522510541724769"/>
  </r>
  <r>
    <d v="2021-02-10T00:00:00"/>
    <x v="6"/>
    <s v="week 7"/>
    <x v="0"/>
    <n v="0"/>
    <n v="2167.1999999999998"/>
    <n v="1483423.4"/>
    <n v="18.8"/>
    <s v="-"/>
    <n v="40743.360000000001"/>
    <n v="0"/>
    <n v="13.522510541724769"/>
  </r>
  <r>
    <d v="2021-02-10T00:00:00"/>
    <x v="6"/>
    <s v="week 7"/>
    <x v="0"/>
    <n v="0"/>
    <n v="8085"/>
    <n v="1475338.4"/>
    <n v="18.600000000000001"/>
    <s v="-"/>
    <n v="150381"/>
    <n v="0"/>
    <n v="13.522510541724769"/>
  </r>
  <r>
    <d v="2021-02-10T00:00:00"/>
    <x v="6"/>
    <s v="week 7"/>
    <x v="0"/>
    <n v="0"/>
    <n v="5390"/>
    <n v="1469948.4"/>
    <n v="18.8"/>
    <s v="-"/>
    <n v="101332"/>
    <n v="0"/>
    <n v="13.522510541724769"/>
  </r>
  <r>
    <d v="2021-02-10T00:00:00"/>
    <x v="6"/>
    <s v="week 7"/>
    <x v="0"/>
    <n v="0"/>
    <n v="5400"/>
    <n v="1464548.4"/>
    <n v="17.399999999999999"/>
    <s v="-"/>
    <n v="93959.999999999985"/>
    <n v="0"/>
    <n v="13.522510541724769"/>
  </r>
  <r>
    <d v="2021-02-10T00:00:00"/>
    <x v="6"/>
    <s v="week 7"/>
    <x v="0"/>
    <n v="0"/>
    <n v="2905"/>
    <n v="1461643.4"/>
    <n v="18.100000000000001"/>
    <s v="-"/>
    <n v="52580.500000000007"/>
    <n v="0"/>
    <n v="13.522510541724769"/>
  </r>
  <r>
    <d v="2021-02-10T00:00:00"/>
    <x v="6"/>
    <s v="week 7"/>
    <x v="0"/>
    <n v="0"/>
    <n v="37660"/>
    <n v="1423983.4"/>
    <n v="16.8"/>
    <s v="-"/>
    <n v="632688"/>
    <n v="0"/>
    <n v="13.522510541724769"/>
  </r>
  <r>
    <d v="2021-02-10T00:00:00"/>
    <x v="6"/>
    <s v="week 7"/>
    <x v="0"/>
    <n v="0"/>
    <n v="14180"/>
    <n v="1409803.4"/>
    <n v="17.100000000000001"/>
    <s v="-"/>
    <n v="242478.00000000003"/>
    <n v="0"/>
    <n v="13.522510541724769"/>
  </r>
  <r>
    <d v="2021-02-11T00:00:00"/>
    <x v="6"/>
    <s v="week 7"/>
    <x v="0"/>
    <n v="0"/>
    <n v="506"/>
    <n v="1409297.4"/>
    <n v="17.899999999999999"/>
    <s v="-"/>
    <n v="9057.4"/>
    <n v="0"/>
    <n v="13.522510541724769"/>
  </r>
  <r>
    <d v="2021-02-11T00:00:00"/>
    <x v="6"/>
    <s v="week 7"/>
    <x v="0"/>
    <n v="0"/>
    <n v="2695"/>
    <n v="1406602.4"/>
    <n v="16.600000000000001"/>
    <s v="-"/>
    <n v="44737.000000000007"/>
    <n v="0"/>
    <n v="13.522510541724769"/>
  </r>
  <r>
    <d v="2021-02-11T00:00:00"/>
    <x v="6"/>
    <s v="week 7"/>
    <x v="0"/>
    <n v="0"/>
    <n v="2895"/>
    <n v="1403707.4"/>
    <n v="18.399999999999999"/>
    <s v="-"/>
    <n v="53267.999999999993"/>
    <n v="0"/>
    <n v="13.522510541724769"/>
  </r>
  <r>
    <d v="2021-02-13T00:00:00"/>
    <x v="6"/>
    <s v="week 7"/>
    <x v="0"/>
    <n v="0"/>
    <n v="3040"/>
    <n v="1400667.4"/>
    <n v="17.5"/>
    <s v="-"/>
    <n v="53200"/>
    <n v="0"/>
    <n v="13.522510541724769"/>
  </r>
  <r>
    <d v="2021-02-13T00:00:00"/>
    <x v="6"/>
    <s v="week 7"/>
    <x v="0"/>
    <n v="0"/>
    <n v="2695"/>
    <n v="1397972.4"/>
    <n v="16.5"/>
    <s v="-"/>
    <n v="44467.5"/>
    <n v="0"/>
    <n v="13.522510541724769"/>
  </r>
  <r>
    <d v="2021-02-13T00:00:00"/>
    <x v="6"/>
    <s v="week 7"/>
    <x v="0"/>
    <n v="0"/>
    <n v="2690"/>
    <n v="1395282.4"/>
    <n v="18.7"/>
    <s v="-"/>
    <n v="50303"/>
    <n v="0"/>
    <n v="13.522510541724769"/>
  </r>
  <r>
    <d v="2021-02-13T00:00:00"/>
    <x v="6"/>
    <s v="week 7"/>
    <x v="0"/>
    <n v="0"/>
    <n v="2850"/>
    <n v="1392432.4"/>
    <n v="16.399999999999999"/>
    <s v="-"/>
    <n v="46739.999999999993"/>
    <n v="0"/>
    <n v="13.522510541724769"/>
  </r>
  <r>
    <d v="2021-02-13T00:00:00"/>
    <x v="6"/>
    <s v="week 7"/>
    <x v="0"/>
    <n v="0"/>
    <n v="6480"/>
    <n v="1385952.4"/>
    <n v="17.399999999999999"/>
    <s v="-"/>
    <n v="112751.99999999999"/>
    <n v="0"/>
    <n v="13.522510541724769"/>
  </r>
  <r>
    <d v="2021-02-14T00:00:00"/>
    <x v="7"/>
    <s v="week 8"/>
    <x v="0"/>
    <n v="0"/>
    <n v="507"/>
    <n v="1385445.4"/>
    <n v="17.3"/>
    <s v="-"/>
    <n v="8771.1"/>
    <n v="0"/>
    <n v="13.522510541724769"/>
  </r>
  <r>
    <d v="2021-02-14T00:00:00"/>
    <x v="7"/>
    <s v="week 8"/>
    <x v="0"/>
    <n v="0"/>
    <n v="1497"/>
    <n v="1383948.4"/>
    <n v="16.100000000000001"/>
    <s v="-"/>
    <n v="24101.7"/>
    <n v="0"/>
    <n v="13.522510541724769"/>
  </r>
  <r>
    <d v="2021-02-14T00:00:00"/>
    <x v="7"/>
    <s v="week 8"/>
    <x v="0"/>
    <n v="0"/>
    <n v="37553"/>
    <n v="1346395.4"/>
    <n v="16.600000000000001"/>
    <s v="-"/>
    <n v="623379.80000000005"/>
    <n v="0"/>
    <n v="13.522510541724769"/>
  </r>
  <r>
    <d v="2021-02-14T00:00:00"/>
    <x v="7"/>
    <s v="week 8"/>
    <x v="0"/>
    <n v="0"/>
    <n v="8095"/>
    <n v="1338300.3999999999"/>
    <n v="18.899999999999999"/>
    <s v="-"/>
    <n v="152995.5"/>
    <n v="0"/>
    <n v="13.522510541724769"/>
  </r>
  <r>
    <d v="2021-02-14T00:00:00"/>
    <x v="7"/>
    <s v="week 8"/>
    <x v="0"/>
    <n v="0"/>
    <n v="314"/>
    <n v="1337986.3999999999"/>
    <n v="16.8"/>
    <s v="-"/>
    <n v="5275.2"/>
    <n v="0"/>
    <n v="13.522510541724769"/>
  </r>
  <r>
    <d v="2021-02-14T00:00:00"/>
    <x v="7"/>
    <s v="week 8"/>
    <x v="0"/>
    <n v="0"/>
    <n v="5119"/>
    <n v="1332867.3999999999"/>
    <n v="18.5"/>
    <s v="-"/>
    <n v="94701.5"/>
    <n v="0"/>
    <n v="13.522510541724769"/>
  </r>
  <r>
    <d v="2021-02-14T00:00:00"/>
    <x v="7"/>
    <s v="week 8"/>
    <x v="0"/>
    <n v="0"/>
    <n v="5403"/>
    <n v="1327464.3999999999"/>
    <n v="17.600000000000001"/>
    <s v="-"/>
    <n v="95092.800000000003"/>
    <n v="0"/>
    <n v="13.522510541724769"/>
  </r>
  <r>
    <d v="2021-02-15T00:00:00"/>
    <x v="7"/>
    <s v="week 8"/>
    <x v="0"/>
    <n v="0"/>
    <n v="4705"/>
    <n v="1322759.3999999999"/>
    <n v="18.7"/>
    <s v="-"/>
    <n v="87983.5"/>
    <n v="0"/>
    <n v="13.522510541724769"/>
  </r>
  <r>
    <d v="2021-02-15T00:00:00"/>
    <x v="7"/>
    <s v="week 8"/>
    <x v="0"/>
    <n v="0"/>
    <n v="24965"/>
    <n v="1297794.3999999999"/>
    <n v="18.100000000000001"/>
    <s v="-"/>
    <n v="451866.50000000006"/>
    <n v="0"/>
    <n v="13.522510541724769"/>
  </r>
  <r>
    <d v="2021-02-16T00:00:00"/>
    <x v="7"/>
    <s v="week 8"/>
    <x v="0"/>
    <n v="0"/>
    <n v="1434"/>
    <n v="1296360.3999999999"/>
    <n v="16.2"/>
    <s v="-"/>
    <n v="23230.799999999999"/>
    <n v="0"/>
    <n v="13.522510541724769"/>
  </r>
  <r>
    <d v="2021-02-16T00:00:00"/>
    <x v="7"/>
    <s v="week 8"/>
    <x v="0"/>
    <n v="0"/>
    <n v="1516"/>
    <n v="1294844.3999999999"/>
    <n v="16.8"/>
    <s v="-"/>
    <n v="25468.799999999999"/>
    <n v="0"/>
    <n v="13.522510541724769"/>
  </r>
  <r>
    <d v="2021-02-16T00:00:00"/>
    <x v="7"/>
    <s v="week 8"/>
    <x v="0"/>
    <n v="0"/>
    <n v="5420"/>
    <n v="1289424.3999999999"/>
    <n v="16.8"/>
    <s v="-"/>
    <n v="91056"/>
    <n v="0"/>
    <n v="13.522510541724769"/>
  </r>
  <r>
    <d v="2021-02-16T00:00:00"/>
    <x v="7"/>
    <s v="week 8"/>
    <x v="0"/>
    <n v="0"/>
    <n v="2695"/>
    <n v="1286729.3999999999"/>
    <n v="18.399999999999999"/>
    <s v="-"/>
    <n v="49587.999999999993"/>
    <n v="0"/>
    <n v="13.522510541724769"/>
  </r>
  <r>
    <d v="2021-02-16T00:00:00"/>
    <x v="7"/>
    <s v="week 8"/>
    <x v="0"/>
    <n v="0"/>
    <n v="5370"/>
    <n v="1281359.3999999999"/>
    <n v="16.8"/>
    <s v="-"/>
    <n v="90216"/>
    <n v="0"/>
    <n v="13.522510541724769"/>
  </r>
  <r>
    <d v="2021-02-16T00:00:00"/>
    <x v="7"/>
    <s v="week 8"/>
    <x v="0"/>
    <n v="0"/>
    <n v="1220"/>
    <n v="1280139.3999999999"/>
    <n v="17.7"/>
    <s v="-"/>
    <n v="21594"/>
    <n v="0"/>
    <n v="13.522510541724769"/>
  </r>
  <r>
    <d v="2021-02-16T00:00:00"/>
    <x v="7"/>
    <s v="week 8"/>
    <x v="0"/>
    <n v="0"/>
    <n v="2905"/>
    <n v="1277234.3999999999"/>
    <n v="16.399999999999999"/>
    <s v="-"/>
    <n v="47641.999999999993"/>
    <n v="0"/>
    <n v="13.522510541724769"/>
  </r>
  <r>
    <d v="2021-02-16T00:00:00"/>
    <x v="7"/>
    <s v="week 8"/>
    <x v="0"/>
    <n v="0"/>
    <n v="1260"/>
    <n v="1275974.3999999999"/>
    <n v="18.5"/>
    <s v="-"/>
    <n v="23310"/>
    <n v="0"/>
    <n v="13.522510541724769"/>
  </r>
  <r>
    <d v="2021-02-16T00:00:00"/>
    <x v="7"/>
    <s v="week 8"/>
    <x v="0"/>
    <n v="0"/>
    <n v="3310"/>
    <n v="1272664.3999999999"/>
    <n v="17.100000000000001"/>
    <s v="-"/>
    <n v="56601.000000000007"/>
    <n v="0"/>
    <n v="13.522510541724769"/>
  </r>
  <r>
    <d v="2021-02-17T00:00:00"/>
    <x v="7"/>
    <s v="week 8"/>
    <x v="0"/>
    <n v="0"/>
    <n v="880"/>
    <n v="1271784.3999999999"/>
    <n v="16.100000000000001"/>
    <s v="-"/>
    <n v="14168.000000000002"/>
    <n v="0"/>
    <n v="13.522510541724769"/>
  </r>
  <r>
    <d v="2021-02-17T00:00:00"/>
    <x v="7"/>
    <s v="week 8"/>
    <x v="0"/>
    <n v="0"/>
    <n v="10280"/>
    <n v="1261504.3999999999"/>
    <n v="17.8"/>
    <s v="-"/>
    <n v="182984"/>
    <n v="0"/>
    <n v="13.522510541724769"/>
  </r>
  <r>
    <d v="2021-02-18T00:00:00"/>
    <x v="7"/>
    <s v="week 8"/>
    <x v="0"/>
    <n v="18662.400000000009"/>
    <n v="0"/>
    <n v="1280166.7999999998"/>
    <s v="-"/>
    <n v="12.6"/>
    <n v="0"/>
    <n v="235146.24000000011"/>
    <n v="13.514135308177268"/>
  </r>
  <r>
    <d v="2021-02-18T00:00:00"/>
    <x v="7"/>
    <s v="week 8"/>
    <x v="0"/>
    <n v="5990.4000000000015"/>
    <n v="0"/>
    <n v="1286157.1999999997"/>
    <s v="-"/>
    <n v="12.3"/>
    <n v="0"/>
    <n v="73681.920000000027"/>
    <n v="13.510607400250098"/>
  </r>
  <r>
    <d v="2021-02-18T00:00:00"/>
    <x v="7"/>
    <s v="week 8"/>
    <x v="0"/>
    <n v="18201.599999999991"/>
    <n v="0"/>
    <n v="1304358.7999999998"/>
    <s v="-"/>
    <n v="14.5"/>
    <n v="0"/>
    <n v="263923.1999999999"/>
    <n v="13.519266147503261"/>
  </r>
  <r>
    <d v="2021-02-18T00:00:00"/>
    <x v="7"/>
    <s v="week 8"/>
    <x v="0"/>
    <n v="0"/>
    <n v="5400"/>
    <n v="1298958.7999999998"/>
    <n v="16.2"/>
    <s v="-"/>
    <n v="87480"/>
    <n v="0"/>
    <n v="13.519266147503261"/>
  </r>
  <r>
    <d v="2021-02-20T00:00:00"/>
    <x v="7"/>
    <s v="week 8"/>
    <x v="0"/>
    <n v="0"/>
    <n v="3030"/>
    <n v="1295928.7999999998"/>
    <n v="16.399999999999999"/>
    <s v="-"/>
    <n v="49691.999999999993"/>
    <n v="0"/>
    <n v="13.519266147503261"/>
  </r>
  <r>
    <d v="2021-02-20T00:00:00"/>
    <x v="7"/>
    <s v="week 8"/>
    <x v="0"/>
    <n v="0"/>
    <n v="5430"/>
    <n v="1290498.7999999998"/>
    <n v="17.5"/>
    <s v="-"/>
    <n v="95025"/>
    <n v="0"/>
    <n v="13.519266147503261"/>
  </r>
  <r>
    <d v="2021-02-20T00:00:00"/>
    <x v="7"/>
    <s v="week 8"/>
    <x v="0"/>
    <n v="0"/>
    <n v="5350"/>
    <n v="1285148.7999999998"/>
    <n v="17.3"/>
    <s v="-"/>
    <n v="92555"/>
    <n v="0"/>
    <n v="13.519266147503261"/>
  </r>
  <r>
    <d v="2021-02-20T00:00:00"/>
    <x v="7"/>
    <s v="week 8"/>
    <x v="0"/>
    <n v="0"/>
    <n v="2703"/>
    <n v="1282445.7999999998"/>
    <n v="17.600000000000001"/>
    <s v="-"/>
    <n v="47572.800000000003"/>
    <n v="0"/>
    <n v="13.519266147503261"/>
  </r>
  <r>
    <d v="2021-02-20T00:00:00"/>
    <x v="7"/>
    <s v="week 8"/>
    <x v="0"/>
    <n v="0"/>
    <n v="2665"/>
    <n v="1279780.7999999998"/>
    <n v="17.2"/>
    <s v="-"/>
    <n v="45838"/>
    <n v="0"/>
    <n v="13.519266147503261"/>
  </r>
  <r>
    <d v="2021-02-20T00:00:00"/>
    <x v="7"/>
    <s v="week 8"/>
    <x v="0"/>
    <n v="0"/>
    <n v="1075"/>
    <n v="1278705.7999999998"/>
    <n v="16.5"/>
    <s v="-"/>
    <n v="17737.5"/>
    <n v="0"/>
    <n v="13.519266147503261"/>
  </r>
  <r>
    <d v="2021-02-20T00:00:00"/>
    <x v="7"/>
    <s v="week 8"/>
    <x v="0"/>
    <n v="0"/>
    <n v="1780"/>
    <n v="1276925.7999999998"/>
    <n v="16.399999999999999"/>
    <s v="-"/>
    <n v="29191.999999999996"/>
    <n v="0"/>
    <n v="13.519266147503261"/>
  </r>
  <r>
    <d v="2021-02-20T00:00:00"/>
    <x v="7"/>
    <s v="week 8"/>
    <x v="0"/>
    <n v="0"/>
    <n v="1450"/>
    <n v="1275475.7999999998"/>
    <n v="18.2"/>
    <s v="-"/>
    <n v="26390"/>
    <n v="0"/>
    <n v="13.519266147503261"/>
  </r>
  <r>
    <d v="2021-02-22T00:00:00"/>
    <x v="8"/>
    <s v="week 9"/>
    <x v="0"/>
    <n v="0"/>
    <n v="49460"/>
    <n v="1226015.7999999998"/>
    <n v="16.100000000000001"/>
    <s v="-"/>
    <n v="796306.00000000012"/>
    <n v="0"/>
    <n v="13.519266147503261"/>
  </r>
  <r>
    <d v="2021-02-23T00:00:00"/>
    <x v="8"/>
    <s v="week 9"/>
    <x v="0"/>
    <n v="0"/>
    <n v="500"/>
    <n v="1225515.7999999998"/>
    <n v="16.899999999999999"/>
    <s v="-"/>
    <n v="8450"/>
    <n v="0"/>
    <n v="13.519266147503261"/>
  </r>
  <r>
    <d v="2021-02-23T00:00:00"/>
    <x v="8"/>
    <s v="week 9"/>
    <x v="0"/>
    <n v="0"/>
    <n v="1239"/>
    <n v="1224276.7999999998"/>
    <n v="16.5"/>
    <s v="-"/>
    <n v="20443.5"/>
    <n v="0"/>
    <n v="13.519266147503261"/>
  </r>
  <r>
    <d v="2021-02-23T00:00:00"/>
    <x v="8"/>
    <s v="week 9"/>
    <x v="0"/>
    <n v="0"/>
    <n v="34584"/>
    <n v="1189692.7999999998"/>
    <n v="16.2"/>
    <s v="-"/>
    <n v="560260.79999999993"/>
    <n v="0"/>
    <n v="13.519266147503261"/>
  </r>
  <r>
    <d v="2021-02-23T00:00:00"/>
    <x v="8"/>
    <s v="week 9"/>
    <x v="0"/>
    <n v="0"/>
    <n v="35366"/>
    <n v="1154326.7999999998"/>
    <n v="17.8"/>
    <s v="-"/>
    <n v="629514.80000000005"/>
    <n v="0"/>
    <n v="13.519266147503261"/>
  </r>
  <r>
    <d v="2021-02-24T00:00:00"/>
    <x v="8"/>
    <s v="week 9"/>
    <x v="0"/>
    <n v="0"/>
    <n v="1020"/>
    <n v="1153306.7999999998"/>
    <n v="16.8"/>
    <s v="-"/>
    <n v="17136"/>
    <n v="0"/>
    <n v="13.519266147503261"/>
  </r>
  <r>
    <d v="2021-02-24T00:00:00"/>
    <x v="8"/>
    <s v="week 9"/>
    <x v="0"/>
    <n v="0"/>
    <n v="2010"/>
    <n v="1151296.7999999998"/>
    <n v="16.100000000000001"/>
    <s v="-"/>
    <n v="32361.000000000004"/>
    <n v="0"/>
    <n v="13.519266147503261"/>
  </r>
  <r>
    <d v="2021-02-24T00:00:00"/>
    <x v="8"/>
    <s v="week 9"/>
    <x v="0"/>
    <n v="0"/>
    <n v="4550"/>
    <n v="1146746.7999999998"/>
    <n v="17.3"/>
    <s v="-"/>
    <n v="78715"/>
    <n v="0"/>
    <n v="13.519266147503261"/>
  </r>
  <r>
    <d v="2021-02-25T00:00:00"/>
    <x v="8"/>
    <s v="week 9"/>
    <x v="0"/>
    <n v="0"/>
    <n v="3030"/>
    <n v="1143716.7999999998"/>
    <n v="17.899999999999999"/>
    <s v="-"/>
    <n v="54236.999999999993"/>
    <n v="0"/>
    <n v="13.519266147503261"/>
  </r>
  <r>
    <d v="2021-02-25T00:00:00"/>
    <x v="8"/>
    <s v="week 9"/>
    <x v="0"/>
    <n v="0"/>
    <n v="13336"/>
    <n v="1130380.7999999998"/>
    <n v="17.2"/>
    <s v="-"/>
    <n v="229379.19999999998"/>
    <n v="0"/>
    <n v="13.519266147503261"/>
  </r>
  <r>
    <d v="2021-02-25T00:00:00"/>
    <x v="8"/>
    <s v="week 9"/>
    <x v="0"/>
    <n v="0"/>
    <n v="26588"/>
    <n v="1103792.7999999998"/>
    <n v="18.399999999999999"/>
    <s v="-"/>
    <n v="489219.19999999995"/>
    <n v="0"/>
    <n v="13.519266147503261"/>
  </r>
  <r>
    <d v="2021-02-25T00:00:00"/>
    <x v="8"/>
    <s v="week 9"/>
    <x v="0"/>
    <n v="0"/>
    <n v="6288"/>
    <n v="1097504.7999999998"/>
    <n v="18.399999999999999"/>
    <s v="-"/>
    <n v="115699.2"/>
    <n v="0"/>
    <n v="13.519266147503261"/>
  </r>
  <r>
    <d v="2021-02-25T00:00:00"/>
    <x v="8"/>
    <s v="week 9"/>
    <x v="0"/>
    <n v="0"/>
    <n v="23377"/>
    <n v="1074127.7999999998"/>
    <n v="16.399999999999999"/>
    <s v="-"/>
    <n v="383382.8"/>
    <n v="0"/>
    <n v="13.519266147503261"/>
  </r>
  <r>
    <d v="2021-02-25T00:00:00"/>
    <x v="8"/>
    <s v="week 9"/>
    <x v="0"/>
    <n v="35110"/>
    <n v="0"/>
    <n v="1109237.7999999998"/>
    <s v="-"/>
    <n v="13.3"/>
    <n v="0"/>
    <n v="466963"/>
    <n v="13.515626083966584"/>
  </r>
  <r>
    <d v="2021-02-27T00:00:00"/>
    <x v="8"/>
    <s v="week 9"/>
    <x v="0"/>
    <n v="0"/>
    <n v="2800"/>
    <n v="1106437.7999999998"/>
    <n v="17.2"/>
    <s v="-"/>
    <n v="48160"/>
    <n v="0"/>
    <n v="13.515626083966584"/>
  </r>
  <r>
    <d v="2021-02-27T00:00:00"/>
    <x v="8"/>
    <s v="week 9"/>
    <x v="0"/>
    <n v="0"/>
    <n v="5380"/>
    <n v="1101057.7999999998"/>
    <n v="18.5"/>
    <s v="-"/>
    <n v="99530"/>
    <n v="0"/>
    <n v="13.515626083966584"/>
  </r>
  <r>
    <d v="2021-02-27T00:00:00"/>
    <x v="8"/>
    <s v="week 9"/>
    <x v="0"/>
    <n v="0"/>
    <n v="5310"/>
    <n v="1095747.7999999998"/>
    <n v="16.5"/>
    <s v="-"/>
    <n v="87615"/>
    <n v="0"/>
    <n v="13.515626083966584"/>
  </r>
  <r>
    <d v="2021-02-28T00:00:00"/>
    <x v="9"/>
    <s v="week 10"/>
    <x v="0"/>
    <n v="0"/>
    <n v="12555"/>
    <n v="1083192.7999999998"/>
    <n v="18.100000000000001"/>
    <s v="-"/>
    <n v="227245.50000000003"/>
    <n v="0"/>
    <n v="13.515626083966584"/>
  </r>
  <r>
    <d v="2021-02-28T00:00:00"/>
    <x v="9"/>
    <s v="week 10"/>
    <x v="0"/>
    <n v="0"/>
    <n v="8985"/>
    <n v="1074207.7999999998"/>
    <n v="18.7"/>
    <s v="-"/>
    <n v="168019.5"/>
    <n v="0"/>
    <n v="13.515626083966584"/>
  </r>
  <r>
    <d v="2021-02-28T00:00:00"/>
    <x v="9"/>
    <s v="week 10"/>
    <x v="0"/>
    <n v="0"/>
    <n v="269"/>
    <n v="1073938.7999999998"/>
    <n v="17.8"/>
    <s v="-"/>
    <n v="4788.2"/>
    <n v="0"/>
    <n v="13.515626083966584"/>
  </r>
  <r>
    <d v="2021-02-28T00:00:00"/>
    <x v="9"/>
    <s v="week 10"/>
    <x v="0"/>
    <n v="0"/>
    <n v="4310"/>
    <n v="1069628.7999999998"/>
    <n v="16.2"/>
    <s v="-"/>
    <n v="69822"/>
    <n v="0"/>
    <n v="13.515626083966584"/>
  </r>
  <r>
    <d v="2021-02-28T00:00:00"/>
    <x v="9"/>
    <s v="week 10"/>
    <x v="0"/>
    <n v="0"/>
    <n v="3600"/>
    <n v="1066028.7999999998"/>
    <n v="17.899999999999999"/>
    <s v="-"/>
    <n v="64439.999999999993"/>
    <n v="0"/>
    <n v="13.515626083966584"/>
  </r>
  <r>
    <d v="2021-02-28T00:00:00"/>
    <x v="9"/>
    <s v="week 10"/>
    <x v="0"/>
    <n v="0"/>
    <n v="866"/>
    <n v="1065162.7999999998"/>
    <n v="16.600000000000001"/>
    <s v="-"/>
    <n v="14375.6"/>
    <n v="0"/>
    <n v="13.515626083966584"/>
  </r>
  <r>
    <d v="2021-03-01T00:00:00"/>
    <x v="9"/>
    <s v="week 10"/>
    <x v="0"/>
    <n v="0"/>
    <n v="6050"/>
    <n v="1059112.7999999998"/>
    <n v="18.399999999999999"/>
    <s v="-"/>
    <n v="111319.99999999999"/>
    <n v="0"/>
    <n v="13.515626083966584"/>
  </r>
  <r>
    <d v="2021-03-01T00:00:00"/>
    <x v="9"/>
    <s v="week 10"/>
    <x v="0"/>
    <n v="0"/>
    <n v="3060"/>
    <n v="1056052.7999999998"/>
    <n v="16.5"/>
    <s v="-"/>
    <n v="50490"/>
    <n v="0"/>
    <n v="13.515626083966584"/>
  </r>
  <r>
    <d v="2021-03-03T00:00:00"/>
    <x v="9"/>
    <s v="week 10"/>
    <x v="0"/>
    <n v="0"/>
    <n v="500"/>
    <n v="1055552.7999999998"/>
    <n v="18.7"/>
    <s v="-"/>
    <n v="9350"/>
    <n v="0"/>
    <n v="13.515626083966584"/>
  </r>
  <r>
    <d v="2021-03-03T00:00:00"/>
    <x v="9"/>
    <s v="week 10"/>
    <x v="0"/>
    <n v="0"/>
    <n v="1084"/>
    <n v="1054468.7999999998"/>
    <n v="18.399999999999999"/>
    <s v="-"/>
    <n v="19945.599999999999"/>
    <n v="0"/>
    <n v="13.515626083966584"/>
  </r>
  <r>
    <d v="2021-03-03T00:00:00"/>
    <x v="9"/>
    <s v="week 10"/>
    <x v="0"/>
    <n v="0"/>
    <n v="9100"/>
    <n v="1045368.7999999998"/>
    <n v="16.600000000000001"/>
    <s v="-"/>
    <n v="151060"/>
    <n v="0"/>
    <n v="13.515626083966584"/>
  </r>
  <r>
    <d v="2021-03-04T00:00:00"/>
    <x v="9"/>
    <s v="week 10"/>
    <x v="0"/>
    <n v="0"/>
    <n v="3030"/>
    <n v="1042338.7999999998"/>
    <n v="17.8"/>
    <s v="-"/>
    <n v="53934"/>
    <n v="0"/>
    <n v="13.515626083966584"/>
  </r>
  <r>
    <d v="2021-03-04T00:00:00"/>
    <x v="9"/>
    <s v="week 10"/>
    <x v="0"/>
    <n v="0"/>
    <n v="3030"/>
    <n v="1039308.7999999998"/>
    <n v="18.100000000000001"/>
    <s v="-"/>
    <n v="54843.000000000007"/>
    <n v="0"/>
    <n v="13.515626083966584"/>
  </r>
  <r>
    <d v="2021-03-04T00:00:00"/>
    <x v="9"/>
    <s v="week 10"/>
    <x v="0"/>
    <n v="0"/>
    <n v="572"/>
    <n v="1038736.7999999998"/>
    <n v="17.3"/>
    <s v="-"/>
    <n v="9895.6"/>
    <n v="0"/>
    <n v="13.515626083966584"/>
  </r>
  <r>
    <d v="2021-03-04T00:00:00"/>
    <x v="9"/>
    <s v="week 10"/>
    <x v="0"/>
    <n v="0"/>
    <n v="19505"/>
    <n v="1019231.7999999998"/>
    <n v="16.5"/>
    <s v="-"/>
    <n v="321832.5"/>
    <n v="0"/>
    <n v="13.515626083966584"/>
  </r>
  <r>
    <d v="2021-03-04T00:00:00"/>
    <x v="9"/>
    <s v="week 10"/>
    <x v="0"/>
    <n v="0"/>
    <n v="2690"/>
    <n v="1016541.7999999998"/>
    <n v="18.8"/>
    <s v="-"/>
    <n v="50572"/>
    <n v="0"/>
    <n v="13.515626083966584"/>
  </r>
  <r>
    <d v="2021-03-06T00:00:00"/>
    <x v="9"/>
    <s v="week 10"/>
    <x v="0"/>
    <n v="0"/>
    <n v="2700"/>
    <n v="1013841.7999999998"/>
    <n v="17.7"/>
    <s v="-"/>
    <n v="47790"/>
    <n v="0"/>
    <n v="13.515626083966584"/>
  </r>
  <r>
    <d v="2021-03-07T00:00:00"/>
    <x v="10"/>
    <s v="week 11"/>
    <x v="0"/>
    <n v="0"/>
    <n v="5370"/>
    <n v="1008471.7999999998"/>
    <n v="16.2"/>
    <s v="-"/>
    <n v="86994"/>
    <n v="0"/>
    <n v="13.515626083966584"/>
  </r>
  <r>
    <d v="2021-03-07T00:00:00"/>
    <x v="10"/>
    <s v="week 11"/>
    <x v="0"/>
    <n v="0"/>
    <n v="1012"/>
    <n v="1007459.7999999998"/>
    <n v="16.8"/>
    <s v="-"/>
    <n v="17001.600000000002"/>
    <n v="0"/>
    <n v="13.515626083966584"/>
  </r>
  <r>
    <d v="2021-03-08T00:00:00"/>
    <x v="10"/>
    <s v="week 11"/>
    <x v="0"/>
    <n v="0"/>
    <n v="4420"/>
    <n v="1003039.7999999998"/>
    <n v="18.600000000000001"/>
    <s v="-"/>
    <n v="82212"/>
    <n v="0"/>
    <n v="13.515626083966584"/>
  </r>
  <r>
    <d v="2021-03-09T00:00:00"/>
    <x v="10"/>
    <s v="week 11"/>
    <x v="0"/>
    <n v="0"/>
    <n v="13475"/>
    <n v="989564.79999999981"/>
    <n v="18.7"/>
    <s v="-"/>
    <n v="251982.5"/>
    <n v="0"/>
    <n v="13.515626083966584"/>
  </r>
  <r>
    <d v="2021-03-10T00:00:00"/>
    <x v="10"/>
    <s v="week 11"/>
    <x v="0"/>
    <n v="0"/>
    <n v="3494"/>
    <n v="986070.79999999981"/>
    <n v="18.3"/>
    <s v="-"/>
    <n v="63940.200000000004"/>
    <n v="0"/>
    <n v="13.515626083966584"/>
  </r>
  <r>
    <d v="2021-03-10T00:00:00"/>
    <x v="10"/>
    <s v="week 11"/>
    <x v="0"/>
    <n v="19500"/>
    <n v="0"/>
    <n v="1005570.7999999998"/>
    <s v="-"/>
    <n v="12.7"/>
    <n v="0"/>
    <n v="247650"/>
    <n v="13.508174539040535"/>
  </r>
  <r>
    <d v="2021-03-10T00:00:00"/>
    <x v="10"/>
    <s v="week 11"/>
    <x v="0"/>
    <n v="16740"/>
    <n v="0"/>
    <n v="1022310.7999999998"/>
    <s v="-"/>
    <n v="14.8"/>
    <n v="0"/>
    <n v="247752"/>
    <n v="13.518227339549648"/>
  </r>
  <r>
    <d v="2021-03-10T00:00:00"/>
    <x v="10"/>
    <s v="week 11"/>
    <x v="0"/>
    <n v="45860"/>
    <n v="0"/>
    <n v="1068170.7999999998"/>
    <s v="-"/>
    <n v="12.5"/>
    <n v="0"/>
    <n v="573250"/>
    <n v="13.496973114826211"/>
  </r>
  <r>
    <d v="2021-03-11T00:00:00"/>
    <x v="10"/>
    <s v="week 11"/>
    <x v="0"/>
    <n v="0"/>
    <n v="2368"/>
    <n v="1065802.7999999998"/>
    <n v="17.2"/>
    <s v="-"/>
    <n v="40729.599999999999"/>
    <n v="0"/>
    <n v="13.496973114826211"/>
  </r>
  <r>
    <d v="2021-03-11T00:00:00"/>
    <x v="10"/>
    <s v="week 11"/>
    <x v="0"/>
    <n v="0"/>
    <n v="24150"/>
    <n v="1041652.7999999998"/>
    <n v="18.8"/>
    <s v="-"/>
    <n v="454020"/>
    <n v="0"/>
    <n v="13.496973114826211"/>
  </r>
  <r>
    <d v="2021-03-11T00:00:00"/>
    <x v="10"/>
    <s v="week 11"/>
    <x v="0"/>
    <n v="0"/>
    <n v="1012"/>
    <n v="1040640.7999999998"/>
    <n v="16.100000000000001"/>
    <s v="-"/>
    <n v="16293.2"/>
    <n v="0"/>
    <n v="13.496973114826211"/>
  </r>
  <r>
    <d v="2021-03-13T00:00:00"/>
    <x v="10"/>
    <s v="week 11"/>
    <x v="0"/>
    <n v="3040"/>
    <n v="0"/>
    <n v="1043680.7999999998"/>
    <s v="-"/>
    <n v="14.1"/>
    <n v="0"/>
    <n v="42864"/>
    <n v="13.497806366524225"/>
  </r>
  <r>
    <d v="2021-03-13T00:00:00"/>
    <x v="10"/>
    <s v="week 11"/>
    <x v="0"/>
    <n v="0"/>
    <n v="64050"/>
    <n v="979630.79999999981"/>
    <n v="16.3"/>
    <s v="-"/>
    <n v="1044015"/>
    <n v="0"/>
    <n v="13.497806366524225"/>
  </r>
  <r>
    <d v="2021-03-13T00:00:00"/>
    <x v="10"/>
    <s v="week 11"/>
    <x v="0"/>
    <n v="0"/>
    <n v="27620"/>
    <n v="952010.79999999981"/>
    <n v="16.7"/>
    <s v="-"/>
    <n v="461254"/>
    <n v="0"/>
    <n v="13.497806366524225"/>
  </r>
  <r>
    <d v="2021-03-15T00:00:00"/>
    <x v="11"/>
    <s v="week 12"/>
    <x v="0"/>
    <n v="0"/>
    <n v="2700"/>
    <n v="949310.79999999981"/>
    <n v="17.2"/>
    <s v="-"/>
    <n v="46440"/>
    <n v="0"/>
    <n v="13.497806366524225"/>
  </r>
  <r>
    <d v="2021-03-15T00:00:00"/>
    <x v="11"/>
    <s v="week 12"/>
    <x v="0"/>
    <n v="0"/>
    <n v="2910"/>
    <n v="946400.79999999981"/>
    <n v="16.2"/>
    <s v="-"/>
    <n v="47142"/>
    <n v="0"/>
    <n v="13.497806366524225"/>
  </r>
  <r>
    <d v="2021-03-16T00:00:00"/>
    <x v="11"/>
    <s v="week 12"/>
    <x v="0"/>
    <n v="0"/>
    <n v="10110"/>
    <n v="936290.79999999981"/>
    <n v="16.7"/>
    <s v="-"/>
    <n v="168837"/>
    <n v="0"/>
    <n v="13.497806366524225"/>
  </r>
  <r>
    <d v="2021-03-16T00:00:00"/>
    <x v="11"/>
    <s v="week 12"/>
    <x v="0"/>
    <n v="0"/>
    <n v="13500"/>
    <n v="922790.79999999981"/>
    <n v="18.3"/>
    <s v="-"/>
    <n v="247050"/>
    <n v="0"/>
    <n v="13.497806366524225"/>
  </r>
  <r>
    <d v="2021-03-16T00:00:00"/>
    <x v="11"/>
    <s v="week 12"/>
    <x v="0"/>
    <n v="0"/>
    <n v="14355"/>
    <n v="908435.79999999981"/>
    <n v="17.100000000000001"/>
    <s v="-"/>
    <n v="245470.50000000003"/>
    <n v="0"/>
    <n v="13.497806366524225"/>
  </r>
  <r>
    <d v="2021-03-17T00:00:00"/>
    <x v="11"/>
    <s v="week 12"/>
    <x v="0"/>
    <n v="0"/>
    <n v="6990"/>
    <n v="901445.79999999981"/>
    <n v="18.7"/>
    <s v="-"/>
    <n v="130713"/>
    <n v="0"/>
    <n v="13.497806366524225"/>
  </r>
  <r>
    <d v="2021-03-18T00:00:00"/>
    <x v="11"/>
    <s v="week 12"/>
    <x v="0"/>
    <n v="0"/>
    <n v="1090"/>
    <n v="900355.79999999981"/>
    <n v="17.399999999999999"/>
    <s v="-"/>
    <n v="18966"/>
    <n v="0"/>
    <n v="13.497806366524225"/>
  </r>
  <r>
    <d v="2021-03-20T00:00:00"/>
    <x v="11"/>
    <s v="week 12"/>
    <x v="0"/>
    <n v="0"/>
    <n v="1340"/>
    <n v="899015.79999999981"/>
    <n v="16.7"/>
    <s v="-"/>
    <n v="22378"/>
    <n v="0"/>
    <n v="13.497806366524225"/>
  </r>
  <r>
    <d v="2021-03-22T00:00:00"/>
    <x v="12"/>
    <s v="week 13"/>
    <x v="0"/>
    <n v="0"/>
    <n v="282"/>
    <n v="898733.79999999981"/>
    <n v="16.399999999999999"/>
    <s v="-"/>
    <n v="4624.7999999999993"/>
    <n v="0"/>
    <n v="13.497806366524225"/>
  </r>
  <r>
    <d v="2021-03-22T00:00:00"/>
    <x v="12"/>
    <s v="week 13"/>
    <x v="0"/>
    <n v="0"/>
    <n v="4500"/>
    <n v="894233.79999999981"/>
    <n v="18.899999999999999"/>
    <s v="-"/>
    <n v="85050"/>
    <n v="0"/>
    <n v="13.497806366524225"/>
  </r>
  <r>
    <d v="2021-03-22T00:00:00"/>
    <x v="12"/>
    <s v="week 13"/>
    <x v="0"/>
    <n v="0"/>
    <n v="1610"/>
    <n v="892623.79999999981"/>
    <n v="17.899999999999999"/>
    <s v="-"/>
    <n v="28818.999999999996"/>
    <n v="0"/>
    <n v="13.497806366524225"/>
  </r>
  <r>
    <d v="2021-03-23T00:00:00"/>
    <x v="12"/>
    <s v="week 13"/>
    <x v="0"/>
    <n v="0"/>
    <n v="971"/>
    <n v="891652.79999999981"/>
    <n v="17.2"/>
    <s v="-"/>
    <n v="16701.2"/>
    <n v="0"/>
    <n v="13.497806366524225"/>
  </r>
  <r>
    <d v="2021-03-23T00:00:00"/>
    <x v="12"/>
    <s v="week 13"/>
    <x v="0"/>
    <n v="0"/>
    <n v="902"/>
    <n v="890750.79999999981"/>
    <n v="18.2"/>
    <s v="-"/>
    <n v="16416.399999999998"/>
    <n v="0"/>
    <n v="13.497806366524225"/>
  </r>
  <r>
    <d v="2021-03-23T00:00:00"/>
    <x v="12"/>
    <s v="week 13"/>
    <x v="0"/>
    <n v="0"/>
    <n v="540"/>
    <n v="890210.79999999981"/>
    <n v="17.899999999999999"/>
    <s v="-"/>
    <n v="9666"/>
    <n v="0"/>
    <n v="13.497806366524225"/>
  </r>
  <r>
    <d v="2021-03-23T00:00:00"/>
    <x v="12"/>
    <s v="week 13"/>
    <x v="0"/>
    <n v="0"/>
    <n v="795"/>
    <n v="889415.79999999981"/>
    <n v="18.100000000000001"/>
    <s v="-"/>
    <n v="14389.500000000002"/>
    <n v="0"/>
    <n v="13.497806366524225"/>
  </r>
  <r>
    <d v="2021-03-24T00:00:00"/>
    <x v="12"/>
    <s v="week 13"/>
    <x v="0"/>
    <n v="0"/>
    <n v="4787"/>
    <n v="884628.79999999981"/>
    <n v="16.5"/>
    <s v="-"/>
    <n v="78985.5"/>
    <n v="0"/>
    <n v="13.497806366524225"/>
  </r>
  <r>
    <d v="2021-03-27T00:00:00"/>
    <x v="12"/>
    <s v="week 13"/>
    <x v="0"/>
    <n v="0"/>
    <n v="3110"/>
    <n v="881518.79999999981"/>
    <n v="18.5"/>
    <s v="-"/>
    <n v="57535"/>
    <n v="0"/>
    <n v="13.497806366524225"/>
  </r>
  <r>
    <d v="2021-03-27T00:00:00"/>
    <x v="12"/>
    <s v="week 13"/>
    <x v="0"/>
    <n v="0"/>
    <n v="5990"/>
    <n v="875528.79999999981"/>
    <n v="16.899999999999999"/>
    <s v="-"/>
    <n v="101230.99999999999"/>
    <n v="0"/>
    <n v="13.497806366524225"/>
  </r>
  <r>
    <d v="2021-03-27T00:00:00"/>
    <x v="12"/>
    <s v="week 13"/>
    <x v="0"/>
    <n v="0"/>
    <n v="5572"/>
    <n v="869956.79999999981"/>
    <n v="16.3"/>
    <s v="-"/>
    <n v="90823.6"/>
    <n v="0"/>
    <n v="13.497806366524225"/>
  </r>
  <r>
    <d v="2021-03-27T00:00:00"/>
    <x v="12"/>
    <s v="week 13"/>
    <x v="0"/>
    <n v="0"/>
    <n v="3033"/>
    <n v="866923.79999999981"/>
    <n v="18.399999999999999"/>
    <s v="-"/>
    <n v="55807.199999999997"/>
    <n v="0"/>
    <n v="13.497806366524225"/>
  </r>
  <r>
    <d v="2021-03-28T00:00:00"/>
    <x v="13"/>
    <s v="week 14"/>
    <x v="0"/>
    <n v="0"/>
    <n v="1872"/>
    <n v="865051.79999999981"/>
    <n v="18.7"/>
    <s v="-"/>
    <n v="35006.400000000001"/>
    <n v="0"/>
    <n v="13.497806366524225"/>
  </r>
  <r>
    <d v="2021-03-28T00:00:00"/>
    <x v="13"/>
    <s v="week 14"/>
    <x v="0"/>
    <n v="0"/>
    <n v="3096"/>
    <n v="861955.79999999981"/>
    <n v="17.2"/>
    <s v="-"/>
    <n v="53251.199999999997"/>
    <n v="0"/>
    <n v="13.497806366524225"/>
  </r>
  <r>
    <d v="2021-03-28T00:00:00"/>
    <x v="13"/>
    <s v="week 14"/>
    <x v="0"/>
    <n v="0"/>
    <n v="1353"/>
    <n v="860602.79999999981"/>
    <n v="16.600000000000001"/>
    <s v="-"/>
    <n v="22459.800000000003"/>
    <n v="0"/>
    <n v="13.497806366524225"/>
  </r>
  <r>
    <d v="2021-03-28T00:00:00"/>
    <x v="13"/>
    <s v="week 14"/>
    <x v="0"/>
    <n v="0"/>
    <n v="1080"/>
    <n v="859522.79999999981"/>
    <n v="18.8"/>
    <s v="-"/>
    <n v="20304"/>
    <n v="0"/>
    <n v="13.497806366524225"/>
  </r>
  <r>
    <d v="2021-03-28T00:00:00"/>
    <x v="13"/>
    <s v="week 14"/>
    <x v="0"/>
    <n v="0"/>
    <n v="630"/>
    <n v="858892.79999999981"/>
    <n v="16.8"/>
    <s v="-"/>
    <n v="10584"/>
    <n v="0"/>
    <n v="13.497806366524225"/>
  </r>
  <r>
    <d v="2021-03-28T00:00:00"/>
    <x v="13"/>
    <s v="week 14"/>
    <x v="0"/>
    <n v="0"/>
    <n v="23140"/>
    <n v="835752.79999999981"/>
    <n v="17.899999999999999"/>
    <s v="-"/>
    <n v="414205.99999999994"/>
    <n v="0"/>
    <n v="13.497806366524225"/>
  </r>
  <r>
    <d v="2021-03-29T00:00:00"/>
    <x v="13"/>
    <s v="week 14"/>
    <x v="0"/>
    <n v="0"/>
    <n v="1070"/>
    <n v="834682.79999999981"/>
    <n v="17.5"/>
    <s v="-"/>
    <n v="18725"/>
    <n v="0"/>
    <n v="13.497806366524225"/>
  </r>
  <r>
    <d v="2021-03-30T00:00:00"/>
    <x v="13"/>
    <s v="week 14"/>
    <x v="0"/>
    <n v="0"/>
    <n v="5430"/>
    <n v="829252.79999999981"/>
    <n v="17.100000000000001"/>
    <s v="-"/>
    <n v="92853.000000000015"/>
    <n v="0"/>
    <n v="13.497806366524225"/>
  </r>
  <r>
    <d v="2021-04-01T00:00:00"/>
    <x v="13"/>
    <s v="week 14"/>
    <x v="0"/>
    <n v="0"/>
    <n v="3380"/>
    <n v="825872.79999999981"/>
    <n v="17.7"/>
    <s v="-"/>
    <n v="59826"/>
    <n v="0"/>
    <n v="13.497806366524225"/>
  </r>
  <r>
    <d v="2021-04-01T00:00:00"/>
    <x v="13"/>
    <s v="week 14"/>
    <x v="0"/>
    <n v="0"/>
    <n v="1080"/>
    <n v="824792.79999999981"/>
    <n v="16.7"/>
    <s v="-"/>
    <n v="18036"/>
    <n v="0"/>
    <n v="13.497806366524225"/>
  </r>
  <r>
    <d v="2021-04-01T00:00:00"/>
    <x v="13"/>
    <s v="week 14"/>
    <x v="0"/>
    <n v="0"/>
    <n v="5300"/>
    <n v="819492.79999999981"/>
    <n v="17.100000000000001"/>
    <s v="-"/>
    <n v="90630.000000000015"/>
    <n v="0"/>
    <n v="13.497806366524225"/>
  </r>
  <r>
    <d v="2021-04-01T00:00:00"/>
    <x v="13"/>
    <s v="week 14"/>
    <x v="0"/>
    <n v="0"/>
    <n v="3440"/>
    <n v="816052.79999999981"/>
    <n v="16.3"/>
    <s v="-"/>
    <n v="56072"/>
    <n v="0"/>
    <n v="13.497806366524225"/>
  </r>
  <r>
    <d v="2021-04-01T00:00:00"/>
    <x v="13"/>
    <s v="week 14"/>
    <x v="0"/>
    <n v="0"/>
    <n v="5400"/>
    <n v="810652.79999999981"/>
    <n v="16.2"/>
    <s v="-"/>
    <n v="87480"/>
    <n v="0"/>
    <n v="13.497806366524225"/>
  </r>
  <r>
    <d v="2021-04-01T00:00:00"/>
    <x v="13"/>
    <s v="week 14"/>
    <x v="0"/>
    <n v="0"/>
    <n v="13860"/>
    <n v="796792.79999999981"/>
    <n v="17.5"/>
    <s v="-"/>
    <n v="242550"/>
    <n v="0"/>
    <n v="13.497806366524225"/>
  </r>
  <r>
    <d v="2021-04-01T00:00:00"/>
    <x v="13"/>
    <s v="week 14"/>
    <x v="0"/>
    <n v="0"/>
    <n v="1320"/>
    <n v="795472.79999999981"/>
    <n v="16.8"/>
    <s v="-"/>
    <n v="22176"/>
    <n v="0"/>
    <n v="13.497806366524225"/>
  </r>
  <r>
    <d v="2021-04-05T00:00:00"/>
    <x v="14"/>
    <s v="week 15"/>
    <x v="0"/>
    <n v="0"/>
    <n v="3500"/>
    <n v="791972.79999999981"/>
    <n v="17.5"/>
    <s v="-"/>
    <n v="61250"/>
    <n v="0"/>
    <n v="13.497806366524225"/>
  </r>
  <r>
    <d v="2021-04-05T00:00:00"/>
    <x v="14"/>
    <s v="week 15"/>
    <x v="0"/>
    <n v="0"/>
    <n v="807"/>
    <n v="791165.79999999981"/>
    <n v="18.399999999999999"/>
    <s v="-"/>
    <n v="14848.8"/>
    <n v="0"/>
    <n v="13.497806366524225"/>
  </r>
  <r>
    <d v="2021-04-05T00:00:00"/>
    <x v="14"/>
    <s v="week 15"/>
    <x v="0"/>
    <n v="0"/>
    <n v="4280"/>
    <n v="786885.79999999981"/>
    <n v="17.3"/>
    <s v="-"/>
    <n v="74044"/>
    <n v="0"/>
    <n v="13.497806366524225"/>
  </r>
  <r>
    <d v="2021-04-05T00:00:00"/>
    <x v="14"/>
    <s v="week 15"/>
    <x v="0"/>
    <n v="0"/>
    <n v="1800"/>
    <n v="785085.79999999981"/>
    <n v="18.3"/>
    <s v="-"/>
    <n v="32940"/>
    <n v="0"/>
    <n v="13.497806366524225"/>
  </r>
  <r>
    <d v="2021-04-05T00:00:00"/>
    <x v="14"/>
    <s v="week 15"/>
    <x v="0"/>
    <n v="0"/>
    <n v="1370"/>
    <n v="783715.79999999981"/>
    <n v="17.3"/>
    <s v="-"/>
    <n v="23701"/>
    <n v="0"/>
    <n v="13.497806366524225"/>
  </r>
  <r>
    <d v="2021-04-06T00:00:00"/>
    <x v="14"/>
    <s v="week 15"/>
    <x v="0"/>
    <n v="0"/>
    <n v="250"/>
    <n v="783465.79999999981"/>
    <n v="18.8"/>
    <s v="-"/>
    <n v="4700"/>
    <n v="0"/>
    <n v="13.497806366524225"/>
  </r>
  <r>
    <d v="2021-04-06T00:00:00"/>
    <x v="14"/>
    <s v="week 15"/>
    <x v="0"/>
    <n v="0"/>
    <n v="900"/>
    <n v="782565.79999999981"/>
    <n v="17.899999999999999"/>
    <s v="-"/>
    <n v="16109.999999999998"/>
    <n v="0"/>
    <n v="13.497806366524225"/>
  </r>
  <r>
    <d v="2021-04-06T00:00:00"/>
    <x v="14"/>
    <s v="week 15"/>
    <x v="0"/>
    <n v="0"/>
    <n v="1000"/>
    <n v="781565.79999999981"/>
    <n v="18.7"/>
    <s v="-"/>
    <n v="18700"/>
    <n v="0"/>
    <n v="13.497806366524225"/>
  </r>
  <r>
    <d v="2021-04-06T00:00:00"/>
    <x v="14"/>
    <s v="week 15"/>
    <x v="0"/>
    <n v="0"/>
    <n v="9042"/>
    <n v="772523.79999999981"/>
    <n v="18.5"/>
    <s v="-"/>
    <n v="167277"/>
    <n v="0"/>
    <n v="13.497806366524225"/>
  </r>
  <r>
    <d v="2021-04-08T00:00:00"/>
    <x v="14"/>
    <s v="week 15"/>
    <x v="0"/>
    <n v="0"/>
    <n v="2680"/>
    <n v="769843.79999999981"/>
    <n v="17.100000000000001"/>
    <s v="-"/>
    <n v="45828.000000000007"/>
    <n v="0"/>
    <n v="13.497806366524225"/>
  </r>
  <r>
    <d v="2021-04-08T00:00:00"/>
    <x v="14"/>
    <s v="week 15"/>
    <x v="0"/>
    <n v="0"/>
    <n v="2660"/>
    <n v="767183.79999999981"/>
    <n v="17.2"/>
    <s v="-"/>
    <n v="45752"/>
    <n v="0"/>
    <n v="13.497806366524225"/>
  </r>
  <r>
    <d v="2021-04-10T00:00:00"/>
    <x v="14"/>
    <s v="week 15"/>
    <x v="0"/>
    <n v="0"/>
    <n v="3888"/>
    <n v="763295.79999999981"/>
    <n v="18.7"/>
    <s v="-"/>
    <n v="72705.599999999991"/>
    <n v="0"/>
    <n v="13.497806366524225"/>
  </r>
  <r>
    <d v="2021-04-10T00:00:00"/>
    <x v="14"/>
    <s v="week 15"/>
    <x v="0"/>
    <n v="0"/>
    <n v="11100"/>
    <n v="752195.79999999981"/>
    <n v="16.7"/>
    <s v="-"/>
    <n v="185370"/>
    <n v="0"/>
    <n v="13.497806366524225"/>
  </r>
  <r>
    <d v="2021-04-10T00:00:00"/>
    <x v="14"/>
    <s v="week 15"/>
    <x v="0"/>
    <n v="0"/>
    <n v="6067"/>
    <n v="746128.79999999981"/>
    <n v="17.7"/>
    <s v="-"/>
    <n v="107385.9"/>
    <n v="0"/>
    <n v="13.497806366524225"/>
  </r>
  <r>
    <d v="2021-04-11T00:00:00"/>
    <x v="15"/>
    <s v="week 16"/>
    <x v="0"/>
    <n v="0"/>
    <n v="6026"/>
    <n v="740102.79999999981"/>
    <n v="17.600000000000001"/>
    <s v="-"/>
    <n v="106057.60000000001"/>
    <n v="0"/>
    <n v="13.497806366524225"/>
  </r>
  <r>
    <d v="2021-04-11T00:00:00"/>
    <x v="15"/>
    <s v="week 16"/>
    <x v="0"/>
    <n v="0"/>
    <n v="11105"/>
    <n v="728997.79999999981"/>
    <n v="17.3"/>
    <s v="-"/>
    <n v="192116.5"/>
    <n v="0"/>
    <n v="13.497806366524225"/>
  </r>
  <r>
    <d v="2021-04-11T00:00:00"/>
    <x v="15"/>
    <s v="week 16"/>
    <x v="0"/>
    <n v="0"/>
    <n v="6067"/>
    <n v="722930.79999999981"/>
    <n v="18.5"/>
    <s v="-"/>
    <n v="112239.5"/>
    <n v="0"/>
    <n v="13.497806366524225"/>
  </r>
  <r>
    <d v="2021-04-11T00:00:00"/>
    <x v="15"/>
    <s v="week 16"/>
    <x v="0"/>
    <n v="0"/>
    <n v="8673"/>
    <n v="714257.79999999981"/>
    <n v="16.3"/>
    <s v="-"/>
    <n v="141369.9"/>
    <n v="0"/>
    <n v="13.497806366524225"/>
  </r>
  <r>
    <d v="2021-04-11T00:00:00"/>
    <x v="15"/>
    <s v="week 16"/>
    <x v="0"/>
    <n v="0"/>
    <n v="10228"/>
    <n v="704029.79999999981"/>
    <n v="16.2"/>
    <s v="-"/>
    <n v="165693.6"/>
    <n v="0"/>
    <n v="13.497806366524225"/>
  </r>
  <r>
    <d v="2021-04-11T00:00:00"/>
    <x v="15"/>
    <s v="week 16"/>
    <x v="0"/>
    <n v="0"/>
    <n v="7281"/>
    <n v="696748.79999999981"/>
    <n v="17.100000000000001"/>
    <s v="-"/>
    <n v="124505.1"/>
    <n v="0"/>
    <n v="13.497806366524225"/>
  </r>
  <r>
    <d v="2021-04-12T00:00:00"/>
    <x v="15"/>
    <s v="week 16"/>
    <x v="0"/>
    <n v="0"/>
    <n v="2000"/>
    <n v="694748.79999999981"/>
    <n v="17.899999999999999"/>
    <s v="-"/>
    <n v="35800"/>
    <n v="0"/>
    <n v="13.497806366524225"/>
  </r>
  <r>
    <d v="2021-04-12T00:00:00"/>
    <x v="15"/>
    <s v="week 16"/>
    <x v="0"/>
    <n v="0"/>
    <n v="310"/>
    <n v="694438.79999999981"/>
    <n v="16.899999999999999"/>
    <s v="-"/>
    <n v="5239"/>
    <n v="0"/>
    <n v="13.497806366524225"/>
  </r>
  <r>
    <d v="2021-04-12T00:00:00"/>
    <x v="15"/>
    <s v="week 16"/>
    <x v="0"/>
    <n v="0"/>
    <n v="1300"/>
    <n v="693138.79999999981"/>
    <n v="16.7"/>
    <s v="-"/>
    <n v="21710"/>
    <n v="0"/>
    <n v="13.497806366524225"/>
  </r>
  <r>
    <d v="2021-04-18T00:00:00"/>
    <x v="16"/>
    <s v="week 17"/>
    <x v="0"/>
    <n v="0"/>
    <n v="929"/>
    <n v="692209.79999999981"/>
    <n v="17.600000000000001"/>
    <s v="-"/>
    <n v="16350.400000000001"/>
    <n v="0"/>
    <n v="13.497806366524225"/>
  </r>
  <r>
    <d v="2021-04-18T00:00:00"/>
    <x v="16"/>
    <s v="week 17"/>
    <x v="0"/>
    <n v="0"/>
    <n v="24960"/>
    <n v="667249.79999999981"/>
    <n v="18.600000000000001"/>
    <s v="-"/>
    <n v="464256.00000000006"/>
    <n v="0"/>
    <n v="13.497806366524225"/>
  </r>
  <r>
    <d v="2021-04-18T00:00:00"/>
    <x v="16"/>
    <s v="week 17"/>
    <x v="0"/>
    <n v="0"/>
    <n v="1245"/>
    <n v="666004.79999999981"/>
    <n v="18.3"/>
    <s v="-"/>
    <n v="22783.5"/>
    <n v="0"/>
    <n v="13.497806366524225"/>
  </r>
  <r>
    <d v="2021-04-18T00:00:00"/>
    <x v="16"/>
    <s v="week 17"/>
    <x v="0"/>
    <n v="0"/>
    <n v="24360"/>
    <n v="641644.79999999981"/>
    <n v="18.3"/>
    <s v="-"/>
    <n v="445788"/>
    <n v="0"/>
    <n v="13.497806366524225"/>
  </r>
  <r>
    <d v="2021-04-21T00:00:00"/>
    <x v="16"/>
    <s v="week 17"/>
    <x v="0"/>
    <n v="0"/>
    <n v="9437"/>
    <n v="632207.79999999981"/>
    <n v="18.899999999999999"/>
    <s v="-"/>
    <n v="178359.3"/>
    <n v="0"/>
    <n v="13.497806366524225"/>
  </r>
  <r>
    <d v="2021-04-21T00:00:00"/>
    <x v="16"/>
    <s v="week 17"/>
    <x v="0"/>
    <n v="0"/>
    <n v="6026"/>
    <n v="626181.79999999981"/>
    <n v="16.2"/>
    <s v="-"/>
    <n v="97621.2"/>
    <n v="0"/>
    <n v="13.497806366524225"/>
  </r>
  <r>
    <d v="2021-04-21T00:00:00"/>
    <x v="16"/>
    <s v="week 17"/>
    <x v="0"/>
    <n v="0"/>
    <n v="4632"/>
    <n v="621549.79999999981"/>
    <n v="18.5"/>
    <s v="-"/>
    <n v="85692"/>
    <n v="0"/>
    <n v="13.497806366524225"/>
  </r>
  <r>
    <d v="2021-04-21T00:00:00"/>
    <x v="16"/>
    <s v="week 17"/>
    <x v="0"/>
    <n v="0"/>
    <n v="20539"/>
    <n v="601010.79999999981"/>
    <n v="16.3"/>
    <s v="-"/>
    <n v="334785.7"/>
    <n v="0"/>
    <n v="13.497806366524225"/>
  </r>
  <r>
    <d v="2021-04-22T00:00:00"/>
    <x v="16"/>
    <s v="week 17"/>
    <x v="0"/>
    <n v="0"/>
    <n v="4480"/>
    <n v="596530.79999999981"/>
    <n v="16.8"/>
    <s v="-"/>
    <n v="75264"/>
    <n v="0"/>
    <n v="13.497806366524225"/>
  </r>
  <r>
    <d v="2021-04-22T00:00:00"/>
    <x v="16"/>
    <s v="week 17"/>
    <x v="0"/>
    <n v="0"/>
    <n v="48540"/>
    <n v="547990.79999999981"/>
    <n v="16.600000000000001"/>
    <s v="-"/>
    <n v="805764.00000000012"/>
    <n v="0"/>
    <n v="13.497806366524225"/>
  </r>
  <r>
    <d v="2021-04-25T00:00:00"/>
    <x v="17"/>
    <s v="week 18"/>
    <x v="0"/>
    <n v="0"/>
    <n v="3610"/>
    <n v="544380.79999999981"/>
    <n v="17.100000000000001"/>
    <s v="-"/>
    <n v="61731.000000000007"/>
    <n v="0"/>
    <n v="13.497806366524225"/>
  </r>
  <r>
    <d v="2021-04-27T00:00:00"/>
    <x v="17"/>
    <s v="week 18"/>
    <x v="0"/>
    <n v="0"/>
    <n v="7180"/>
    <n v="537200.79999999981"/>
    <n v="17.2"/>
    <s v="-"/>
    <n v="123496"/>
    <n v="0"/>
    <n v="13.497806366524225"/>
  </r>
  <r>
    <d v="2021-04-27T00:00:00"/>
    <x v="17"/>
    <s v="week 18"/>
    <x v="0"/>
    <n v="0"/>
    <n v="3630"/>
    <n v="533570.79999999981"/>
    <n v="18.5"/>
    <s v="-"/>
    <n v="67155"/>
    <n v="0"/>
    <n v="13.497806366524225"/>
  </r>
  <r>
    <d v="2021-04-28T00:00:00"/>
    <x v="17"/>
    <s v="week 18"/>
    <x v="0"/>
    <n v="0"/>
    <n v="24800"/>
    <n v="508770.79999999981"/>
    <n v="17.899999999999999"/>
    <s v="-"/>
    <n v="443919.99999999994"/>
    <n v="0"/>
    <n v="13.497806366524225"/>
  </r>
  <r>
    <d v="2021-04-28T00:00:00"/>
    <x v="17"/>
    <s v="week 18"/>
    <x v="0"/>
    <n v="0"/>
    <n v="25140"/>
    <n v="483630.79999999981"/>
    <n v="16.899999999999999"/>
    <s v="-"/>
    <n v="424865.99999999994"/>
    <n v="0"/>
    <n v="13.497806366524225"/>
  </r>
  <r>
    <d v="2021-05-02T00:00:00"/>
    <x v="18"/>
    <s v="week 19"/>
    <x v="0"/>
    <n v="0"/>
    <n v="9400"/>
    <n v="474230.79999999981"/>
    <n v="17.5"/>
    <s v="-"/>
    <n v="164500"/>
    <n v="0"/>
    <n v="13.497806366524225"/>
  </r>
  <r>
    <d v="2021-05-02T00:00:00"/>
    <x v="18"/>
    <s v="week 19"/>
    <x v="0"/>
    <n v="0"/>
    <n v="11200"/>
    <n v="463030.79999999981"/>
    <n v="17.399999999999999"/>
    <s v="-"/>
    <n v="194879.99999999997"/>
    <n v="0"/>
    <n v="13.497806366524225"/>
  </r>
  <r>
    <d v="2021-05-02T00:00:00"/>
    <x v="18"/>
    <s v="week 19"/>
    <x v="0"/>
    <n v="0"/>
    <n v="8700"/>
    <n v="454330.79999999981"/>
    <n v="16.899999999999999"/>
    <s v="-"/>
    <n v="147030"/>
    <n v="0"/>
    <n v="13.497806366524225"/>
  </r>
  <r>
    <d v="2021-05-02T00:00:00"/>
    <x v="18"/>
    <s v="week 19"/>
    <x v="0"/>
    <n v="10385"/>
    <n v="0"/>
    <n v="464715.79999999981"/>
    <s v="-"/>
    <n v="13.7"/>
    <n v="0"/>
    <n v="142274.5"/>
    <n v="13.498756303375625"/>
  </r>
  <r>
    <d v="2021-05-02T00:00:00"/>
    <x v="18"/>
    <s v="week 19"/>
    <x v="0"/>
    <n v="0"/>
    <n v="10385"/>
    <n v="454330.79999999981"/>
    <n v="18.5"/>
    <s v="-"/>
    <n v="192122.5"/>
    <n v="0"/>
    <n v="13.498756303375625"/>
  </r>
  <r>
    <d v="2021-05-02T00:00:00"/>
    <x v="18"/>
    <s v="week 19"/>
    <x v="0"/>
    <n v="795"/>
    <n v="0"/>
    <n v="455125.79999999981"/>
    <s v="-"/>
    <n v="13.8"/>
    <n v="0"/>
    <n v="10971"/>
    <n v="13.498864608669827"/>
  </r>
  <r>
    <d v="2021-05-02T00:00:00"/>
    <x v="18"/>
    <s v="week 19"/>
    <x v="0"/>
    <n v="0"/>
    <n v="795"/>
    <n v="454330.79999999981"/>
    <n v="18.600000000000001"/>
    <s v="-"/>
    <n v="14787.000000000002"/>
    <n v="0"/>
    <n v="13.498864608669827"/>
  </r>
  <r>
    <d v="2021-05-04T00:00:00"/>
    <x v="18"/>
    <s v="week 19"/>
    <x v="0"/>
    <n v="0"/>
    <n v="4700"/>
    <n v="449630.79999999981"/>
    <n v="17.899999999999999"/>
    <s v="-"/>
    <n v="84130"/>
    <n v="0"/>
    <n v="13.498864608669827"/>
  </r>
  <r>
    <d v="2021-05-04T00:00:00"/>
    <x v="18"/>
    <s v="week 19"/>
    <x v="0"/>
    <n v="0"/>
    <n v="11788"/>
    <n v="437842.79999999981"/>
    <n v="18.600000000000001"/>
    <s v="-"/>
    <n v="219256.80000000002"/>
    <n v="0"/>
    <n v="13.498864608669827"/>
  </r>
  <r>
    <d v="2021-05-04T00:00:00"/>
    <x v="18"/>
    <s v="week 19"/>
    <x v="0"/>
    <n v="0"/>
    <n v="1080"/>
    <n v="436762.79999999981"/>
    <n v="18.5"/>
    <s v="-"/>
    <n v="19980"/>
    <n v="0"/>
    <n v="13.498864608669827"/>
  </r>
  <r>
    <d v="2021-05-05T00:00:00"/>
    <x v="18"/>
    <s v="week 19"/>
    <x v="0"/>
    <n v="0"/>
    <n v="280"/>
    <n v="436482.79999999981"/>
    <n v="17.7"/>
    <s v="-"/>
    <n v="4956"/>
    <n v="0"/>
    <n v="13.498864608669827"/>
  </r>
  <r>
    <d v="2021-05-05T00:00:00"/>
    <x v="18"/>
    <s v="week 19"/>
    <x v="0"/>
    <n v="0"/>
    <n v="1340"/>
    <n v="435142.79999999981"/>
    <n v="18.600000000000001"/>
    <s v="-"/>
    <n v="24924.000000000004"/>
    <n v="0"/>
    <n v="13.498864608669827"/>
  </r>
  <r>
    <d v="2021-05-05T00:00:00"/>
    <x v="18"/>
    <s v="week 19"/>
    <x v="0"/>
    <n v="0"/>
    <n v="225"/>
    <n v="434917.79999999981"/>
    <n v="18.399999999999999"/>
    <s v="-"/>
    <n v="4140"/>
    <n v="0"/>
    <n v="13.498864608669827"/>
  </r>
  <r>
    <d v="2021-05-05T00:00:00"/>
    <x v="18"/>
    <s v="week 19"/>
    <x v="0"/>
    <n v="0"/>
    <n v="685.2"/>
    <n v="434232.59999999986"/>
    <n v="18.8"/>
    <s v="-"/>
    <n v="12881.760000000002"/>
    <n v="0"/>
    <n v="13.498864608669827"/>
  </r>
  <r>
    <d v="2021-05-06T00:00:00"/>
    <x v="18"/>
    <s v="week 19"/>
    <x v="0"/>
    <n v="0"/>
    <n v="32100"/>
    <n v="402132.59999999986"/>
    <n v="17.7"/>
    <s v="-"/>
    <n v="568170"/>
    <n v="0"/>
    <n v="13.498864608669827"/>
  </r>
  <r>
    <d v="2021-05-08T00:00:00"/>
    <x v="18"/>
    <s v="week 19"/>
    <x v="0"/>
    <n v="0"/>
    <n v="154"/>
    <n v="401978.59999999986"/>
    <n v="17.5"/>
    <s v="-"/>
    <n v="2695"/>
    <n v="0"/>
    <n v="13.498864608669827"/>
  </r>
  <r>
    <d v="2021-05-09T00:00:00"/>
    <x v="19"/>
    <s v="week 20"/>
    <x v="0"/>
    <n v="100309"/>
    <n v="0"/>
    <n v="502287.59999999986"/>
    <s v="-"/>
    <n v="13.1"/>
    <n v="0"/>
    <n v="1314047.8999999999"/>
    <n v="13.48155597641856"/>
  </r>
  <r>
    <d v="2021-05-10T00:00:00"/>
    <x v="19"/>
    <s v="week 20"/>
    <x v="0"/>
    <n v="0"/>
    <n v="11145"/>
    <n v="491142.59999999986"/>
    <n v="17.5"/>
    <s v="-"/>
    <n v="195037.5"/>
    <n v="0"/>
    <n v="13.48155597641856"/>
  </r>
  <r>
    <d v="2021-05-11T00:00:00"/>
    <x v="19"/>
    <s v="week 20"/>
    <x v="0"/>
    <n v="0"/>
    <n v="8830"/>
    <n v="482312.59999999986"/>
    <n v="17.399999999999999"/>
    <s v="-"/>
    <n v="153642"/>
    <n v="0"/>
    <n v="13.48155597641856"/>
  </r>
  <r>
    <d v="2021-05-18T00:00:00"/>
    <x v="20"/>
    <s v="week 21"/>
    <x v="0"/>
    <n v="0"/>
    <n v="3325"/>
    <n v="478987.59999999986"/>
    <n v="18.399999999999999"/>
    <s v="-"/>
    <n v="61179.999999999993"/>
    <n v="0"/>
    <n v="13.48155597641856"/>
  </r>
  <r>
    <d v="2021-05-18T00:00:00"/>
    <x v="20"/>
    <s v="week 21"/>
    <x v="0"/>
    <n v="3045"/>
    <n v="0"/>
    <n v="482032.59999999986"/>
    <s v="-"/>
    <n v="14.5"/>
    <n v="0"/>
    <n v="44152.5"/>
    <n v="13.482895807623256"/>
  </r>
  <r>
    <d v="2021-05-18T00:00:00"/>
    <x v="20"/>
    <s v="week 21"/>
    <x v="0"/>
    <n v="0"/>
    <n v="950"/>
    <n v="481082.59999999986"/>
    <n v="17.8"/>
    <s v="-"/>
    <n v="16910"/>
    <n v="0"/>
    <n v="13.482895807623256"/>
  </r>
  <r>
    <d v="2021-05-18T00:00:00"/>
    <x v="20"/>
    <s v="week 21"/>
    <x v="0"/>
    <n v="0"/>
    <n v="3045"/>
    <n v="478037.59999999986"/>
    <n v="17.899999999999999"/>
    <s v="-"/>
    <n v="54505.499999999993"/>
    <n v="0"/>
    <n v="13.482895807623256"/>
  </r>
  <r>
    <d v="2021-05-18T00:00:00"/>
    <x v="20"/>
    <s v="week 21"/>
    <x v="0"/>
    <n v="1363"/>
    <n v="0"/>
    <n v="479400.59999999986"/>
    <s v="-"/>
    <n v="12.3"/>
    <n v="0"/>
    <n v="16764.900000000001"/>
    <n v="13.482199642428224"/>
  </r>
  <r>
    <d v="2021-05-18T00:00:00"/>
    <x v="20"/>
    <s v="week 21"/>
    <x v="0"/>
    <n v="0"/>
    <n v="1363"/>
    <n v="478037.59999999986"/>
    <n v="18.600000000000001"/>
    <s v="-"/>
    <n v="25351.800000000003"/>
    <n v="0"/>
    <n v="13.482199642428224"/>
  </r>
  <r>
    <d v="2021-05-18T00:00:00"/>
    <x v="20"/>
    <s v="week 21"/>
    <x v="0"/>
    <n v="0"/>
    <n v="620"/>
    <n v="477417.59999999986"/>
    <n v="16.2"/>
    <s v="-"/>
    <n v="10044"/>
    <n v="0"/>
    <n v="13.482199642428224"/>
  </r>
  <r>
    <d v="2021-05-18T00:00:00"/>
    <x v="20"/>
    <s v="week 21"/>
    <x v="0"/>
    <n v="0"/>
    <n v="2140"/>
    <n v="475277.59999999986"/>
    <n v="17.899999999999999"/>
    <s v="-"/>
    <n v="38306"/>
    <n v="0"/>
    <n v="13.482199642428224"/>
  </r>
  <r>
    <d v="2021-05-18T00:00:00"/>
    <x v="20"/>
    <s v="week 21"/>
    <x v="0"/>
    <n v="0"/>
    <n v="5630"/>
    <n v="469647.59999999986"/>
    <n v="17.100000000000001"/>
    <s v="-"/>
    <n v="96273.000000000015"/>
    <n v="0"/>
    <n v="13.482199642428224"/>
  </r>
  <r>
    <d v="2021-05-18T00:00:00"/>
    <x v="20"/>
    <s v="week 21"/>
    <x v="0"/>
    <n v="0"/>
    <n v="1160"/>
    <n v="468487.59999999986"/>
    <n v="18.8"/>
    <s v="-"/>
    <n v="21808"/>
    <n v="0"/>
    <n v="13.482199642428224"/>
  </r>
  <r>
    <d v="2021-05-19T00:00:00"/>
    <x v="20"/>
    <s v="week 21"/>
    <x v="0"/>
    <n v="5570"/>
    <n v="0"/>
    <n v="474057.59999999986"/>
    <s v="-"/>
    <n v="14.5"/>
    <n v="0"/>
    <n v="80765"/>
    <n v="13.484641635931837"/>
  </r>
  <r>
    <d v="2021-05-20T00:00:00"/>
    <x v="20"/>
    <s v="week 21"/>
    <x v="0"/>
    <n v="0"/>
    <n v="10341"/>
    <n v="463716.59999999986"/>
    <n v="18.899999999999999"/>
    <s v="-"/>
    <n v="195444.9"/>
    <n v="0"/>
    <n v="13.484641635931837"/>
  </r>
  <r>
    <d v="2021-05-22T00:00:00"/>
    <x v="20"/>
    <s v="week 21"/>
    <x v="0"/>
    <n v="0"/>
    <n v="6080"/>
    <n v="457636.59999999986"/>
    <n v="16.8"/>
    <s v="-"/>
    <n v="102144"/>
    <n v="0"/>
    <n v="13.484641635931837"/>
  </r>
  <r>
    <d v="2021-05-23T00:00:00"/>
    <x v="21"/>
    <s v="week 22"/>
    <x v="0"/>
    <n v="0"/>
    <n v="1090"/>
    <n v="456546.59999999986"/>
    <n v="18.2"/>
    <s v="-"/>
    <n v="19838"/>
    <n v="0"/>
    <n v="13.484641635931837"/>
  </r>
  <r>
    <d v="2021-05-23T00:00:00"/>
    <x v="21"/>
    <s v="week 22"/>
    <x v="0"/>
    <n v="0"/>
    <n v="1700"/>
    <n v="454846.59999999986"/>
    <n v="17.8"/>
    <s v="-"/>
    <n v="30260"/>
    <n v="0"/>
    <n v="13.484641635931837"/>
  </r>
  <r>
    <d v="2021-05-24T00:00:00"/>
    <x v="21"/>
    <s v="week 22"/>
    <x v="0"/>
    <n v="18249"/>
    <n v="0"/>
    <n v="473095.59999999986"/>
    <s v="-"/>
    <n v="13.7"/>
    <n v="0"/>
    <n v="250011.3"/>
    <n v="13.48632131758389"/>
  </r>
  <r>
    <d v="2021-05-24T00:00:00"/>
    <x v="21"/>
    <s v="week 22"/>
    <x v="0"/>
    <n v="0"/>
    <n v="12270"/>
    <n v="460825.59999999986"/>
    <n v="16.8"/>
    <s v="-"/>
    <n v="206136"/>
    <n v="0"/>
    <n v="13.48632131758389"/>
  </r>
  <r>
    <d v="2021-05-24T00:00:00"/>
    <x v="21"/>
    <s v="week 22"/>
    <x v="0"/>
    <n v="0"/>
    <n v="3600"/>
    <n v="457225.59999999986"/>
    <n v="18.600000000000001"/>
    <s v="-"/>
    <n v="66960"/>
    <n v="0"/>
    <n v="13.48632131758389"/>
  </r>
  <r>
    <d v="2021-05-24T00:00:00"/>
    <x v="21"/>
    <s v="week 22"/>
    <x v="0"/>
    <n v="1171.4000000000001"/>
    <n v="0"/>
    <n v="458396.99999999977"/>
    <s v="-"/>
    <n v="14.1"/>
    <n v="0"/>
    <n v="16516.740000000002"/>
    <n v="13.486628400069204"/>
  </r>
  <r>
    <d v="2021-05-24T00:00:00"/>
    <x v="21"/>
    <s v="week 22"/>
    <x v="0"/>
    <n v="0"/>
    <n v="2850"/>
    <n v="455546.99999999977"/>
    <n v="18.5"/>
    <s v="-"/>
    <n v="52725"/>
    <n v="0"/>
    <n v="13.486628400069204"/>
  </r>
  <r>
    <d v="2021-05-24T00:00:00"/>
    <x v="21"/>
    <s v="week 22"/>
    <x v="0"/>
    <n v="0"/>
    <n v="15380"/>
    <n v="440166.99999999977"/>
    <n v="18.7"/>
    <s v="-"/>
    <n v="287606"/>
    <n v="0"/>
    <n v="13.486628400069204"/>
  </r>
  <r>
    <d v="2021-05-24T00:00:00"/>
    <x v="21"/>
    <s v="week 22"/>
    <x v="0"/>
    <n v="0"/>
    <n v="14000"/>
    <n v="426166.99999999977"/>
    <n v="18.7"/>
    <s v="-"/>
    <n v="261800"/>
    <n v="0"/>
    <n v="13.486628400069204"/>
  </r>
  <r>
    <d v="2021-05-26T00:00:00"/>
    <x v="21"/>
    <s v="week 22"/>
    <x v="0"/>
    <n v="0"/>
    <n v="20180"/>
    <n v="405986.99999999977"/>
    <n v="18.600000000000001"/>
    <s v="-"/>
    <n v="375348"/>
    <n v="0"/>
    <n v="13.486628400069204"/>
  </r>
  <r>
    <d v="2021-05-27T00:00:00"/>
    <x v="21"/>
    <s v="week 22"/>
    <x v="0"/>
    <n v="0"/>
    <n v="4370"/>
    <n v="401616.99999999977"/>
    <n v="16.899999999999999"/>
    <s v="-"/>
    <n v="73853"/>
    <n v="0"/>
    <n v="13.486628400069204"/>
  </r>
  <r>
    <d v="2021-05-27T00:00:00"/>
    <x v="21"/>
    <s v="week 22"/>
    <x v="0"/>
    <n v="0"/>
    <n v="758"/>
    <n v="400858.99999999977"/>
    <n v="16.5"/>
    <s v="-"/>
    <n v="12507"/>
    <n v="0"/>
    <n v="13.486628400069204"/>
  </r>
  <r>
    <d v="2021-05-27T00:00:00"/>
    <x v="21"/>
    <s v="week 22"/>
    <x v="0"/>
    <n v="0"/>
    <n v="5240"/>
    <n v="395618.99999999977"/>
    <n v="18.899999999999999"/>
    <s v="-"/>
    <n v="99035.999999999985"/>
    <n v="0"/>
    <n v="13.486628400069204"/>
  </r>
  <r>
    <d v="2021-05-27T00:00:00"/>
    <x v="21"/>
    <s v="week 22"/>
    <x v="0"/>
    <n v="0"/>
    <n v="11300"/>
    <n v="384318.99999999977"/>
    <n v="17.899999999999999"/>
    <s v="-"/>
    <n v="202269.99999999997"/>
    <n v="0"/>
    <n v="13.486628400069204"/>
  </r>
  <r>
    <d v="2021-05-27T00:00:00"/>
    <x v="21"/>
    <s v="week 22"/>
    <x v="0"/>
    <n v="0"/>
    <n v="15100"/>
    <n v="369218.99999999977"/>
    <n v="18.899999999999999"/>
    <s v="-"/>
    <n v="285390"/>
    <n v="0"/>
    <n v="13.486628400069204"/>
  </r>
  <r>
    <d v="2021-05-27T00:00:00"/>
    <x v="21"/>
    <s v="week 22"/>
    <x v="0"/>
    <n v="0"/>
    <n v="19150"/>
    <n v="350068.99999999977"/>
    <n v="16.8"/>
    <s v="-"/>
    <n v="321720"/>
    <n v="0"/>
    <n v="13.486628400069204"/>
  </r>
  <r>
    <d v="2021-05-29T00:00:00"/>
    <x v="21"/>
    <s v="week 22"/>
    <x v="0"/>
    <n v="0"/>
    <n v="13430"/>
    <n v="336638.99999999977"/>
    <n v="17.5"/>
    <s v="-"/>
    <n v="235025"/>
    <n v="0"/>
    <n v="13.486628400069204"/>
  </r>
  <r>
    <m/>
    <x v="22"/>
    <s v="week 23"/>
    <x v="0"/>
    <n v="0"/>
    <n v="0"/>
    <n v="0"/>
    <n v="0"/>
    <n v="0"/>
    <n v="0"/>
    <n v="0"/>
    <n v="13.486628400069204"/>
  </r>
  <r>
    <d v="2021-06-07T00:00:00"/>
    <x v="23"/>
    <s v="week 24"/>
    <x v="0"/>
    <n v="0"/>
    <n v="226"/>
    <n v="336412.99999999977"/>
    <n v="16.399999999999999"/>
    <s v="-"/>
    <n v="3706.3999999999996"/>
    <n v="0"/>
    <n v="13.486628400069204"/>
  </r>
  <r>
    <d v="2021-06-07T00:00:00"/>
    <x v="23"/>
    <s v="week 24"/>
    <x v="0"/>
    <n v="6230"/>
    <n v="0"/>
    <n v="342642.99999999977"/>
    <s v="-"/>
    <n v="13.7"/>
    <n v="0"/>
    <n v="85351"/>
    <n v="13.487194742616126"/>
  </r>
  <r>
    <d v="2021-06-07T00:00:00"/>
    <x v="23"/>
    <s v="week 24"/>
    <x v="0"/>
    <n v="0"/>
    <n v="6230"/>
    <n v="336412.99999999977"/>
    <n v="16.899999999999999"/>
    <s v="-"/>
    <n v="105286.99999999999"/>
    <n v="0"/>
    <n v="13.487194742616126"/>
  </r>
  <r>
    <d v="2021-06-07T00:00:00"/>
    <x v="23"/>
    <s v="week 24"/>
    <x v="0"/>
    <n v="0"/>
    <n v="686"/>
    <n v="335726.99999999977"/>
    <n v="18.7"/>
    <s v="-"/>
    <n v="12828.199999999999"/>
    <n v="0"/>
    <n v="13.487194742616126"/>
  </r>
  <r>
    <d v="2021-06-10T00:00:00"/>
    <x v="23"/>
    <s v="week 24"/>
    <x v="0"/>
    <n v="0"/>
    <n v="144"/>
    <n v="335582.99999999977"/>
    <n v="17.899999999999999"/>
    <s v="-"/>
    <n v="2577.6"/>
    <n v="0"/>
    <n v="13.487194742616126"/>
  </r>
  <r>
    <d v="2021-06-10T00:00:00"/>
    <x v="23"/>
    <s v="week 24"/>
    <x v="0"/>
    <n v="0"/>
    <n v="310"/>
    <n v="335272.99999999977"/>
    <n v="17.2"/>
    <s v="-"/>
    <n v="5332"/>
    <n v="0"/>
    <n v="13.487194742616126"/>
  </r>
  <r>
    <d v="2021-06-12T00:00:00"/>
    <x v="23"/>
    <s v="week 24"/>
    <x v="0"/>
    <n v="4020"/>
    <n v="0"/>
    <n v="339292.99999999977"/>
    <s v="-"/>
    <n v="13.2"/>
    <n v="0"/>
    <n v="53064"/>
    <n v="13.486703705987807"/>
  </r>
  <r>
    <d v="2021-06-13T00:00:00"/>
    <x v="24"/>
    <s v="week 25"/>
    <x v="0"/>
    <n v="0"/>
    <n v="4010"/>
    <n v="335282.99999999977"/>
    <n v="18.600000000000001"/>
    <s v="-"/>
    <n v="74586"/>
    <n v="0"/>
    <n v="13.486703705987807"/>
  </r>
  <r>
    <d v="2021-06-15T00:00:00"/>
    <x v="24"/>
    <s v="week 25"/>
    <x v="0"/>
    <n v="183513.59999999998"/>
    <n v="0"/>
    <n v="518796.59999999986"/>
    <s v="-"/>
    <n v="12.4"/>
    <n v="0"/>
    <n v="2275568.6399999997"/>
    <n v="13.408026058695661"/>
  </r>
  <r>
    <d v="2021-06-15T00:00:00"/>
    <x v="24"/>
    <s v="week 25"/>
    <x v="0"/>
    <n v="106176.00000000001"/>
    <n v="0"/>
    <n v="624972.59999999986"/>
    <s v="-"/>
    <n v="13.4"/>
    <n v="0"/>
    <n v="1422758.4000000001"/>
    <n v="13.407703373331799"/>
  </r>
  <r>
    <d v="2021-06-16T00:00:00"/>
    <x v="24"/>
    <s v="week 25"/>
    <x v="0"/>
    <n v="0"/>
    <n v="52410"/>
    <n v="572562.59999999986"/>
    <n v="17.2"/>
    <s v="-"/>
    <n v="901452"/>
    <n v="0"/>
    <n v="13.407703373331799"/>
  </r>
  <r>
    <d v="2021-06-16T00:00:00"/>
    <x v="24"/>
    <s v="week 25"/>
    <x v="0"/>
    <n v="0"/>
    <n v="49430"/>
    <n v="523132.59999999963"/>
    <n v="18.2"/>
    <s v="-"/>
    <n v="899626"/>
    <n v="0"/>
    <n v="13.407703373331799"/>
  </r>
  <r>
    <d v="2021-06-17T00:00:00"/>
    <x v="24"/>
    <s v="week 25"/>
    <x v="0"/>
    <n v="3110"/>
    <n v="0"/>
    <n v="526242.59999999963"/>
    <s v="-"/>
    <n v="13.7"/>
    <n v="0"/>
    <n v="42607"/>
    <n v="13.408047187388354"/>
  </r>
  <r>
    <d v="2021-06-17T00:00:00"/>
    <x v="24"/>
    <s v="week 25"/>
    <x v="0"/>
    <n v="33370"/>
    <n v="0"/>
    <n v="559612.59999999963"/>
    <s v="-"/>
    <n v="13.1"/>
    <n v="0"/>
    <n v="437147"/>
    <n v="13.404207764605538"/>
  </r>
  <r>
    <d v="2021-06-19T00:00:00"/>
    <x v="24"/>
    <s v="week 25"/>
    <x v="0"/>
    <n v="4020"/>
    <n v="0"/>
    <n v="563632.59999999963"/>
    <s v="-"/>
    <n v="13.7"/>
    <n v="0"/>
    <n v="55074"/>
    <n v="13.404651223849051"/>
  </r>
  <r>
    <d v="2021-06-19T00:00:00"/>
    <x v="24"/>
    <s v="week 25"/>
    <x v="0"/>
    <n v="0"/>
    <n v="4020"/>
    <n v="559612.59999999963"/>
    <n v="16.7"/>
    <s v="-"/>
    <n v="67134"/>
    <n v="0"/>
    <n v="13.404651223849051"/>
  </r>
  <r>
    <d v="2021-06-19T00:00:00"/>
    <x v="24"/>
    <s v="week 25"/>
    <x v="0"/>
    <n v="12890"/>
    <n v="0"/>
    <n v="572502.59999999963"/>
    <s v="-"/>
    <n v="13.3"/>
    <n v="0"/>
    <n v="171437"/>
    <n v="13.40415054946515"/>
  </r>
  <r>
    <d v="2021-06-19T00:00:00"/>
    <x v="24"/>
    <s v="week 25"/>
    <x v="0"/>
    <n v="0"/>
    <n v="12890"/>
    <n v="559612.59999999963"/>
    <n v="18.899999999999999"/>
    <s v="-"/>
    <n v="243620.99999999997"/>
    <n v="0"/>
    <n v="13.40415054946515"/>
  </r>
  <r>
    <d v="2021-06-19T00:00:00"/>
    <x v="24"/>
    <s v="week 25"/>
    <x v="0"/>
    <n v="1170"/>
    <n v="0"/>
    <n v="560782.59999999963"/>
    <s v="-"/>
    <n v="12.8"/>
    <n v="0"/>
    <n v="14976"/>
    <n v="13.40388830844455"/>
  </r>
  <r>
    <d v="2021-06-19T00:00:00"/>
    <x v="24"/>
    <s v="week 25"/>
    <x v="0"/>
    <n v="0"/>
    <n v="1170"/>
    <n v="559612.59999999963"/>
    <n v="18.399999999999999"/>
    <s v="-"/>
    <n v="21528"/>
    <n v="0"/>
    <n v="13.40388830844455"/>
  </r>
  <r>
    <d v="2021-06-20T00:00:00"/>
    <x v="25"/>
    <s v="week 26"/>
    <x v="0"/>
    <n v="0"/>
    <n v="499.2"/>
    <n v="559113.39999999944"/>
    <n v="17.3"/>
    <s v="-"/>
    <n v="8636.16"/>
    <n v="0"/>
    <n v="13.40388830844455"/>
  </r>
  <r>
    <d v="2021-06-20T00:00:00"/>
    <x v="25"/>
    <s v="week 26"/>
    <x v="0"/>
    <n v="0"/>
    <n v="1084"/>
    <n v="558029.39999999944"/>
    <n v="16.899999999999999"/>
    <s v="-"/>
    <n v="18319.599999999999"/>
    <n v="0"/>
    <n v="13.40388830844455"/>
  </r>
  <r>
    <d v="2021-06-21T00:00:00"/>
    <x v="25"/>
    <s v="week 26"/>
    <x v="0"/>
    <n v="0"/>
    <n v="3090"/>
    <n v="554939.39999999944"/>
    <n v="16.7"/>
    <s v="-"/>
    <n v="51603"/>
    <n v="0"/>
    <n v="13.40388830844455"/>
  </r>
  <r>
    <d v="2021-06-23T00:00:00"/>
    <x v="25"/>
    <s v="week 26"/>
    <x v="0"/>
    <n v="99360"/>
    <n v="0"/>
    <n v="654299.39999999944"/>
    <s v="-"/>
    <n v="14.8"/>
    <n v="0"/>
    <n v="1470528"/>
    <n v="13.453522425145572"/>
  </r>
  <r>
    <d v="2021-06-23T00:00:00"/>
    <x v="25"/>
    <s v="week 26"/>
    <x v="0"/>
    <n v="0"/>
    <n v="499"/>
    <n v="653800.39999999944"/>
    <n v="18.3"/>
    <s v="-"/>
    <n v="9131.7000000000007"/>
    <n v="0"/>
    <n v="13.453522425145572"/>
  </r>
  <r>
    <d v="2021-06-23T00:00:00"/>
    <x v="25"/>
    <s v="week 26"/>
    <x v="0"/>
    <n v="0"/>
    <n v="929"/>
    <n v="652871.39999999944"/>
    <n v="18.5"/>
    <s v="-"/>
    <n v="17186.5"/>
    <n v="0"/>
    <n v="13.453522425145572"/>
  </r>
  <r>
    <d v="2021-06-23T00:00:00"/>
    <x v="25"/>
    <s v="week 26"/>
    <x v="0"/>
    <n v="148896.00000000003"/>
    <n v="0"/>
    <n v="801767.39999999944"/>
    <s v="-"/>
    <n v="14.2"/>
    <n v="0"/>
    <n v="2114323.2000000002"/>
    <n v="13.491280179784589"/>
  </r>
  <r>
    <d v="2021-06-23T00:00:00"/>
    <x v="25"/>
    <s v="week 26"/>
    <x v="0"/>
    <n v="402662.39999999991"/>
    <n v="0"/>
    <n v="1204429.7999999993"/>
    <s v="-"/>
    <n v="14.1"/>
    <n v="0"/>
    <n v="5677539.8399999989"/>
    <n v="13.564526442588566"/>
  </r>
  <r>
    <d v="2021-06-24T00:00:00"/>
    <x v="25"/>
    <s v="week 26"/>
    <x v="0"/>
    <n v="0"/>
    <n v="1350"/>
    <n v="1203079.7999999993"/>
    <n v="16.2"/>
    <s v="-"/>
    <n v="21870"/>
    <n v="0"/>
    <n v="13.564526442588566"/>
  </r>
  <r>
    <d v="2021-06-24T00:00:00"/>
    <x v="25"/>
    <s v="week 26"/>
    <x v="0"/>
    <n v="4660"/>
    <n v="0"/>
    <n v="1207739.7999999993"/>
    <s v="-"/>
    <n v="14.5"/>
    <n v="0"/>
    <n v="67570"/>
    <n v="13.565827330937447"/>
  </r>
  <r>
    <d v="2021-06-26T00:00:00"/>
    <x v="25"/>
    <s v="week 26"/>
    <x v="0"/>
    <n v="0"/>
    <n v="192"/>
    <n v="1207547.7999999993"/>
    <n v="17.5"/>
    <s v="-"/>
    <n v="3360"/>
    <n v="0"/>
    <n v="13.565827330937447"/>
  </r>
  <r>
    <d v="2021-06-26T00:00:00"/>
    <x v="25"/>
    <s v="week 26"/>
    <x v="0"/>
    <n v="0"/>
    <n v="20000"/>
    <n v="1187547.7999999993"/>
    <n v="16.3"/>
    <s v="-"/>
    <n v="326000"/>
    <n v="0"/>
    <n v="13.565827330937447"/>
  </r>
  <r>
    <d v="2021-06-30T00:00:00"/>
    <x v="26"/>
    <s v="week 27"/>
    <x v="0"/>
    <n v="0"/>
    <n v="1350"/>
    <n v="1186197.7999999993"/>
    <n v="18.2"/>
    <s v="-"/>
    <n v="24570"/>
    <n v="0"/>
    <n v="13.565827330937447"/>
  </r>
  <r>
    <d v="2021-06-30T00:00:00"/>
    <x v="26"/>
    <s v="week 27"/>
    <x v="0"/>
    <n v="0"/>
    <n v="4660"/>
    <n v="1181537.7999999993"/>
    <n v="16.600000000000001"/>
    <s v="-"/>
    <n v="77356"/>
    <n v="0"/>
    <n v="13.565827330937447"/>
  </r>
  <r>
    <d v="2021-07-05T00:00:00"/>
    <x v="27"/>
    <s v="week 28"/>
    <x v="0"/>
    <n v="372"/>
    <n v="0"/>
    <n v="1181909.7999999993"/>
    <s v="-"/>
    <n v="13.3"/>
    <n v="0"/>
    <n v="4947.6000000000004"/>
    <n v="13.565797824488012"/>
  </r>
  <r>
    <d v="2021-07-07T00:00:00"/>
    <x v="27"/>
    <s v="week 28"/>
    <x v="0"/>
    <n v="0"/>
    <n v="874"/>
    <n v="1181035.7999999993"/>
    <n v="16.7"/>
    <s v="-"/>
    <n v="14595.8"/>
    <n v="0"/>
    <n v="13.565797824488012"/>
  </r>
  <r>
    <d v="2021-07-07T00:00:00"/>
    <x v="27"/>
    <s v="week 28"/>
    <x v="0"/>
    <n v="0"/>
    <n v="2168"/>
    <n v="1178867.7999999993"/>
    <n v="16.600000000000001"/>
    <s v="-"/>
    <n v="35988.800000000003"/>
    <n v="0"/>
    <n v="13.565797824488012"/>
  </r>
  <r>
    <d v="2021-07-08T00:00:00"/>
    <x v="27"/>
    <s v="week 28"/>
    <x v="0"/>
    <n v="95846"/>
    <n v="0"/>
    <n v="1274713.7999999993"/>
    <s v="-"/>
    <n v="14.6"/>
    <n v="0"/>
    <n v="1399351.5999999999"/>
    <n v="13.594552455137311"/>
  </r>
  <r>
    <d v="2021-07-08T00:00:00"/>
    <x v="27"/>
    <s v="week 28"/>
    <x v="0"/>
    <n v="97524"/>
    <n v="0"/>
    <n v="1372237.7999999993"/>
    <s v="-"/>
    <n v="12.7"/>
    <n v="0"/>
    <n v="1238554.8"/>
    <n v="13.569941420658351"/>
  </r>
  <r>
    <d v="2021-07-08T00:00:00"/>
    <x v="27"/>
    <s v="week 28"/>
    <x v="0"/>
    <n v="94042"/>
    <n v="0"/>
    <n v="1466279.7999999993"/>
    <s v="-"/>
    <n v="13.6"/>
    <n v="0"/>
    <n v="1278971.2"/>
    <n v="13.570718260133059"/>
  </r>
  <r>
    <d v="2021-07-08T00:00:00"/>
    <x v="27"/>
    <s v="week 28"/>
    <x v="0"/>
    <n v="0"/>
    <n v="1128"/>
    <n v="1465151.7999999993"/>
    <n v="16.2"/>
    <s v="-"/>
    <n v="18273.599999999999"/>
    <n v="0"/>
    <n v="13.570718260133059"/>
  </r>
  <r>
    <d v="2021-07-08T00:00:00"/>
    <x v="27"/>
    <s v="week 28"/>
    <x v="0"/>
    <n v="0"/>
    <n v="2120"/>
    <n v="1463031.7999999993"/>
    <n v="18.8"/>
    <s v="-"/>
    <n v="39856"/>
    <n v="0"/>
    <n v="13.570718260133059"/>
  </r>
  <r>
    <d v="2021-07-08T00:00:00"/>
    <x v="27"/>
    <s v="week 28"/>
    <x v="0"/>
    <n v="0"/>
    <n v="8048"/>
    <n v="1454983.7999999993"/>
    <n v="18.399999999999999"/>
    <s v="-"/>
    <n v="148083.19999999998"/>
    <n v="0"/>
    <n v="13.570718260133059"/>
  </r>
  <r>
    <d v="2021-07-12T00:00:00"/>
    <x v="28"/>
    <s v="week 29"/>
    <x v="0"/>
    <n v="0"/>
    <n v="4590"/>
    <n v="1450393.7999999993"/>
    <n v="17.600000000000001"/>
    <s v="-"/>
    <n v="80784"/>
    <n v="0"/>
    <n v="13.570718260133059"/>
  </r>
  <r>
    <d v="2021-07-13T00:00:00"/>
    <x v="28"/>
    <s v="week 29"/>
    <x v="0"/>
    <n v="0"/>
    <n v="11981"/>
    <n v="1438412.7999999993"/>
    <n v="16.5"/>
    <s v="-"/>
    <n v="197686.5"/>
    <n v="0"/>
    <n v="13.570718260133059"/>
  </r>
  <r>
    <d v="2021-07-13T00:00:00"/>
    <x v="28"/>
    <s v="week 29"/>
    <x v="0"/>
    <n v="0"/>
    <n v="2990"/>
    <n v="1435422.7999999993"/>
    <n v="17.399999999999999"/>
    <s v="-"/>
    <n v="52025.999999999993"/>
    <n v="0"/>
    <n v="13.570718260133059"/>
  </r>
  <r>
    <d v="2021-07-13T00:00:00"/>
    <x v="28"/>
    <s v="week 29"/>
    <x v="0"/>
    <n v="0"/>
    <n v="8359"/>
    <n v="1427063.7999999993"/>
    <n v="17.7"/>
    <s v="-"/>
    <n v="147954.29999999999"/>
    <n v="0"/>
    <n v="13.570718260133059"/>
  </r>
  <r>
    <d v="2021-07-13T00:00:00"/>
    <x v="28"/>
    <s v="week 29"/>
    <x v="0"/>
    <n v="0"/>
    <n v="2786"/>
    <n v="1424277.7999999993"/>
    <n v="16.399999999999999"/>
    <s v="-"/>
    <n v="45690.399999999994"/>
    <n v="0"/>
    <n v="13.570718260133059"/>
  </r>
  <r>
    <d v="2021-07-13T00:00:00"/>
    <x v="28"/>
    <s v="week 29"/>
    <x v="0"/>
    <n v="0"/>
    <n v="9101"/>
    <n v="1415176.7999999993"/>
    <n v="18.399999999999999"/>
    <s v="-"/>
    <n v="167458.4"/>
    <n v="0"/>
    <n v="13.570718260133059"/>
  </r>
  <r>
    <d v="2021-07-13T00:00:00"/>
    <x v="28"/>
    <s v="week 29"/>
    <x v="0"/>
    <n v="0"/>
    <n v="2275"/>
    <n v="1412901.7999999993"/>
    <n v="17.899999999999999"/>
    <s v="-"/>
    <n v="40722.5"/>
    <n v="0"/>
    <n v="13.570718260133059"/>
  </r>
  <r>
    <d v="2021-07-14T00:00:00"/>
    <x v="28"/>
    <s v="week 29"/>
    <x v="0"/>
    <n v="0"/>
    <n v="10779"/>
    <n v="1402122.7999999993"/>
    <n v="16.7"/>
    <s v="-"/>
    <n v="180009.3"/>
    <n v="0"/>
    <n v="13.570718260133059"/>
  </r>
  <r>
    <d v="2021-07-14T00:00:00"/>
    <x v="28"/>
    <s v="week 29"/>
    <x v="0"/>
    <n v="0"/>
    <n v="530"/>
    <n v="1401592.7999999993"/>
    <n v="17.7"/>
    <s v="-"/>
    <n v="9381"/>
    <n v="0"/>
    <n v="13.570718260133059"/>
  </r>
  <r>
    <d v="2021-07-17T00:00:00"/>
    <x v="28"/>
    <s v="week 29"/>
    <x v="0"/>
    <n v="0"/>
    <n v="2930"/>
    <n v="1398662.7999999993"/>
    <n v="17.3"/>
    <s v="-"/>
    <n v="50689"/>
    <n v="0"/>
    <n v="13.570718260133059"/>
  </r>
  <r>
    <m/>
    <x v="29"/>
    <s v="week 30"/>
    <x v="0"/>
    <n v="0"/>
    <n v="0"/>
    <n v="0"/>
    <n v="0"/>
    <n v="0"/>
    <n v="0"/>
    <n v="0"/>
    <n v="13.570718260133059"/>
  </r>
  <r>
    <d v="2021-07-27T00:00:00"/>
    <x v="30"/>
    <s v="week 31"/>
    <x v="0"/>
    <n v="0"/>
    <n v="235"/>
    <n v="1398427.7999999993"/>
    <n v="18.8"/>
    <s v="-"/>
    <n v="4418"/>
    <n v="0"/>
    <n v="13.570718260133059"/>
  </r>
  <r>
    <d v="2021-07-31T00:00:00"/>
    <x v="30"/>
    <s v="week 31"/>
    <x v="0"/>
    <n v="0"/>
    <n v="4190"/>
    <n v="1394237.7999999993"/>
    <n v="16.8"/>
    <s v="-"/>
    <n v="70392"/>
    <n v="0"/>
    <n v="13.570718260133059"/>
  </r>
  <r>
    <d v="2021-08-05T00:00:00"/>
    <x v="31"/>
    <s v="week 32"/>
    <x v="0"/>
    <n v="0"/>
    <n v="1305"/>
    <n v="1392932.7999999993"/>
    <n v="17.7"/>
    <s v="-"/>
    <n v="23098.5"/>
    <n v="0"/>
    <n v="13.570718260133059"/>
  </r>
  <r>
    <d v="2021-08-07T00:00:00"/>
    <x v="31"/>
    <s v="week 32"/>
    <x v="0"/>
    <n v="0"/>
    <n v="41800"/>
    <n v="1351132.7999999993"/>
    <n v="16.2"/>
    <s v="-"/>
    <n v="677160"/>
    <n v="0"/>
    <n v="13.570718260133059"/>
  </r>
  <r>
    <d v="2021-08-08T00:00:00"/>
    <x v="32"/>
    <s v="week 33"/>
    <x v="0"/>
    <n v="12850"/>
    <n v="0"/>
    <n v="1363982.7999999993"/>
    <s v="-"/>
    <n v="14.7"/>
    <n v="0"/>
    <n v="188895"/>
    <n v="13.574692146606322"/>
  </r>
  <r>
    <d v="2021-08-08T00:00:00"/>
    <x v="32"/>
    <s v="week 33"/>
    <x v="0"/>
    <n v="2120"/>
    <n v="0"/>
    <n v="1366102.7999999993"/>
    <s v="-"/>
    <n v="12.5"/>
    <n v="0"/>
    <n v="26500"/>
    <n v="13.574068587108627"/>
  </r>
  <r>
    <d v="2021-08-08T00:00:00"/>
    <x v="32"/>
    <s v="week 33"/>
    <x v="0"/>
    <n v="0"/>
    <n v="14960"/>
    <n v="1351142.7999999993"/>
    <n v="17.2"/>
    <s v="-"/>
    <n v="257312"/>
    <n v="0"/>
    <n v="13.574068587108627"/>
  </r>
  <r>
    <d v="2021-08-10T00:00:00"/>
    <x v="32"/>
    <s v="week 33"/>
    <x v="0"/>
    <n v="0"/>
    <n v="620"/>
    <n v="1350522.7999999993"/>
    <n v="17.5"/>
    <s v="-"/>
    <n v="10850"/>
    <n v="0"/>
    <n v="13.574068587108627"/>
  </r>
  <r>
    <d v="2021-08-12T00:00:00"/>
    <x v="32"/>
    <s v="week 33"/>
    <x v="0"/>
    <n v="0"/>
    <n v="1010"/>
    <n v="1349512.7999999993"/>
    <n v="16.899999999999999"/>
    <s v="-"/>
    <n v="17069"/>
    <n v="0"/>
    <n v="13.574068587108627"/>
  </r>
  <r>
    <d v="2021-08-14T00:00:00"/>
    <x v="32"/>
    <s v="week 33"/>
    <x v="0"/>
    <n v="0"/>
    <n v="450"/>
    <n v="1349062.7999999993"/>
    <n v="18.2"/>
    <s v="-"/>
    <n v="8190"/>
    <n v="0"/>
    <n v="13.574068587108627"/>
  </r>
  <r>
    <d v="2021-08-14T00:00:00"/>
    <x v="32"/>
    <s v="week 33"/>
    <x v="0"/>
    <n v="35180"/>
    <n v="0"/>
    <n v="1384242.7999999993"/>
    <s v="-"/>
    <n v="12.1"/>
    <n v="0"/>
    <n v="425678"/>
    <n v="13.560011027507233"/>
  </r>
  <r>
    <d v="2021-08-14T00:00:00"/>
    <x v="32"/>
    <s v="week 33"/>
    <x v="0"/>
    <n v="0"/>
    <n v="35180"/>
    <n v="1349062.7999999993"/>
    <n v="18.7"/>
    <s v="-"/>
    <n v="657866"/>
    <n v="0"/>
    <n v="13.560011027507233"/>
  </r>
  <r>
    <d v="2021-08-16T00:00:00"/>
    <x v="33"/>
    <s v="week 34"/>
    <x v="0"/>
    <n v="0"/>
    <n v="2062"/>
    <n v="1347000.7999999993"/>
    <n v="17.100000000000001"/>
    <s v="-"/>
    <n v="35260.200000000004"/>
    <n v="0"/>
    <n v="13.560011027507233"/>
  </r>
  <r>
    <d v="2021-08-16T00:00:00"/>
    <x v="33"/>
    <s v="week 34"/>
    <x v="0"/>
    <n v="0"/>
    <n v="6470"/>
    <n v="1340530.7999999993"/>
    <n v="18.7"/>
    <s v="-"/>
    <n v="120989"/>
    <n v="0"/>
    <n v="13.560011027507233"/>
  </r>
  <r>
    <d v="2021-08-16T00:00:00"/>
    <x v="33"/>
    <s v="week 34"/>
    <x v="0"/>
    <n v="0"/>
    <n v="9300"/>
    <n v="1331230.7999999993"/>
    <n v="17.3"/>
    <s v="-"/>
    <n v="160890"/>
    <n v="0"/>
    <n v="13.560011027507233"/>
  </r>
  <r>
    <d v="2021-08-16T00:00:00"/>
    <x v="33"/>
    <s v="week 34"/>
    <x v="0"/>
    <n v="0"/>
    <n v="19400"/>
    <n v="1311830.7999999993"/>
    <n v="18.8"/>
    <s v="-"/>
    <n v="364720"/>
    <n v="0"/>
    <n v="13.560011027507233"/>
  </r>
  <r>
    <d v="2021-08-16T00:00:00"/>
    <x v="33"/>
    <s v="week 34"/>
    <x v="0"/>
    <n v="0"/>
    <n v="15050"/>
    <n v="1296780.7999999993"/>
    <n v="18.399999999999999"/>
    <s v="-"/>
    <n v="276920"/>
    <n v="0"/>
    <n v="13.560011027507233"/>
  </r>
  <r>
    <d v="2021-08-17T00:00:00"/>
    <x v="33"/>
    <s v="week 34"/>
    <x v="0"/>
    <n v="0"/>
    <n v="4349"/>
    <n v="1292431.7999999993"/>
    <n v="16.100000000000001"/>
    <s v="-"/>
    <n v="70018.900000000009"/>
    <n v="0"/>
    <n v="13.560011027507233"/>
  </r>
  <r>
    <d v="2021-08-17T00:00:00"/>
    <x v="33"/>
    <s v="week 34"/>
    <x v="0"/>
    <n v="0"/>
    <n v="2100"/>
    <n v="1290331.7999999993"/>
    <n v="17.100000000000001"/>
    <s v="-"/>
    <n v="35910"/>
    <n v="0"/>
    <n v="13.560011027507233"/>
  </r>
  <r>
    <d v="2021-08-17T00:00:00"/>
    <x v="33"/>
    <s v="week 34"/>
    <x v="0"/>
    <n v="0"/>
    <n v="8949"/>
    <n v="1281382.7999999993"/>
    <n v="16.600000000000001"/>
    <s v="-"/>
    <n v="148553.40000000002"/>
    <n v="0"/>
    <n v="13.560011027507233"/>
  </r>
  <r>
    <d v="2021-08-17T00:00:00"/>
    <x v="33"/>
    <s v="week 34"/>
    <x v="0"/>
    <n v="0"/>
    <n v="8920"/>
    <n v="1272462.7999999993"/>
    <n v="17.600000000000001"/>
    <s v="-"/>
    <n v="156992"/>
    <n v="0"/>
    <n v="13.560011027507233"/>
  </r>
  <r>
    <d v="2021-08-17T00:00:00"/>
    <x v="33"/>
    <s v="week 34"/>
    <x v="0"/>
    <n v="0"/>
    <n v="15080"/>
    <n v="1257382.7999999993"/>
    <n v="18.3"/>
    <s v="-"/>
    <n v="275964"/>
    <n v="0"/>
    <n v="13.560011027507233"/>
  </r>
  <r>
    <d v="2021-08-17T00:00:00"/>
    <x v="33"/>
    <s v="week 34"/>
    <x v="0"/>
    <n v="0"/>
    <n v="4700"/>
    <n v="1252682.7999999993"/>
    <n v="16.8"/>
    <s v="-"/>
    <n v="78960"/>
    <n v="0"/>
    <n v="13.560011027507233"/>
  </r>
  <r>
    <d v="2021-08-17T00:00:00"/>
    <x v="33"/>
    <s v="week 34"/>
    <x v="0"/>
    <n v="0"/>
    <n v="15430"/>
    <n v="1237252.7999999993"/>
    <n v="17.3"/>
    <s v="-"/>
    <n v="266939"/>
    <n v="0"/>
    <n v="13.560011027507233"/>
  </r>
  <r>
    <d v="2021-08-18T00:00:00"/>
    <x v="33"/>
    <s v="week 34"/>
    <x v="0"/>
    <n v="0"/>
    <n v="330"/>
    <n v="1236922.7999999993"/>
    <n v="18.899999999999999"/>
    <s v="-"/>
    <n v="6236.9999999999991"/>
    <n v="0"/>
    <n v="13.560011027507233"/>
  </r>
  <r>
    <d v="2021-08-18T00:00:00"/>
    <x v="33"/>
    <s v="week 34"/>
    <x v="0"/>
    <n v="0"/>
    <n v="519"/>
    <n v="1236403.7999999993"/>
    <n v="17.7"/>
    <s v="-"/>
    <n v="9186.2999999999993"/>
    <n v="0"/>
    <n v="13.560011027507233"/>
  </r>
  <r>
    <d v="2021-08-18T00:00:00"/>
    <x v="33"/>
    <s v="week 34"/>
    <x v="0"/>
    <n v="0"/>
    <n v="2650"/>
    <n v="1233753.7999999993"/>
    <n v="16.3"/>
    <s v="-"/>
    <n v="43195"/>
    <n v="0"/>
    <n v="13.560011027507233"/>
  </r>
  <r>
    <d v="2021-08-21T00:00:00"/>
    <x v="33"/>
    <s v="week 34"/>
    <x v="0"/>
    <n v="0"/>
    <n v="24080"/>
    <n v="1209673.7999999993"/>
    <n v="17.899999999999999"/>
    <s v="-"/>
    <n v="431031.99999999994"/>
    <n v="0"/>
    <n v="13.560011027507233"/>
  </r>
  <r>
    <d v="2021-08-23T00:00:00"/>
    <x v="34"/>
    <s v="week 35"/>
    <x v="0"/>
    <n v="0"/>
    <n v="2830"/>
    <n v="1206843.7999999993"/>
    <n v="16.5"/>
    <s v="-"/>
    <n v="46695"/>
    <n v="0"/>
    <n v="13.560011027507233"/>
  </r>
  <r>
    <d v="2021-08-23T00:00:00"/>
    <x v="34"/>
    <s v="week 35"/>
    <x v="0"/>
    <n v="0"/>
    <n v="13210"/>
    <n v="1193633.7999999993"/>
    <n v="16.100000000000001"/>
    <s v="-"/>
    <n v="212681.00000000003"/>
    <n v="0"/>
    <n v="13.560011027507233"/>
  </r>
  <r>
    <d v="2021-08-24T00:00:00"/>
    <x v="34"/>
    <s v="week 35"/>
    <x v="0"/>
    <n v="0"/>
    <n v="2700"/>
    <n v="1190933.7999999993"/>
    <n v="16.399999999999999"/>
    <s v="-"/>
    <n v="44279.999999999993"/>
    <n v="0"/>
    <n v="13.560011027507233"/>
  </r>
  <r>
    <d v="2021-08-24T00:00:00"/>
    <x v="34"/>
    <s v="week 35"/>
    <x v="0"/>
    <n v="0"/>
    <n v="21860"/>
    <n v="1169073.7999999993"/>
    <n v="18.600000000000001"/>
    <s v="-"/>
    <n v="406596.00000000006"/>
    <n v="0"/>
    <n v="13.560011027507233"/>
  </r>
  <r>
    <d v="2021-08-24T00:00:00"/>
    <x v="34"/>
    <s v="week 35"/>
    <x v="0"/>
    <n v="0"/>
    <n v="34900"/>
    <n v="1134173.7999999993"/>
    <n v="16.600000000000001"/>
    <s v="-"/>
    <n v="579340"/>
    <n v="0"/>
    <n v="13.560011027507233"/>
  </r>
  <r>
    <d v="2021-08-24T00:00:00"/>
    <x v="34"/>
    <s v="week 35"/>
    <x v="0"/>
    <n v="13050"/>
    <n v="0"/>
    <n v="1147223.7999999993"/>
    <s v="-"/>
    <n v="13.7"/>
    <n v="0"/>
    <n v="178785"/>
    <n v="13.560504504718656"/>
  </r>
  <r>
    <d v="2021-08-24T00:00:00"/>
    <x v="34"/>
    <s v="week 35"/>
    <x v="0"/>
    <n v="0"/>
    <n v="14540"/>
    <n v="1132683.7999999993"/>
    <n v="17.899999999999999"/>
    <s v="-"/>
    <n v="260265.99999999997"/>
    <n v="0"/>
    <n v="13.560504504718656"/>
  </r>
  <r>
    <d v="2021-08-25T00:00:00"/>
    <x v="34"/>
    <s v="week 35"/>
    <x v="0"/>
    <n v="0"/>
    <n v="5450"/>
    <n v="1127233.7999999993"/>
    <n v="18.2"/>
    <s v="-"/>
    <n v="99190"/>
    <n v="0"/>
    <n v="13.560504504718656"/>
  </r>
  <r>
    <d v="2021-08-25T00:00:00"/>
    <x v="34"/>
    <s v="week 35"/>
    <x v="0"/>
    <n v="0"/>
    <n v="40770"/>
    <n v="1086463.7999999993"/>
    <n v="17.5"/>
    <s v="-"/>
    <n v="713475"/>
    <n v="0"/>
    <n v="13.560504504718656"/>
  </r>
  <r>
    <d v="2021-08-29T00:00:00"/>
    <x v="35"/>
    <s v="week 36"/>
    <x v="0"/>
    <n v="0"/>
    <n v="1300"/>
    <n v="1085163.7999999993"/>
    <n v="18.3"/>
    <s v="-"/>
    <n v="23790"/>
    <n v="0"/>
    <n v="13.560504504718656"/>
  </r>
  <r>
    <d v="2021-08-29T00:00:00"/>
    <x v="35"/>
    <s v="week 36"/>
    <x v="0"/>
    <n v="0"/>
    <n v="225"/>
    <n v="1084938.7999999993"/>
    <n v="17.899999999999999"/>
    <s v="-"/>
    <n v="4027.4999999999995"/>
    <n v="0"/>
    <n v="13.560504504718656"/>
  </r>
  <r>
    <d v="2021-08-29T00:00:00"/>
    <x v="35"/>
    <s v="week 36"/>
    <x v="0"/>
    <n v="0"/>
    <n v="10720"/>
    <n v="1074218.7999999993"/>
    <n v="18.600000000000001"/>
    <s v="-"/>
    <n v="199392.00000000003"/>
    <n v="0"/>
    <n v="13.560504504718656"/>
  </r>
  <r>
    <d v="2021-08-29T00:00:00"/>
    <x v="35"/>
    <s v="week 36"/>
    <x v="0"/>
    <n v="25860"/>
    <n v="0"/>
    <n v="1100078.7999999993"/>
    <s v="-"/>
    <n v="14.9"/>
    <n v="0"/>
    <n v="385314"/>
    <n v="13.569796508298177"/>
  </r>
  <r>
    <d v="2021-08-29T00:00:00"/>
    <x v="35"/>
    <s v="week 36"/>
    <x v="0"/>
    <n v="0"/>
    <n v="25860"/>
    <n v="1074218.7999999993"/>
    <n v="17.7"/>
    <s v="-"/>
    <n v="457722"/>
    <n v="0"/>
    <n v="13.569796508298177"/>
  </r>
  <r>
    <d v="2021-08-29T00:00:00"/>
    <x v="35"/>
    <s v="week 36"/>
    <x v="0"/>
    <n v="0"/>
    <n v="8135"/>
    <n v="1066083.7999999993"/>
    <n v="17.600000000000001"/>
    <s v="-"/>
    <n v="143176"/>
    <n v="0"/>
    <n v="13.569796508298177"/>
  </r>
  <r>
    <d v="2021-09-02T00:00:00"/>
    <x v="35"/>
    <s v="week 36"/>
    <x v="0"/>
    <n v="0"/>
    <n v="2700"/>
    <n v="1063383.7999999993"/>
    <n v="16.2"/>
    <s v="-"/>
    <n v="43740"/>
    <n v="0"/>
    <n v="13.569796508298177"/>
  </r>
  <r>
    <d v="2021-09-05T00:00:00"/>
    <x v="36"/>
    <s v="week 37"/>
    <x v="0"/>
    <n v="0"/>
    <n v="62080"/>
    <n v="1001303.7999999993"/>
    <n v="16.100000000000001"/>
    <s v="-"/>
    <n v="999488.00000000012"/>
    <n v="0"/>
    <n v="13.569796508298177"/>
  </r>
  <r>
    <d v="2021-09-05T00:00:00"/>
    <x v="36"/>
    <s v="week 37"/>
    <x v="0"/>
    <n v="0"/>
    <n v="6000"/>
    <n v="995303.79999999935"/>
    <n v="18.2"/>
    <s v="-"/>
    <n v="109200"/>
    <n v="0"/>
    <n v="13.569796508298177"/>
  </r>
  <r>
    <d v="2021-09-05T00:00:00"/>
    <x v="36"/>
    <s v="week 37"/>
    <x v="0"/>
    <n v="0"/>
    <n v="28130"/>
    <n v="967173.79999999935"/>
    <n v="18.899999999999999"/>
    <s v="-"/>
    <n v="531657"/>
    <n v="0"/>
    <n v="13.569796508298177"/>
  </r>
  <r>
    <d v="2021-09-05T00:00:00"/>
    <x v="36"/>
    <s v="week 37"/>
    <x v="0"/>
    <n v="0"/>
    <n v="5580"/>
    <n v="961593.79999999935"/>
    <n v="18.600000000000001"/>
    <s v="-"/>
    <n v="103788.00000000001"/>
    <n v="0"/>
    <n v="13.569796508298177"/>
  </r>
  <r>
    <d v="2021-09-05T00:00:00"/>
    <x v="36"/>
    <s v="week 37"/>
    <x v="0"/>
    <n v="0"/>
    <n v="30660"/>
    <n v="930933.79999999935"/>
    <n v="16.899999999999999"/>
    <s v="-"/>
    <n v="518153.99999999994"/>
    <n v="0"/>
    <n v="13.569796508298177"/>
  </r>
  <r>
    <d v="2021-09-06T00:00:00"/>
    <x v="36"/>
    <s v="week 37"/>
    <x v="0"/>
    <n v="0"/>
    <n v="3400"/>
    <n v="927533.79999999935"/>
    <n v="16.899999999999999"/>
    <s v="-"/>
    <n v="57459.999999999993"/>
    <n v="0"/>
    <n v="13.569796508298177"/>
  </r>
  <r>
    <d v="2021-09-06T00:00:00"/>
    <x v="36"/>
    <s v="week 37"/>
    <x v="0"/>
    <n v="0"/>
    <n v="10230"/>
    <n v="917303.79999999935"/>
    <n v="16.899999999999999"/>
    <s v="-"/>
    <n v="172887"/>
    <n v="0"/>
    <n v="13.569796508298177"/>
  </r>
  <r>
    <d v="2021-09-06T00:00:00"/>
    <x v="36"/>
    <s v="week 37"/>
    <x v="0"/>
    <n v="11910"/>
    <n v="0"/>
    <n v="929213.79999999935"/>
    <s v="-"/>
    <n v="13.9"/>
    <n v="0"/>
    <n v="165549"/>
    <n v="13.57084810137075"/>
  </r>
  <r>
    <d v="2021-09-06T00:00:00"/>
    <x v="36"/>
    <s v="week 37"/>
    <x v="0"/>
    <n v="0"/>
    <n v="11910"/>
    <n v="917303.79999999935"/>
    <n v="16.8"/>
    <s v="-"/>
    <n v="200088"/>
    <n v="0"/>
    <n v="13.57084810137075"/>
  </r>
  <r>
    <d v="2021-09-07T00:00:00"/>
    <x v="36"/>
    <s v="week 37"/>
    <x v="0"/>
    <n v="0"/>
    <n v="3800"/>
    <n v="913503.79999999935"/>
    <n v="16.600000000000001"/>
    <s v="-"/>
    <n v="63080.000000000007"/>
    <n v="0"/>
    <n v="13.57084810137075"/>
  </r>
  <r>
    <d v="2021-09-07T00:00:00"/>
    <x v="36"/>
    <s v="week 37"/>
    <x v="0"/>
    <n v="8580"/>
    <n v="0"/>
    <n v="922083.79999999935"/>
    <s v="-"/>
    <n v="12.7"/>
    <n v="0"/>
    <n v="108966"/>
    <n v="13.568854727551297"/>
  </r>
  <r>
    <d v="2021-09-07T00:00:00"/>
    <x v="36"/>
    <s v="week 37"/>
    <x v="0"/>
    <n v="0"/>
    <n v="8580"/>
    <n v="913503.79999999935"/>
    <n v="16.600000000000001"/>
    <s v="-"/>
    <n v="142428"/>
    <n v="0"/>
    <n v="13.568854727551297"/>
  </r>
  <r>
    <d v="2021-09-07T00:00:00"/>
    <x v="36"/>
    <s v="week 37"/>
    <x v="0"/>
    <n v="0"/>
    <n v="8103"/>
    <n v="905400.79999999935"/>
    <n v="17.600000000000001"/>
    <s v="-"/>
    <n v="142612.80000000002"/>
    <n v="0"/>
    <n v="13.568854727551297"/>
  </r>
  <r>
    <d v="2021-09-08T00:00:00"/>
    <x v="36"/>
    <s v="week 37"/>
    <x v="0"/>
    <n v="0"/>
    <n v="23750"/>
    <n v="881650.79999999935"/>
    <n v="16.899999999999999"/>
    <s v="-"/>
    <n v="401374.99999999994"/>
    <n v="0"/>
    <n v="13.568854727551297"/>
  </r>
  <r>
    <d v="2021-09-08T00:00:00"/>
    <x v="36"/>
    <s v="week 37"/>
    <x v="0"/>
    <n v="0"/>
    <n v="423"/>
    <n v="881227.79999999935"/>
    <n v="16.8"/>
    <s v="-"/>
    <n v="7106.4000000000005"/>
    <n v="0"/>
    <n v="13.568854727551297"/>
  </r>
  <r>
    <d v="2021-09-08T00:00:00"/>
    <x v="36"/>
    <s v="week 37"/>
    <x v="0"/>
    <n v="0"/>
    <n v="2013"/>
    <n v="879214.79999999935"/>
    <n v="17.3"/>
    <s v="-"/>
    <n v="34824.9"/>
    <n v="0"/>
    <n v="13.568854727551297"/>
  </r>
  <r>
    <d v="2021-09-12T00:00:00"/>
    <x v="37"/>
    <s v="week 38"/>
    <x v="0"/>
    <n v="0"/>
    <n v="24650"/>
    <n v="854564.79999999935"/>
    <n v="16.8"/>
    <s v="-"/>
    <n v="414120"/>
    <n v="0"/>
    <n v="13.568854727551297"/>
  </r>
  <r>
    <d v="2021-09-12T00:00:00"/>
    <x v="37"/>
    <s v="week 38"/>
    <x v="0"/>
    <n v="0"/>
    <n v="53210"/>
    <n v="801354.79999999935"/>
    <n v="16.899999999999999"/>
    <s v="-"/>
    <n v="899248.99999999988"/>
    <n v="0"/>
    <n v="13.568854727551297"/>
  </r>
  <r>
    <d v="2021-09-16T00:00:00"/>
    <x v="37"/>
    <s v="week 38"/>
    <x v="0"/>
    <n v="0"/>
    <n v="270"/>
    <n v="801084.79999999935"/>
    <n v="16.600000000000001"/>
    <s v="-"/>
    <n v="4482"/>
    <n v="0"/>
    <n v="13.568854727551297"/>
  </r>
  <r>
    <d v="2021-09-16T00:00:00"/>
    <x v="37"/>
    <s v="week 38"/>
    <x v="0"/>
    <n v="7500"/>
    <n v="0"/>
    <n v="808584.79999999935"/>
    <s v="-"/>
    <n v="14.6"/>
    <n v="0"/>
    <n v="109500"/>
    <n v="13.5709138020963"/>
  </r>
  <r>
    <d v="2021-09-16T00:00:00"/>
    <x v="37"/>
    <s v="week 38"/>
    <x v="0"/>
    <n v="0"/>
    <n v="7500"/>
    <n v="801084.79999999935"/>
    <n v="17.3"/>
    <s v="-"/>
    <n v="129750"/>
    <n v="0"/>
    <n v="13.5709138020963"/>
  </r>
  <r>
    <d v="2021-09-16T00:00:00"/>
    <x v="37"/>
    <s v="week 38"/>
    <x v="0"/>
    <n v="20500"/>
    <n v="0"/>
    <n v="821584.79999999935"/>
    <s v="-"/>
    <n v="14.8"/>
    <n v="0"/>
    <n v="303400"/>
    <n v="13.577585911501481"/>
  </r>
  <r>
    <d v="2021-09-16T00:00:00"/>
    <x v="37"/>
    <s v="week 38"/>
    <x v="0"/>
    <n v="0"/>
    <n v="20500"/>
    <n v="801084.79999999935"/>
    <n v="18.899999999999999"/>
    <s v="-"/>
    <n v="387449.99999999994"/>
    <n v="0"/>
    <n v="13.577585911501481"/>
  </r>
  <r>
    <d v="2021-09-16T00:00:00"/>
    <x v="37"/>
    <s v="week 38"/>
    <x v="0"/>
    <n v="0"/>
    <n v="21636"/>
    <n v="779448.79999999935"/>
    <n v="17.3"/>
    <s v="-"/>
    <n v="374302.8"/>
    <n v="0"/>
    <n v="13.577585911501481"/>
  </r>
  <r>
    <d v="2021-09-18T00:00:00"/>
    <x v="37"/>
    <s v="week 38"/>
    <x v="0"/>
    <n v="0"/>
    <n v="8400"/>
    <n v="771048.79999999935"/>
    <n v="16.899999999999999"/>
    <s v="-"/>
    <n v="141960"/>
    <n v="0"/>
    <n v="13.577585911501481"/>
  </r>
  <r>
    <d v="2021-09-18T00:00:00"/>
    <x v="37"/>
    <s v="week 38"/>
    <x v="0"/>
    <n v="0"/>
    <n v="10800"/>
    <n v="760248.79999999935"/>
    <n v="18.100000000000001"/>
    <s v="-"/>
    <n v="195480.00000000003"/>
    <n v="0"/>
    <n v="13.577585911501481"/>
  </r>
  <r>
    <d v="2021-09-18T00:00:00"/>
    <x v="37"/>
    <s v="week 38"/>
    <x v="0"/>
    <n v="48800"/>
    <n v="0"/>
    <n v="809048.79999999935"/>
    <s v="-"/>
    <n v="14.3"/>
    <n v="0"/>
    <n v="697840"/>
    <n v="13.586802214915624"/>
  </r>
  <r>
    <d v="2021-09-18T00:00:00"/>
    <x v="37"/>
    <s v="week 38"/>
    <x v="0"/>
    <n v="0"/>
    <n v="48800"/>
    <n v="760248.79999999935"/>
    <n v="16.7"/>
    <s v="-"/>
    <n v="814960"/>
    <n v="0"/>
    <n v="13.586802214915624"/>
  </r>
  <r>
    <d v="2021-09-18T00:00:00"/>
    <x v="37"/>
    <s v="week 38"/>
    <x v="0"/>
    <n v="5010"/>
    <n v="0"/>
    <n v="765258.79999999935"/>
    <s v="-"/>
    <n v="12.9"/>
    <n v="0"/>
    <n v="64629"/>
    <n v="13.58590385223412"/>
  </r>
  <r>
    <d v="2021-09-18T00:00:00"/>
    <x v="37"/>
    <s v="week 38"/>
    <x v="0"/>
    <n v="7630"/>
    <n v="0"/>
    <n v="772888.79999999935"/>
    <s v="-"/>
    <n v="14.5"/>
    <n v="0"/>
    <n v="110635"/>
    <n v="13.587721184835988"/>
  </r>
  <r>
    <d v="2021-09-18T00:00:00"/>
    <x v="37"/>
    <s v="week 38"/>
    <x v="0"/>
    <n v="0"/>
    <n v="12610"/>
    <n v="760278.79999999935"/>
    <n v="18.8"/>
    <s v="-"/>
    <n v="237068"/>
    <n v="0"/>
    <n v="13.587721184835988"/>
  </r>
  <r>
    <d v="2021-09-19T00:00:00"/>
    <x v="38"/>
    <s v="week 39"/>
    <x v="0"/>
    <n v="1370"/>
    <n v="0"/>
    <n v="761648.79999999935"/>
    <s v="-"/>
    <n v="12.1"/>
    <n v="0"/>
    <n v="16577"/>
    <n v="13.587190294144538"/>
  </r>
  <r>
    <d v="2021-09-20T00:00:00"/>
    <x v="38"/>
    <s v="week 39"/>
    <x v="0"/>
    <n v="0"/>
    <n v="135"/>
    <n v="761513.79999999935"/>
    <n v="16.7"/>
    <s v="-"/>
    <n v="2254.5"/>
    <n v="0"/>
    <n v="13.587190294144538"/>
  </r>
  <r>
    <d v="2021-09-20T00:00:00"/>
    <x v="38"/>
    <s v="week 39"/>
    <x v="0"/>
    <n v="0"/>
    <n v="806"/>
    <n v="760707.79999999935"/>
    <n v="17.600000000000001"/>
    <s v="-"/>
    <n v="14185.6"/>
    <n v="0"/>
    <n v="13.587190294144538"/>
  </r>
  <r>
    <d v="2021-09-20T00:00:00"/>
    <x v="38"/>
    <s v="week 39"/>
    <x v="0"/>
    <n v="0"/>
    <n v="3426"/>
    <n v="757281.79999999935"/>
    <n v="18.600000000000001"/>
    <s v="-"/>
    <n v="63723.600000000006"/>
    <n v="0"/>
    <n v="13.587190294144538"/>
  </r>
  <r>
    <d v="2021-09-21T00:00:00"/>
    <x v="38"/>
    <s v="week 39"/>
    <x v="0"/>
    <n v="0"/>
    <n v="291"/>
    <n v="756990.79999999935"/>
    <n v="17.2"/>
    <s v="-"/>
    <n v="5005.2"/>
    <n v="0"/>
    <n v="13.587190294144538"/>
  </r>
  <r>
    <d v="2021-09-21T00:00:00"/>
    <x v="38"/>
    <s v="week 39"/>
    <x v="0"/>
    <n v="0"/>
    <n v="873.6"/>
    <n v="756117.19999999925"/>
    <n v="16.5"/>
    <s v="-"/>
    <n v="14414.4"/>
    <n v="0"/>
    <n v="13.587190294144538"/>
  </r>
  <r>
    <d v="2021-09-21T00:00:00"/>
    <x v="38"/>
    <s v="week 39"/>
    <x v="0"/>
    <n v="0"/>
    <n v="1500"/>
    <n v="754617.19999999925"/>
    <n v="16.7"/>
    <s v="-"/>
    <n v="25050"/>
    <n v="0"/>
    <n v="13.587190294144538"/>
  </r>
  <r>
    <d v="2021-09-21T00:00:00"/>
    <x v="38"/>
    <s v="week 39"/>
    <x v="0"/>
    <n v="0"/>
    <n v="8870"/>
    <n v="745747.19999999925"/>
    <n v="18.5"/>
    <s v="-"/>
    <n v="164095"/>
    <n v="0"/>
    <n v="13.587190294144538"/>
  </r>
  <r>
    <d v="2021-09-21T00:00:00"/>
    <x v="38"/>
    <s v="week 39"/>
    <x v="0"/>
    <n v="0"/>
    <n v="2167"/>
    <n v="743580.19999999925"/>
    <n v="18.899999999999999"/>
    <s v="-"/>
    <n v="40956.299999999996"/>
    <n v="0"/>
    <n v="13.587190294144538"/>
  </r>
  <r>
    <d v="2021-09-21T00:00:00"/>
    <x v="38"/>
    <s v="week 39"/>
    <x v="0"/>
    <n v="0"/>
    <n v="1350"/>
    <n v="742230.19999999925"/>
    <n v="16.399999999999999"/>
    <s v="-"/>
    <n v="22139.999999999996"/>
    <n v="0"/>
    <n v="13.587190294144538"/>
  </r>
  <r>
    <d v="2021-09-21T00:00:00"/>
    <x v="38"/>
    <s v="week 39"/>
    <x v="0"/>
    <n v="0"/>
    <n v="9408"/>
    <n v="732822.19999999925"/>
    <n v="18.5"/>
    <s v="-"/>
    <n v="174048"/>
    <n v="0"/>
    <n v="13.587190294144538"/>
  </r>
  <r>
    <d v="2021-09-21T00:00:00"/>
    <x v="38"/>
    <s v="week 39"/>
    <x v="0"/>
    <n v="25250"/>
    <n v="0"/>
    <n v="758072.19999999925"/>
    <s v="-"/>
    <n v="13.1"/>
    <n v="0"/>
    <n v="330775"/>
    <n v="13.584007005455156"/>
  </r>
  <r>
    <d v="2021-09-21T00:00:00"/>
    <x v="38"/>
    <s v="week 39"/>
    <x v="0"/>
    <n v="0"/>
    <n v="25250"/>
    <n v="732822.19999999925"/>
    <n v="16.5"/>
    <s v="-"/>
    <n v="416625"/>
    <n v="0"/>
    <n v="13.584007005455156"/>
  </r>
  <r>
    <d v="2021-09-21T00:00:00"/>
    <x v="38"/>
    <s v="week 39"/>
    <x v="0"/>
    <n v="0"/>
    <n v="4977"/>
    <n v="727845.19999999925"/>
    <n v="18.600000000000001"/>
    <s v="-"/>
    <n v="92572.200000000012"/>
    <n v="0"/>
    <n v="13.584007005455156"/>
  </r>
  <r>
    <d v="2021-09-21T00:00:00"/>
    <x v="38"/>
    <s v="week 39"/>
    <x v="0"/>
    <n v="21950"/>
    <n v="0"/>
    <n v="749795.19999999925"/>
    <s v="-"/>
    <n v="12.5"/>
    <n v="0"/>
    <n v="274375"/>
    <n v="13.577884589901057"/>
  </r>
  <r>
    <d v="2021-09-21T00:00:00"/>
    <x v="38"/>
    <s v="week 39"/>
    <x v="0"/>
    <n v="0"/>
    <n v="21950"/>
    <n v="727845.19999999925"/>
    <n v="17.2"/>
    <s v="-"/>
    <n v="377540"/>
    <n v="0"/>
    <n v="13.577884589901057"/>
  </r>
  <r>
    <d v="2021-09-21T00:00:00"/>
    <x v="38"/>
    <s v="week 39"/>
    <x v="0"/>
    <n v="0"/>
    <n v="2179"/>
    <n v="725666.19999999925"/>
    <n v="17.8"/>
    <s v="-"/>
    <n v="38786.200000000004"/>
    <n v="0"/>
    <n v="13.577884589901057"/>
  </r>
  <r>
    <d v="2021-09-22T00:00:00"/>
    <x v="38"/>
    <s v="week 39"/>
    <x v="0"/>
    <n v="0"/>
    <n v="310"/>
    <n v="725356.19999999925"/>
    <n v="17.399999999999999"/>
    <s v="-"/>
    <n v="5394"/>
    <n v="0"/>
    <n v="13.577884589901057"/>
  </r>
  <r>
    <d v="2021-09-22T00:00:00"/>
    <x v="38"/>
    <s v="week 39"/>
    <x v="0"/>
    <n v="10770"/>
    <n v="0"/>
    <n v="736126.19999999925"/>
    <s v="-"/>
    <n v="12.2"/>
    <n v="0"/>
    <n v="131394"/>
    <n v="13.574076713238462"/>
  </r>
  <r>
    <d v="2021-09-22T00:00:00"/>
    <x v="38"/>
    <s v="week 39"/>
    <x v="0"/>
    <n v="0"/>
    <n v="10770"/>
    <n v="725356.19999999925"/>
    <n v="18.399999999999999"/>
    <s v="-"/>
    <n v="198167.99999999997"/>
    <n v="0"/>
    <n v="13.574076713238462"/>
  </r>
  <r>
    <d v="2021-09-22T00:00:00"/>
    <x v="38"/>
    <s v="week 39"/>
    <x v="0"/>
    <n v="9410"/>
    <n v="0"/>
    <n v="734766.19999999925"/>
    <s v="-"/>
    <n v="14.8"/>
    <n v="0"/>
    <n v="139268"/>
    <n v="13.577029688878696"/>
  </r>
  <r>
    <d v="2021-09-22T00:00:00"/>
    <x v="38"/>
    <s v="week 39"/>
    <x v="0"/>
    <n v="0"/>
    <n v="9410"/>
    <n v="725356.19999999925"/>
    <n v="17.100000000000001"/>
    <s v="-"/>
    <n v="160911"/>
    <n v="0"/>
    <n v="13.577029688878696"/>
  </r>
  <r>
    <d v="2021-09-23T00:00:00"/>
    <x v="38"/>
    <s v="week 39"/>
    <x v="0"/>
    <n v="0"/>
    <n v="10580"/>
    <n v="714776.19999999925"/>
    <n v="18.100000000000001"/>
    <s v="-"/>
    <n v="191498.00000000003"/>
    <n v="0"/>
    <n v="13.577029688878696"/>
  </r>
  <r>
    <d v="2021-09-25T00:00:00"/>
    <x v="38"/>
    <s v="week 39"/>
    <x v="0"/>
    <n v="0"/>
    <n v="38403"/>
    <n v="676373.19999999925"/>
    <n v="16.8"/>
    <s v="-"/>
    <n v="645170.4"/>
    <n v="0"/>
    <n v="13.577029688878696"/>
  </r>
  <r>
    <d v="2021-09-27T00:00:00"/>
    <x v="39"/>
    <s v="week 40"/>
    <x v="0"/>
    <n v="0"/>
    <n v="13158"/>
    <n v="663215.19999999925"/>
    <n v="17.8"/>
    <s v="-"/>
    <n v="234212.40000000002"/>
    <n v="0"/>
    <n v="13.577029688878696"/>
  </r>
  <r>
    <d v="2021-09-27T00:00:00"/>
    <x v="39"/>
    <s v="week 40"/>
    <x v="0"/>
    <n v="0"/>
    <n v="2760"/>
    <n v="660455.19999999925"/>
    <n v="18.7"/>
    <s v="-"/>
    <n v="51612"/>
    <n v="0"/>
    <n v="13.577029688878696"/>
  </r>
  <r>
    <d v="2021-09-28T00:00:00"/>
    <x v="39"/>
    <s v="week 40"/>
    <x v="0"/>
    <n v="5054"/>
    <n v="0"/>
    <n v="665509.19999999925"/>
    <s v="-"/>
    <n v="12.3"/>
    <n v="0"/>
    <n v="62164.200000000004"/>
    <n v="13.575379697469145"/>
  </r>
  <r>
    <d v="2021-09-28T00:00:00"/>
    <x v="39"/>
    <s v="week 40"/>
    <x v="0"/>
    <n v="0"/>
    <n v="5054"/>
    <n v="660455.19999999925"/>
    <n v="18.100000000000001"/>
    <s v="-"/>
    <n v="91477.400000000009"/>
    <n v="0"/>
    <n v="13.575379697469145"/>
  </r>
  <r>
    <d v="2021-09-28T00:00:00"/>
    <x v="39"/>
    <s v="week 40"/>
    <x v="0"/>
    <n v="2946"/>
    <n v="0"/>
    <n v="663401.19999999925"/>
    <s v="-"/>
    <n v="13.3"/>
    <n v="0"/>
    <n v="39181.800000000003"/>
    <n v="13.575172452904512"/>
  </r>
  <r>
    <d v="2021-09-28T00:00:00"/>
    <x v="39"/>
    <s v="week 40"/>
    <x v="0"/>
    <n v="0"/>
    <n v="2946"/>
    <n v="660455.19999999925"/>
    <n v="18.399999999999999"/>
    <s v="-"/>
    <n v="54206.399999999994"/>
    <n v="0"/>
    <n v="13.575172452904512"/>
  </r>
  <r>
    <d v="2021-09-29T00:00:00"/>
    <x v="39"/>
    <s v="week 40"/>
    <x v="0"/>
    <n v="0"/>
    <n v="1330"/>
    <n v="659125.19999999925"/>
    <n v="18.100000000000001"/>
    <s v="-"/>
    <n v="24073.000000000004"/>
    <n v="0"/>
    <n v="13.575172452904512"/>
  </r>
  <r>
    <d v="2021-09-29T00:00:00"/>
    <x v="39"/>
    <s v="week 40"/>
    <x v="0"/>
    <n v="5590"/>
    <n v="0"/>
    <n v="664715.19999999925"/>
    <s v="-"/>
    <n v="12.3"/>
    <n v="0"/>
    <n v="68757"/>
    <n v="13.573354094512514"/>
  </r>
  <r>
    <d v="2021-09-29T00:00:00"/>
    <x v="39"/>
    <s v="week 40"/>
    <x v="0"/>
    <n v="6150"/>
    <n v="0"/>
    <n v="670865.19999999925"/>
    <s v="-"/>
    <n v="13.8"/>
    <n v="0"/>
    <n v="84870"/>
    <n v="13.573709104810728"/>
  </r>
  <r>
    <d v="2021-09-29T00:00:00"/>
    <x v="39"/>
    <s v="week 40"/>
    <x v="0"/>
    <n v="0"/>
    <n v="11740"/>
    <n v="659125.19999999925"/>
    <n v="18.899999999999999"/>
    <s v="-"/>
    <n v="221885.99999999997"/>
    <n v="0"/>
    <n v="13.573709104810728"/>
  </r>
  <r>
    <d v="2021-10-03T00:00:00"/>
    <x v="40"/>
    <s v="week 41"/>
    <x v="0"/>
    <n v="0"/>
    <n v="660"/>
    <n v="658465.19999999925"/>
    <n v="17.899999999999999"/>
    <s v="-"/>
    <n v="11813.999999999998"/>
    <n v="0"/>
    <n v="13.573709104810728"/>
  </r>
  <r>
    <d v="2021-10-03T00:00:00"/>
    <x v="40"/>
    <s v="week 41"/>
    <x v="0"/>
    <n v="0"/>
    <n v="806.5"/>
    <n v="657658.69999999925"/>
    <n v="16.600000000000001"/>
    <s v="-"/>
    <n v="13387.900000000001"/>
    <n v="0"/>
    <n v="13.573709104810728"/>
  </r>
  <r>
    <d v="2021-10-03T00:00:00"/>
    <x v="40"/>
    <s v="week 41"/>
    <x v="0"/>
    <n v="15240"/>
    <n v="0"/>
    <n v="672898.69999999925"/>
    <s v="-"/>
    <n v="12.9"/>
    <n v="0"/>
    <n v="196596"/>
    <n v="13.571104193882219"/>
  </r>
  <r>
    <d v="2021-10-04T00:00:00"/>
    <x v="40"/>
    <s v="week 41"/>
    <x v="0"/>
    <n v="0"/>
    <n v="2246.8000000000002"/>
    <n v="670651.89999999944"/>
    <n v="17.8"/>
    <s v="-"/>
    <n v="39993.040000000008"/>
    <n v="0"/>
    <n v="13.571104193882219"/>
  </r>
  <r>
    <d v="2021-10-04T00:00:00"/>
    <x v="40"/>
    <s v="week 41"/>
    <x v="0"/>
    <n v="4330"/>
    <n v="0"/>
    <n v="674981.89999999944"/>
    <s v="-"/>
    <n v="13.8"/>
    <n v="0"/>
    <n v="59754"/>
    <n v="13.571355373496809"/>
  </r>
  <r>
    <d v="2021-10-04T00:00:00"/>
    <x v="40"/>
    <s v="week 41"/>
    <x v="0"/>
    <n v="0"/>
    <n v="4330"/>
    <n v="670651.89999999944"/>
    <n v="17.100000000000001"/>
    <s v="-"/>
    <n v="74043"/>
    <n v="0"/>
    <n v="13.571355373496809"/>
  </r>
  <r>
    <d v="2021-10-04T00:00:00"/>
    <x v="40"/>
    <s v="week 41"/>
    <x v="0"/>
    <n v="7555"/>
    <n v="0"/>
    <n v="678206.89999999944"/>
    <s v="-"/>
    <n v="14.6"/>
    <n v="0"/>
    <n v="110303"/>
    <n v="13.573321121097422"/>
  </r>
  <r>
    <d v="2021-10-04T00:00:00"/>
    <x v="40"/>
    <s v="week 41"/>
    <x v="0"/>
    <n v="16700"/>
    <n v="0"/>
    <n v="694906.89999999944"/>
    <s v="-"/>
    <n v="14.8"/>
    <n v="0"/>
    <n v="247160"/>
    <n v="13.578481060483936"/>
  </r>
  <r>
    <d v="2021-10-04T00:00:00"/>
    <x v="40"/>
    <s v="week 41"/>
    <x v="0"/>
    <n v="0"/>
    <n v="24255"/>
    <n v="670651.89999999944"/>
    <n v="16.100000000000001"/>
    <s v="-"/>
    <n v="390505.50000000006"/>
    <n v="0"/>
    <n v="13.578481060483936"/>
  </r>
  <r>
    <d v="2021-10-04T00:00:00"/>
    <x v="40"/>
    <s v="week 41"/>
    <x v="0"/>
    <n v="29850"/>
    <n v="0"/>
    <n v="700501.89999999944"/>
    <s v="-"/>
    <n v="12.2"/>
    <n v="0"/>
    <n v="364170"/>
    <n v="13.568194047843454"/>
  </r>
  <r>
    <d v="2021-10-04T00:00:00"/>
    <x v="40"/>
    <s v="week 41"/>
    <x v="0"/>
    <n v="0"/>
    <n v="29850"/>
    <n v="670651.89999999944"/>
    <n v="17.5"/>
    <s v="-"/>
    <n v="522375"/>
    <n v="0"/>
    <n v="13.568194047843454"/>
  </r>
  <r>
    <d v="2021-10-10T00:00:00"/>
    <x v="41"/>
    <s v="week 42"/>
    <x v="0"/>
    <n v="2550"/>
    <n v="0"/>
    <n v="673201.89999999944"/>
    <s v="-"/>
    <n v="13.5"/>
    <n v="0"/>
    <n v="34425"/>
    <n v="13.568150601422307"/>
  </r>
  <r>
    <d v="2021-10-10T00:00:00"/>
    <x v="41"/>
    <s v="week 42"/>
    <x v="0"/>
    <n v="4010"/>
    <n v="0"/>
    <n v="677211.89999999944"/>
    <s v="-"/>
    <n v="13.7"/>
    <n v="0"/>
    <n v="54937"/>
    <n v="13.568282565277315"/>
  </r>
  <r>
    <d v="2021-10-11T00:00:00"/>
    <x v="41"/>
    <s v="week 42"/>
    <x v="0"/>
    <n v="0"/>
    <n v="11800"/>
    <n v="665411.89999999944"/>
    <n v="17.100000000000001"/>
    <s v="-"/>
    <n v="201780.00000000003"/>
    <n v="0"/>
    <n v="13.568282565277315"/>
  </r>
  <r>
    <d v="2021-10-11T00:00:00"/>
    <x v="41"/>
    <s v="week 42"/>
    <x v="0"/>
    <n v="0"/>
    <n v="11170"/>
    <n v="654241.89999999944"/>
    <n v="16.8"/>
    <s v="-"/>
    <n v="187656"/>
    <n v="0"/>
    <n v="13.568282565277315"/>
  </r>
  <r>
    <d v="2021-10-11T00:00:00"/>
    <x v="41"/>
    <s v="week 42"/>
    <x v="0"/>
    <n v="0"/>
    <n v="12100"/>
    <n v="642141.89999999944"/>
    <n v="17.7"/>
    <s v="-"/>
    <n v="214170"/>
    <n v="0"/>
    <n v="13.568282565277315"/>
  </r>
  <r>
    <d v="2021-10-12T00:00:00"/>
    <x v="41"/>
    <s v="week 42"/>
    <x v="0"/>
    <n v="0"/>
    <n v="14770"/>
    <n v="627371.89999999944"/>
    <n v="16.8"/>
    <s v="-"/>
    <n v="248136"/>
    <n v="0"/>
    <n v="13.568282565277315"/>
  </r>
  <r>
    <d v="2021-10-12T00:00:00"/>
    <x v="41"/>
    <s v="week 42"/>
    <x v="0"/>
    <n v="0"/>
    <n v="1344"/>
    <n v="626027.89999999944"/>
    <n v="18.100000000000001"/>
    <s v="-"/>
    <n v="24326.400000000001"/>
    <n v="0"/>
    <n v="13.568282565277315"/>
  </r>
  <r>
    <d v="2021-10-12T00:00:00"/>
    <x v="41"/>
    <s v="week 42"/>
    <x v="0"/>
    <n v="0"/>
    <n v="2550"/>
    <n v="623477.89999999944"/>
    <n v="18.100000000000001"/>
    <s v="-"/>
    <n v="46155"/>
    <n v="0"/>
    <n v="13.568282565277315"/>
  </r>
  <r>
    <d v="2021-10-14T00:00:00"/>
    <x v="41"/>
    <s v="week 42"/>
    <x v="0"/>
    <n v="0"/>
    <n v="4010"/>
    <n v="619467.89999999944"/>
    <n v="16.7"/>
    <s v="-"/>
    <n v="66967"/>
    <n v="0"/>
    <n v="13.568282565277315"/>
  </r>
  <r>
    <d v="2021-10-14T00:00:00"/>
    <x v="41"/>
    <s v="week 42"/>
    <x v="0"/>
    <n v="23275"/>
    <n v="0"/>
    <n v="642742.89999999944"/>
    <s v="-"/>
    <n v="12.3"/>
    <n v="0"/>
    <n v="286282.5"/>
    <n v="13.560957313730691"/>
  </r>
  <r>
    <d v="2021-10-14T00:00:00"/>
    <x v="41"/>
    <s v="week 42"/>
    <x v="0"/>
    <n v="0"/>
    <n v="23275"/>
    <n v="619467.89999999944"/>
    <n v="16.399999999999999"/>
    <s v="-"/>
    <n v="381709.99999999994"/>
    <n v="0"/>
    <n v="13.560957313730691"/>
  </r>
  <r>
    <d v="2021-10-14T00:00:00"/>
    <x v="41"/>
    <s v="week 42"/>
    <x v="0"/>
    <n v="21620"/>
    <n v="0"/>
    <n v="641087.89999999944"/>
    <s v="-"/>
    <n v="12.3"/>
    <n v="0"/>
    <n v="265926"/>
    <n v="13.554228335419435"/>
  </r>
  <r>
    <d v="2021-10-14T00:00:00"/>
    <x v="41"/>
    <s v="week 42"/>
    <x v="0"/>
    <n v="0"/>
    <n v="21620"/>
    <n v="619467.89999999944"/>
    <n v="18.3"/>
    <s v="-"/>
    <n v="395646"/>
    <n v="0"/>
    <n v="13.554228335419435"/>
  </r>
  <r>
    <d v="2021-10-18T00:00:00"/>
    <x v="42"/>
    <s v="week 43"/>
    <x v="0"/>
    <n v="0"/>
    <n v="930"/>
    <n v="618537.89999999944"/>
    <n v="18.5"/>
    <s v="-"/>
    <n v="17205"/>
    <n v="0"/>
    <n v="13.554228335419435"/>
  </r>
  <r>
    <d v="2021-10-18T00:00:00"/>
    <x v="42"/>
    <s v="week 43"/>
    <x v="0"/>
    <n v="0"/>
    <n v="33522"/>
    <n v="585015.89999999944"/>
    <n v="18.3"/>
    <s v="-"/>
    <n v="613452.6"/>
    <n v="0"/>
    <n v="13.554228335419435"/>
  </r>
  <r>
    <d v="2021-10-18T00:00:00"/>
    <x v="42"/>
    <s v="week 43"/>
    <x v="0"/>
    <n v="0"/>
    <n v="41370"/>
    <n v="543645.89999999944"/>
    <n v="17.600000000000001"/>
    <s v="-"/>
    <n v="728112.00000000012"/>
    <n v="0"/>
    <n v="13.554228335419435"/>
  </r>
  <r>
    <d v="2021-10-23T00:00:00"/>
    <x v="42"/>
    <s v="week 43"/>
    <x v="0"/>
    <n v="0"/>
    <n v="6064"/>
    <n v="537581.89999999944"/>
    <n v="16.5"/>
    <s v="-"/>
    <n v="100056"/>
    <n v="0"/>
    <n v="13.554228335419435"/>
  </r>
  <r>
    <d v="2021-10-23T00:00:00"/>
    <x v="42"/>
    <s v="week 43"/>
    <x v="0"/>
    <n v="0"/>
    <n v="15000"/>
    <n v="522581.89999999944"/>
    <n v="17.8"/>
    <s v="-"/>
    <n v="267000"/>
    <n v="0"/>
    <n v="13.554228335419435"/>
  </r>
  <r>
    <d v="2021-10-25T00:00:00"/>
    <x v="43"/>
    <s v="week 44"/>
    <x v="0"/>
    <n v="0"/>
    <n v="40040"/>
    <n v="482541.89999999944"/>
    <n v="18.3"/>
    <s v="-"/>
    <n v="732732"/>
    <n v="0"/>
    <n v="13.554228335419435"/>
  </r>
  <r>
    <d v="2021-10-26T00:00:00"/>
    <x v="43"/>
    <s v="week 44"/>
    <x v="0"/>
    <n v="0"/>
    <n v="21200"/>
    <n v="461341.89999999944"/>
    <n v="17.600000000000001"/>
    <s v="-"/>
    <n v="373120.00000000006"/>
    <n v="0"/>
    <n v="13.554228335419435"/>
  </r>
  <r>
    <d v="2021-10-30T00:00:00"/>
    <x v="43"/>
    <s v="week 44"/>
    <x v="0"/>
    <n v="0"/>
    <n v="1075"/>
    <n v="460266.89999999944"/>
    <n v="16.399999999999999"/>
    <s v="-"/>
    <n v="17630"/>
    <n v="0"/>
    <n v="13.554228335419435"/>
  </r>
  <r>
    <d v="2021-10-31T00:00:00"/>
    <x v="44"/>
    <s v="week 45"/>
    <x v="0"/>
    <n v="11855"/>
    <n v="0"/>
    <n v="472121.89999999944"/>
    <s v="-"/>
    <n v="12.5"/>
    <n v="0"/>
    <n v="148187.5"/>
    <n v="13.551152519447381"/>
  </r>
  <r>
    <d v="2021-10-31T00:00:00"/>
    <x v="44"/>
    <s v="week 45"/>
    <x v="0"/>
    <n v="0"/>
    <n v="11855"/>
    <n v="460266.89999999944"/>
    <n v="17.5"/>
    <s v="-"/>
    <n v="207462.5"/>
    <n v="0"/>
    <n v="13.551152519447381"/>
  </r>
  <r>
    <d v="2021-11-06T00:00:00"/>
    <x v="44"/>
    <s v="week 45"/>
    <x v="0"/>
    <n v="0"/>
    <n v="940"/>
    <n v="459326.89999999944"/>
    <n v="16.100000000000001"/>
    <s v="-"/>
    <n v="15134.000000000002"/>
    <n v="0"/>
    <n v="13.551152519447381"/>
  </r>
  <r>
    <d v="2021-11-09T00:00:00"/>
    <x v="45"/>
    <s v="week 46"/>
    <x v="0"/>
    <n v="0"/>
    <n v="16104"/>
    <n v="443222.89999999944"/>
    <n v="17.3"/>
    <s v="-"/>
    <n v="278599.2"/>
    <n v="0"/>
    <n v="13.551152519447381"/>
  </r>
  <r>
    <d v="2021-11-10T00:00:00"/>
    <x v="45"/>
    <s v="week 46"/>
    <x v="0"/>
    <n v="0"/>
    <n v="59490"/>
    <n v="383732.89999999944"/>
    <n v="17.5"/>
    <s v="-"/>
    <n v="1041075"/>
    <n v="0"/>
    <n v="13.551152519447381"/>
  </r>
  <r>
    <d v="2021-11-12T00:00:00"/>
    <x v="45"/>
    <s v="week 46"/>
    <x v="0"/>
    <n v="0"/>
    <n v="74400"/>
    <n v="309332.89999999944"/>
    <n v="16.899999999999999"/>
    <s v="-"/>
    <n v="1257360"/>
    <n v="0"/>
    <n v="13.551152519447381"/>
  </r>
  <r>
    <d v="2021-11-12T00:00:00"/>
    <x v="45"/>
    <s v="week 46"/>
    <x v="0"/>
    <n v="0"/>
    <n v="59580"/>
    <n v="249752.89999999944"/>
    <n v="16.100000000000001"/>
    <s v="-"/>
    <n v="959238.00000000012"/>
    <n v="0"/>
    <n v="13.551152519447381"/>
  </r>
  <r>
    <d v="2021-11-13T00:00:00"/>
    <x v="45"/>
    <s v="week 46"/>
    <x v="0"/>
    <n v="0"/>
    <n v="16136"/>
    <n v="233616.89999999944"/>
    <n v="18.8"/>
    <s v="-"/>
    <n v="303356.79999999999"/>
    <n v="0"/>
    <n v="13.551152519447381"/>
  </r>
  <r>
    <d v="2021-11-13T00:00:00"/>
    <x v="45"/>
    <s v="week 46"/>
    <x v="0"/>
    <n v="0"/>
    <n v="31888"/>
    <n v="201728.89999999944"/>
    <n v="17.399999999999999"/>
    <s v="-"/>
    <n v="554851.19999999995"/>
    <n v="0"/>
    <n v="13.551152519447381"/>
  </r>
  <r>
    <d v="2021-11-13T00:00:00"/>
    <x v="45"/>
    <s v="week 46"/>
    <x v="0"/>
    <n v="0"/>
    <n v="16076"/>
    <n v="185652.89999999944"/>
    <n v="16.5"/>
    <s v="-"/>
    <n v="265254"/>
    <n v="0"/>
    <n v="13.551152519447381"/>
  </r>
  <r>
    <d v="2021-11-14T00:00:00"/>
    <x v="46"/>
    <s v="week 47"/>
    <x v="0"/>
    <n v="33534"/>
    <n v="0"/>
    <n v="219186.89999999944"/>
    <s v="-"/>
    <n v="12.2"/>
    <n v="0"/>
    <n v="409114.8"/>
    <n v="13.540092794240195"/>
  </r>
  <r>
    <d v="2021-11-14T00:00:00"/>
    <x v="46"/>
    <s v="week 47"/>
    <x v="0"/>
    <n v="0"/>
    <n v="33534"/>
    <n v="185652.89999999944"/>
    <n v="18.3"/>
    <s v="-"/>
    <n v="613672.20000000007"/>
    <n v="0"/>
    <n v="13.540092794240195"/>
  </r>
  <r>
    <d v="2021-11-14T00:00:00"/>
    <x v="46"/>
    <s v="week 47"/>
    <x v="0"/>
    <n v="0"/>
    <n v="40550"/>
    <n v="145102.89999999944"/>
    <n v="16.100000000000001"/>
    <s v="-"/>
    <n v="652855"/>
    <n v="0"/>
    <n v="13.540092794240195"/>
  </r>
  <r>
    <d v="2021-11-14T00:00:00"/>
    <x v="46"/>
    <s v="week 47"/>
    <x v="0"/>
    <n v="0"/>
    <n v="20050"/>
    <n v="125052.89999999944"/>
    <n v="17.2"/>
    <s v="-"/>
    <n v="344860"/>
    <n v="0"/>
    <n v="13.540092794240195"/>
  </r>
  <r>
    <d v="2021-11-14T00:00:00"/>
    <x v="46"/>
    <s v="week 47"/>
    <x v="0"/>
    <n v="0"/>
    <n v="9182"/>
    <n v="115870.89999999944"/>
    <n v="16.5"/>
    <s v="-"/>
    <n v="151503"/>
    <n v="0"/>
    <n v="13.540092794240195"/>
  </r>
  <r>
    <d v="2021-11-14T00:00:00"/>
    <x v="46"/>
    <s v="week 47"/>
    <x v="0"/>
    <n v="0"/>
    <n v="4840"/>
    <n v="111030.89999999944"/>
    <n v="18.399999999999999"/>
    <s v="-"/>
    <n v="89056"/>
    <n v="0"/>
    <n v="13.540092794240195"/>
  </r>
  <r>
    <d v="2021-11-14T00:00:00"/>
    <x v="46"/>
    <s v="week 47"/>
    <x v="0"/>
    <n v="0"/>
    <n v="1090"/>
    <n v="109940.89999999944"/>
    <n v="17.399999999999999"/>
    <s v="-"/>
    <n v="18966"/>
    <n v="0"/>
    <n v="13.540092794240195"/>
  </r>
  <r>
    <d v="2021-11-14T00:00:00"/>
    <x v="46"/>
    <s v="week 47"/>
    <x v="0"/>
    <n v="0"/>
    <n v="6360"/>
    <n v="103580.89999999944"/>
    <n v="16.899999999999999"/>
    <s v="-"/>
    <n v="107483.99999999999"/>
    <n v="0"/>
    <n v="13.540092794240195"/>
  </r>
  <r>
    <d v="2021-11-15T00:00:00"/>
    <x v="46"/>
    <s v="week 47"/>
    <x v="0"/>
    <n v="0"/>
    <n v="5200"/>
    <n v="98380.899999999441"/>
    <n v="18.600000000000001"/>
    <s v="-"/>
    <n v="96720.000000000015"/>
    <n v="0"/>
    <n v="13.540092794240195"/>
  </r>
  <r>
    <d v="2021-11-15T00:00:00"/>
    <x v="46"/>
    <s v="week 47"/>
    <x v="0"/>
    <n v="0"/>
    <n v="8900"/>
    <n v="89480.899999999441"/>
    <n v="16.100000000000001"/>
    <s v="-"/>
    <n v="143290"/>
    <n v="0"/>
    <n v="13.540092794240195"/>
  </r>
  <r>
    <d v="2021-11-15T00:00:00"/>
    <x v="46"/>
    <s v="week 47"/>
    <x v="0"/>
    <n v="0"/>
    <n v="3000"/>
    <n v="86480.899999999441"/>
    <n v="16.899999999999999"/>
    <s v="-"/>
    <n v="50699.999999999993"/>
    <n v="0"/>
    <n v="13.540092794240195"/>
  </r>
  <r>
    <d v="2021-11-15T00:00:00"/>
    <x v="46"/>
    <s v="week 47"/>
    <x v="0"/>
    <n v="0"/>
    <n v="9250"/>
    <n v="77230.899999999441"/>
    <n v="17.8"/>
    <s v="-"/>
    <n v="164650"/>
    <n v="0"/>
    <n v="13.540092794240195"/>
  </r>
  <r>
    <d v="2021-11-15T00:00:00"/>
    <x v="46"/>
    <s v="week 47"/>
    <x v="0"/>
    <n v="0"/>
    <n v="1300"/>
    <n v="75930.899999999441"/>
    <n v="17.600000000000001"/>
    <s v="-"/>
    <n v="22880.000000000004"/>
    <n v="0"/>
    <n v="13.540092794240195"/>
  </r>
  <r>
    <d v="2021-11-18T00:00:00"/>
    <x v="46"/>
    <s v="week 47"/>
    <x v="0"/>
    <n v="0"/>
    <n v="2536"/>
    <n v="73394.899999999441"/>
    <n v="17.899999999999999"/>
    <s v="-"/>
    <n v="45394.399999999994"/>
    <n v="0"/>
    <n v="13.540092794240195"/>
  </r>
  <r>
    <d v="2021-11-18T00:00:00"/>
    <x v="46"/>
    <s v="week 47"/>
    <x v="0"/>
    <n v="0"/>
    <n v="902"/>
    <n v="72492.899999999441"/>
    <n v="16.2"/>
    <s v="-"/>
    <n v="14612.4"/>
    <n v="0"/>
    <n v="13.540092794240195"/>
  </r>
  <r>
    <d v="2021-11-18T00:00:00"/>
    <x v="46"/>
    <s v="week 47"/>
    <x v="0"/>
    <n v="0"/>
    <n v="18474"/>
    <n v="54018.899999999441"/>
    <n v="16.2"/>
    <s v="-"/>
    <n v="299278.8"/>
    <n v="0"/>
    <n v="13.54009279424019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n v="480588.56000000006"/>
    <n v="0"/>
    <n v="480588.56000000006"/>
    <n v="96117.712000000014"/>
    <n v="313500.02614508558"/>
    <n v="409617.73814508558"/>
    <n v="242417"/>
    <n v="242417"/>
    <n v="48483.4"/>
    <n v="158134.71679631501"/>
    <n v="206618.11679631501"/>
    <x v="0"/>
    <x v="0"/>
  </r>
  <r>
    <n v="0"/>
    <n v="5828"/>
    <n v="474760.56000000006"/>
    <n v="96117.712000000014"/>
    <n v="0"/>
    <n v="96117.712000000014"/>
    <n v="0"/>
    <n v="236589"/>
    <n v="48483.4"/>
    <n v="0"/>
    <n v="48483.4"/>
    <x v="0"/>
    <x v="1"/>
  </r>
  <r>
    <n v="62760"/>
    <n v="43057"/>
    <n v="494463.56000000006"/>
    <n v="107504.11200000002"/>
    <n v="40939.929241897829"/>
    <n v="148444.04124189785"/>
    <n v="0"/>
    <n v="193532"/>
    <n v="47317.8"/>
    <n v="0"/>
    <n v="47317.8"/>
    <x v="0"/>
    <x v="2"/>
  </r>
  <r>
    <n v="20778"/>
    <n v="35898"/>
    <n v="479343.56000000006"/>
    <n v="103048.31200000002"/>
    <n v="13554.012902934242"/>
    <n v="116602.32490293426"/>
    <n v="0"/>
    <n v="157634"/>
    <n v="38706.400000000001"/>
    <n v="0"/>
    <n v="38706.400000000001"/>
    <x v="0"/>
    <x v="3"/>
  </r>
  <r>
    <n v="10160"/>
    <n v="21567"/>
    <n v="467936.56000000006"/>
    <n v="97900.712000000014"/>
    <n v="6627.6239817986279"/>
    <n v="104528.33598179865"/>
    <n v="242417"/>
    <n v="378484"/>
    <n v="80010.200000000012"/>
    <n v="158134.71679631501"/>
    <n v="238144.91679631502"/>
    <x v="0"/>
    <x v="4"/>
  </r>
  <r>
    <n v="546985.6"/>
    <n v="49426"/>
    <n v="965496.16"/>
    <n v="202984.43200000003"/>
    <n v="356812.48821442039"/>
    <n v="559796.92021442042"/>
    <n v="0"/>
    <n v="329058"/>
    <n v="75696.800000000003"/>
    <n v="0"/>
    <n v="75696.800000000003"/>
    <x v="0"/>
    <x v="5"/>
  </r>
  <r>
    <n v="3720"/>
    <n v="64085"/>
    <n v="905131.16"/>
    <n v="193843.23200000002"/>
    <n v="2426.6497256191828"/>
    <n v="196269.8817256192"/>
    <n v="0"/>
    <n v="264973"/>
    <n v="65811.600000000006"/>
    <n v="0"/>
    <n v="65811.600000000006"/>
    <x v="0"/>
    <x v="6"/>
  </r>
  <r>
    <n v="264505.76"/>
    <n v="144519"/>
    <n v="1025117.92"/>
    <n v="233927.38399999999"/>
    <n v="172543.7714862079"/>
    <n v="406471.15548620792"/>
    <n v="0"/>
    <n v="120454"/>
    <n v="52994.600000000006"/>
    <n v="0"/>
    <n v="52994.600000000006"/>
    <x v="0"/>
    <x v="7"/>
  </r>
  <r>
    <n v="0"/>
    <n v="66710.2"/>
    <n v="958407.72000000009"/>
    <n v="205023.58400000003"/>
    <n v="0"/>
    <n v="205023.58400000003"/>
    <n v="0"/>
    <n v="53743.8"/>
    <n v="24090.800000000003"/>
    <n v="0"/>
    <n v="24090.800000000003"/>
    <x v="0"/>
    <x v="8"/>
  </r>
  <r>
    <n v="5975"/>
    <n v="123951"/>
    <n v="840431.72000000009"/>
    <n v="192876.54400000002"/>
    <n v="3897.6430404770472"/>
    <n v="196774.18704047706"/>
    <n v="0"/>
    <n v="-70207.199999999997"/>
    <n v="257179.38923719394"/>
    <n v="0"/>
    <n v="257179.38923719394"/>
    <x v="0"/>
    <x v="9"/>
  </r>
  <r>
    <n v="529"/>
    <n v="12713"/>
    <n v="828247.72000000009"/>
    <n v="168192.14400000003"/>
    <n v="345.0800281861687"/>
    <n v="168537.2240281862"/>
    <n v="0"/>
    <n v="-12713"/>
    <n v="44623.237922783512"/>
    <n v="0"/>
    <n v="44623.237922783512"/>
    <x v="0"/>
    <x v="10"/>
  </r>
  <r>
    <n v="0"/>
    <n v="2937"/>
    <n v="825310.72000000009"/>
    <n v="165649.54400000002"/>
    <n v="0"/>
    <n v="165649.54400000002"/>
    <n v="242417"/>
    <n v="239480"/>
    <n v="48483.4"/>
    <n v="158134.71679631501"/>
    <n v="206618.11679631501"/>
    <x v="0"/>
    <x v="11"/>
  </r>
  <r>
    <n v="0"/>
    <n v="25540.25"/>
    <n v="799770.47000000009"/>
    <n v="165062.14400000003"/>
    <n v="0"/>
    <n v="165062.14400000003"/>
    <n v="0"/>
    <n v="213939.75"/>
    <n v="47896"/>
    <n v="0"/>
    <n v="47896"/>
    <x v="0"/>
    <x v="12"/>
  </r>
  <r>
    <n v="0"/>
    <n v="6138"/>
    <n v="793632.47000000009"/>
    <n v="159954.09400000004"/>
    <n v="0"/>
    <n v="159954.09400000004"/>
    <n v="0"/>
    <n v="207801.75"/>
    <n v="42787.950000000004"/>
    <n v="0"/>
    <n v="42787.950000000004"/>
    <x v="0"/>
    <x v="13"/>
  </r>
  <r>
    <n v="0"/>
    <n v="97834"/>
    <n v="695798.47000000009"/>
    <n v="158726.49400000004"/>
    <n v="0"/>
    <n v="158726.49400000004"/>
    <n v="0"/>
    <n v="109967.75"/>
    <n v="41560.350000000006"/>
    <n v="0"/>
    <n v="41560.350000000006"/>
    <x v="0"/>
    <x v="14"/>
  </r>
  <r>
    <n v="0"/>
    <n v="104365"/>
    <n v="591433.47000000009"/>
    <n v="139159.69400000002"/>
    <n v="0"/>
    <n v="139159.69400000002"/>
    <n v="242417"/>
    <n v="248019.75"/>
    <n v="70476.95"/>
    <n v="158134.71679631501"/>
    <n v="228611.666796315"/>
    <x v="0"/>
    <x v="15"/>
  </r>
  <r>
    <n v="0"/>
    <n v="40660"/>
    <n v="550773.47000000009"/>
    <n v="118286.69400000002"/>
    <n v="0"/>
    <n v="118286.69400000002"/>
    <n v="0"/>
    <n v="207359.75"/>
    <n v="49603.950000000004"/>
    <n v="0"/>
    <n v="49603.950000000004"/>
    <x v="0"/>
    <x v="16"/>
  </r>
  <r>
    <n v="0"/>
    <n v="334"/>
    <n v="550439.47000000009"/>
    <n v="110154.69400000002"/>
    <n v="0"/>
    <n v="110154.69400000002"/>
    <n v="0"/>
    <n v="207025.75"/>
    <n v="41471.950000000004"/>
    <n v="0"/>
    <n v="41471.950000000004"/>
    <x v="0"/>
    <x v="17"/>
  </r>
  <r>
    <n v="4885"/>
    <n v="138203"/>
    <n v="417121.47000000009"/>
    <n v="111064.89400000003"/>
    <n v="3186.6085778628244"/>
    <n v="114251.50257786285"/>
    <n v="0"/>
    <n v="68822.75"/>
    <n v="41405.15"/>
    <n v="0"/>
    <n v="41405.15"/>
    <x v="0"/>
    <x v="18"/>
  </r>
  <r>
    <n v="155179"/>
    <n v="39123"/>
    <n v="533177.47000000009"/>
    <n v="114460.09400000003"/>
    <n v="101227.17144404816"/>
    <n v="215687.26544404819"/>
    <n v="242417"/>
    <n v="272116.75"/>
    <n v="62247.950000000004"/>
    <n v="158134.71679631501"/>
    <n v="220382.66679631502"/>
    <x v="0"/>
    <x v="19"/>
  </r>
  <r>
    <n v="8220"/>
    <n v="38324"/>
    <n v="503073.47000000009"/>
    <n v="108279.49400000002"/>
    <n v="5362.113103384323"/>
    <n v="113641.60710338435"/>
    <n v="0"/>
    <n v="233792.75"/>
    <n v="54423.350000000006"/>
    <n v="0"/>
    <n v="54423.350000000006"/>
    <x v="0"/>
    <x v="20"/>
  </r>
  <r>
    <n v="79481"/>
    <n v="108544"/>
    <n v="474010.47000000009"/>
    <n v="116510.89400000003"/>
    <n v="51847.458828478026"/>
    <n v="168358.35282847806"/>
    <n v="0"/>
    <n v="125248.75"/>
    <n v="46758.55"/>
    <n v="0"/>
    <n v="46758.55"/>
    <x v="0"/>
    <x v="21"/>
  </r>
  <r>
    <n v="1089"/>
    <n v="5587.4"/>
    <n v="469512.07000000007"/>
    <n v="95019.894000000029"/>
    <n v="710.38213741916388"/>
    <n v="95730.27613741919"/>
    <n v="0"/>
    <n v="119661.35"/>
    <n v="25049.75"/>
    <n v="0"/>
    <n v="25049.75"/>
    <x v="0"/>
    <x v="22"/>
  </r>
  <r>
    <n v="3265"/>
    <n v="8449"/>
    <n v="464328.07000000007"/>
    <n v="94555.414000000019"/>
    <n v="2129.8417618673739"/>
    <n v="96685.255761867389"/>
    <n v="0"/>
    <n v="111212.35"/>
    <n v="23932.270000000004"/>
    <n v="0"/>
    <n v="23932.270000000004"/>
    <x v="0"/>
    <x v="23"/>
  </r>
  <r>
    <n v="538898.4"/>
    <n v="7645"/>
    <n v="995581.47000000009"/>
    <n v="200645.29400000002"/>
    <n v="351537.00389693998"/>
    <n v="552182.29789694003"/>
    <n v="242417"/>
    <n v="345984.35"/>
    <n v="70725.87"/>
    <n v="158134.71679631501"/>
    <n v="228860.58679631501"/>
    <x v="0"/>
    <x v="24"/>
  </r>
  <r>
    <n v="0"/>
    <n v="9092"/>
    <n v="986489.47000000009"/>
    <n v="199116.29400000002"/>
    <n v="0"/>
    <n v="199116.29400000002"/>
    <n v="0"/>
    <n v="336892.35"/>
    <n v="69196.87"/>
    <n v="0"/>
    <n v="69196.87"/>
    <x v="0"/>
    <x v="25"/>
  </r>
  <r>
    <n v="93876"/>
    <n v="37060"/>
    <n v="1043305.4700000001"/>
    <n v="216073.09400000004"/>
    <n v="61237.680011351178"/>
    <n v="277310.77401135123"/>
    <n v="0"/>
    <n v="299832.34999999998"/>
    <n v="67378.47"/>
    <n v="0"/>
    <n v="67378.47"/>
    <x v="0"/>
    <x v="26"/>
  </r>
  <r>
    <n v="190106"/>
    <n v="121979"/>
    <n v="1111432.4700000002"/>
    <n v="246682.29400000005"/>
    <n v="124010.93353187105"/>
    <n v="370693.22753187112"/>
    <n v="0"/>
    <n v="177853.34999999998"/>
    <n v="59966.47"/>
    <n v="0"/>
    <n v="59966.47"/>
    <x v="0"/>
    <x v="27"/>
  </r>
  <r>
    <n v="0"/>
    <n v="96155"/>
    <n v="1015277.4700000002"/>
    <n v="222286.49400000006"/>
    <n v="0"/>
    <n v="222286.49400000006"/>
    <n v="0"/>
    <n v="81698.349999999977"/>
    <n v="35570.67"/>
    <n v="0"/>
    <n v="35570.67"/>
    <x v="0"/>
    <x v="28"/>
  </r>
  <r>
    <n v="0"/>
    <n v="900"/>
    <n v="1014377.4700000002"/>
    <n v="203055.49400000006"/>
    <n v="0"/>
    <n v="203055.49400000006"/>
    <n v="0"/>
    <n v="80798.349999999977"/>
    <n v="16339.669999999996"/>
    <n v="0"/>
    <n v="16339.669999999996"/>
    <x v="0"/>
    <x v="29"/>
  </r>
  <r>
    <n v="387414"/>
    <n v="10737"/>
    <n v="1391054.4700000002"/>
    <n v="280358.29400000005"/>
    <n v="252719.91311855649"/>
    <n v="533078.2071185566"/>
    <n v="0"/>
    <n v="70061.349999999977"/>
    <n v="16159.669999999996"/>
    <n v="0"/>
    <n v="16159.669999999996"/>
    <x v="0"/>
    <x v="30"/>
  </r>
  <r>
    <n v="0"/>
    <n v="6545"/>
    <n v="1384509.4700000002"/>
    <n v="278210.89400000003"/>
    <n v="0"/>
    <n v="278210.89400000003"/>
    <n v="242417"/>
    <n v="305933.34999999998"/>
    <n v="62495.67"/>
    <n v="158134.71679631501"/>
    <n v="220630.38679631503"/>
    <x v="0"/>
    <x v="31"/>
  </r>
  <r>
    <n v="0"/>
    <n v="145270"/>
    <n v="1239239.4700000002"/>
    <n v="276901.89400000003"/>
    <n v="0"/>
    <n v="276901.89400000003"/>
    <n v="0"/>
    <n v="160663.34999999998"/>
    <n v="61186.67"/>
    <n v="0"/>
    <n v="61186.67"/>
    <x v="0"/>
    <x v="32"/>
  </r>
  <r>
    <n v="59100"/>
    <n v="103477"/>
    <n v="1194862.4700000002"/>
    <n v="259667.89400000006"/>
    <n v="38552.419027982178"/>
    <n v="298220.31302798225"/>
    <n v="0"/>
    <n v="57186.349999999977"/>
    <n v="32132.67"/>
    <n v="0"/>
    <n v="32132.67"/>
    <x v="0"/>
    <x v="33"/>
  </r>
  <r>
    <n v="0"/>
    <n v="232745"/>
    <n v="962117.4700000002"/>
    <n v="238972.49400000006"/>
    <n v="0"/>
    <n v="238972.49400000006"/>
    <n v="0"/>
    <n v="-175558.65000000002"/>
    <n v="627656.52653682674"/>
    <n v="0"/>
    <n v="627656.52653682674"/>
    <x v="0"/>
    <x v="34"/>
  </r>
  <r>
    <n v="0"/>
    <n v="28610"/>
    <n v="933507.4700000002"/>
    <n v="192423.49400000006"/>
    <n v="0"/>
    <n v="192423.49400000006"/>
    <n v="0"/>
    <n v="-28610"/>
    <n v="100422.46810122208"/>
    <n v="0"/>
    <n v="100422.46810122208"/>
    <x v="0"/>
    <x v="35"/>
  </r>
  <r>
    <n v="0"/>
    <n v="361714"/>
    <n v="571793.4700000002"/>
    <n v="186701.49400000006"/>
    <n v="0"/>
    <n v="186701.49400000006"/>
    <n v="242417"/>
    <n v="-119297"/>
    <n v="467221.57466170884"/>
    <n v="158134.71679631501"/>
    <n v="625356.29145802383"/>
    <x v="0"/>
    <x v="36"/>
  </r>
  <r>
    <n v="22820"/>
    <n v="164868"/>
    <n v="429745.4700000002"/>
    <n v="118922.69400000005"/>
    <n v="14886.060951244555"/>
    <n v="133808.7549512446"/>
    <n v="0"/>
    <n v="-164868"/>
    <n v="578694.56382077176"/>
    <n v="0"/>
    <n v="578694.56382077176"/>
    <x v="0"/>
    <x v="37"/>
  </r>
  <r>
    <n v="29620"/>
    <n v="34984.6"/>
    <n v="424380.87000000023"/>
    <n v="91873.094000000041"/>
    <n v="19321.872277645212"/>
    <n v="111194.96627764526"/>
    <n v="0"/>
    <n v="-34984.6"/>
    <n v="122797.6189281375"/>
    <n v="0"/>
    <n v="122797.6189281375"/>
    <x v="0"/>
    <x v="38"/>
  </r>
  <r>
    <n v="48460"/>
    <n v="153330.19999999998"/>
    <n v="319510.67000000027"/>
    <n v="94568.174000000057"/>
    <n v="31611.678952555267"/>
    <n v="126179.85295255532"/>
    <n v="0"/>
    <n v="-153330.19999999998"/>
    <n v="538196.33409486187"/>
    <n v="0"/>
    <n v="538196.33409486187"/>
    <x v="0"/>
    <x v="39"/>
  </r>
  <r>
    <n v="45020"/>
    <n v="87424.72"/>
    <n v="277105.9500000003"/>
    <n v="72906.134000000064"/>
    <n v="29367.680281552581"/>
    <n v="102273.81428155265"/>
    <n v="242417"/>
    <n v="154992.28"/>
    <n v="48483.4"/>
    <n v="158134.71679631501"/>
    <n v="206618.11679631501"/>
    <x v="0"/>
    <x v="40"/>
  </r>
  <r>
    <n v="9511"/>
    <n v="26067"/>
    <n v="260549.9500000003"/>
    <n v="57323.390000000065"/>
    <n v="6204.2649302053887"/>
    <n v="63527.654930205455"/>
    <n v="0"/>
    <n v="128925.28"/>
    <n v="30998.456000000002"/>
    <n v="0"/>
    <n v="30998.456000000002"/>
    <x v="0"/>
    <x v="41"/>
  </r>
  <r>
    <n v="0"/>
    <n v="3903"/>
    <n v="256646.9500000003"/>
    <n v="52109.990000000063"/>
    <n v="0"/>
    <n v="52109.990000000063"/>
    <n v="0"/>
    <n v="125022.28"/>
    <n v="25785.056"/>
    <n v="0"/>
    <n v="25785.056"/>
    <x v="0"/>
    <x v="42"/>
  </r>
  <r>
    <n v="30190"/>
    <n v="34989.199999999997"/>
    <n v="251847.75000000029"/>
    <n v="57367.390000000065"/>
    <n v="19693.697638828799"/>
    <n v="77061.08763882886"/>
    <n v="0"/>
    <n v="90033.08"/>
    <n v="25004.456000000002"/>
    <n v="0"/>
    <n v="25004.456000000002"/>
    <x v="0"/>
    <x v="43"/>
  </r>
  <r>
    <n v="6625"/>
    <n v="113890"/>
    <n v="144582.75000000029"/>
    <n v="51694.550000000061"/>
    <n v="4321.6544172653457"/>
    <n v="56016.204417265406"/>
    <n v="242417"/>
    <n v="218560.08000000002"/>
    <n v="66490.016000000003"/>
    <n v="158134.71679631501"/>
    <n v="224624.73279631502"/>
    <x v="0"/>
    <x v="44"/>
  </r>
  <r>
    <n v="0"/>
    <n v="43512"/>
    <n v="101070.75000000029"/>
    <n v="28916.550000000061"/>
    <n v="0"/>
    <n v="28916.550000000061"/>
    <n v="0"/>
    <n v="175048.08000000002"/>
    <n v="43712.016000000003"/>
    <n v="0"/>
    <n v="43712.016000000003"/>
    <x v="0"/>
    <x v="45"/>
  </r>
  <r>
    <n v="32996"/>
    <n v="95330"/>
    <n v="38736.750000000291"/>
    <n v="26813.35000000006"/>
    <n v="21524.122136164126"/>
    <n v="48337.472136164186"/>
    <n v="0"/>
    <n v="79718.080000000016"/>
    <n v="35009.616000000002"/>
    <n v="0"/>
    <n v="35009.616000000002"/>
    <x v="0"/>
    <x v="46"/>
  </r>
  <r>
    <n v="957448.6"/>
    <n v="0"/>
    <n v="957448.6"/>
    <n v="191489.72"/>
    <n v="647281.31405852456"/>
    <n v="838771.03405852453"/>
    <n v="301929"/>
    <n v="301929"/>
    <n v="60385.8"/>
    <n v="204118.52904936753"/>
    <n v="264504.32904936752"/>
    <x v="1"/>
    <x v="0"/>
  </r>
  <r>
    <n v="0"/>
    <n v="163868.79999999999"/>
    <n v="793579.8"/>
    <n v="191489.72"/>
    <n v="0"/>
    <n v="191489.72"/>
    <n v="0"/>
    <n v="138060.20000000001"/>
    <n v="60385.8"/>
    <n v="0"/>
    <n v="60385.8"/>
    <x v="1"/>
    <x v="1"/>
  </r>
  <r>
    <n v="0"/>
    <n v="42977.599999999999"/>
    <n v="750602.20000000007"/>
    <n v="158715.96000000002"/>
    <n v="0"/>
    <n v="158715.96000000002"/>
    <n v="0"/>
    <n v="95082.6"/>
    <n v="27612.040000000005"/>
    <n v="0"/>
    <n v="27612.040000000005"/>
    <x v="1"/>
    <x v="2"/>
  </r>
  <r>
    <n v="0"/>
    <n v="52108"/>
    <n v="698494.20000000007"/>
    <n v="150120.44000000003"/>
    <n v="0"/>
    <n v="150120.44000000003"/>
    <n v="0"/>
    <n v="42974.600000000006"/>
    <n v="19016.52"/>
    <n v="0"/>
    <n v="19016.52"/>
    <x v="1"/>
    <x v="3"/>
  </r>
  <r>
    <n v="1600"/>
    <n v="12375"/>
    <n v="687719.20000000007"/>
    <n v="140018.84000000003"/>
    <n v="1081.676972"/>
    <n v="141100.51697200001"/>
    <n v="301929"/>
    <n v="332528.59999999998"/>
    <n v="68980.72"/>
    <n v="204118.52904936753"/>
    <n v="273099.2490493675"/>
    <x v="1"/>
    <x v="4"/>
  </r>
  <r>
    <n v="1072559.6000000001"/>
    <n v="263249.59999999998"/>
    <n v="1497029.2000000002"/>
    <n v="352055.76000000007"/>
    <n v="725101.88776095724"/>
    <n v="1077157.6477609572"/>
    <n v="0"/>
    <n v="69279"/>
    <n v="66505.72"/>
    <n v="0"/>
    <n v="66505.72"/>
    <x v="1"/>
    <x v="5"/>
  </r>
  <r>
    <n v="5345"/>
    <n v="116421.8"/>
    <n v="1385952.4000000001"/>
    <n v="300474.84000000003"/>
    <n v="3613.4771345875001"/>
    <n v="304088.3171345875"/>
    <n v="0"/>
    <n v="-47142.8"/>
    <n v="147364.08912627428"/>
    <n v="0"/>
    <n v="147364.08912627428"/>
    <x v="1"/>
    <x v="6"/>
  </r>
  <r>
    <n v="42854.400000000001"/>
    <n v="153331"/>
    <n v="1275475.8"/>
    <n v="285761.36000000004"/>
    <n v="28971.636018048001"/>
    <n v="314732.99601804803"/>
    <n v="0"/>
    <n v="-153331"/>
    <n v="434233.00016165274"/>
    <n v="0"/>
    <n v="434233.00016165274"/>
    <x v="1"/>
    <x v="7"/>
  </r>
  <r>
    <n v="35110"/>
    <n v="214838"/>
    <n v="1095747.8"/>
    <n v="262117.16000000003"/>
    <n v="23736.049054325005"/>
    <n v="285853.20905432501"/>
    <n v="301929"/>
    <n v="87091"/>
    <n v="60385.8"/>
    <n v="204118.52904936753"/>
    <n v="264504.32904936752"/>
    <x v="1"/>
    <x v="8"/>
  </r>
  <r>
    <n v="0"/>
    <n v="81906"/>
    <n v="1013841.8"/>
    <n v="219149.56000000003"/>
    <n v="0"/>
    <n v="219149.56000000003"/>
    <n v="0"/>
    <n v="5185"/>
    <n v="17418.2"/>
    <n v="0"/>
    <n v="17418.2"/>
    <x v="1"/>
    <x v="9"/>
  </r>
  <r>
    <n v="85140"/>
    <n v="146971"/>
    <n v="952010.8"/>
    <n v="219796.36000000002"/>
    <n v="57558.735872550009"/>
    <n v="277355.09587255004"/>
    <n v="0"/>
    <n v="-141786"/>
    <n v="402574.58966497378"/>
    <n v="0"/>
    <n v="402574.58966497378"/>
    <x v="1"/>
    <x v="10"/>
  </r>
  <r>
    <n v="0"/>
    <n v="52995"/>
    <n v="899015.8"/>
    <n v="190402.16000000003"/>
    <n v="0"/>
    <n v="190402.16000000003"/>
    <n v="0"/>
    <n v="-52995"/>
    <n v="150081.70457093991"/>
    <n v="0"/>
    <n v="150081.70457093991"/>
    <x v="1"/>
    <x v="11"/>
  </r>
  <r>
    <n v="0"/>
    <n v="32092"/>
    <n v="866923.8"/>
    <n v="179803.16000000003"/>
    <n v="0"/>
    <n v="179803.16000000003"/>
    <n v="301929"/>
    <n v="269837"/>
    <n v="60385.8"/>
    <n v="204118.52904936753"/>
    <n v="264504.32904936752"/>
    <x v="1"/>
    <x v="12"/>
  </r>
  <r>
    <n v="0"/>
    <n v="71451"/>
    <n v="795472.8"/>
    <n v="173384.76"/>
    <n v="0"/>
    <n v="173384.76"/>
    <n v="0"/>
    <n v="198386"/>
    <n v="53967.4"/>
    <n v="0"/>
    <n v="53967.4"/>
    <x v="1"/>
    <x v="13"/>
  </r>
  <r>
    <n v="0"/>
    <n v="49344"/>
    <n v="746128.8"/>
    <n v="159094.56000000003"/>
    <n v="0"/>
    <n v="159094.56000000003"/>
    <n v="0"/>
    <n v="149042"/>
    <n v="39677.200000000004"/>
    <n v="0"/>
    <n v="39677.200000000004"/>
    <x v="1"/>
    <x v="14"/>
  </r>
  <r>
    <n v="0"/>
    <n v="52990"/>
    <n v="693138.8"/>
    <n v="149225.76"/>
    <n v="0"/>
    <n v="149225.76"/>
    <n v="0"/>
    <n v="96052"/>
    <n v="29808.400000000001"/>
    <n v="0"/>
    <n v="29808.400000000001"/>
    <x v="1"/>
    <x v="15"/>
  </r>
  <r>
    <n v="0"/>
    <n v="145148"/>
    <n v="547990.80000000005"/>
    <n v="138627.76"/>
    <n v="0"/>
    <n v="138627.76"/>
    <n v="301929"/>
    <n v="252833"/>
    <n v="79596.200000000012"/>
    <n v="204118.52904936753"/>
    <n v="283714.72904936754"/>
    <x v="1"/>
    <x v="16"/>
  </r>
  <r>
    <n v="0"/>
    <n v="64360"/>
    <n v="483630.80000000005"/>
    <n v="109598.16000000002"/>
    <n v="0"/>
    <n v="109598.16000000002"/>
    <n v="0"/>
    <n v="188473"/>
    <n v="50566.600000000006"/>
    <n v="0"/>
    <n v="50566.600000000006"/>
    <x v="1"/>
    <x v="17"/>
  </r>
  <r>
    <n v="11180"/>
    <n v="92832.2"/>
    <n v="401978.60000000003"/>
    <n v="98962.160000000018"/>
    <n v="7558.2178418500007"/>
    <n v="106520.37784185002"/>
    <n v="0"/>
    <n v="95640.8"/>
    <n v="37694.6"/>
    <n v="0"/>
    <n v="37694.6"/>
    <x v="1"/>
    <x v="18"/>
  </r>
  <r>
    <n v="100309"/>
    <n v="19975"/>
    <n v="482312.60000000003"/>
    <n v="100457.52000000002"/>
    <n v="67813.709615217507"/>
    <n v="168271.22961521754"/>
    <n v="0"/>
    <n v="75665.8"/>
    <n v="19128.16"/>
    <n v="0"/>
    <n v="19128.16"/>
    <x v="1"/>
    <x v="19"/>
  </r>
  <r>
    <n v="9978"/>
    <n v="34654"/>
    <n v="457636.60000000003"/>
    <n v="98458.12000000001"/>
    <n v="6745.6080166350002"/>
    <n v="105203.72801663501"/>
    <n v="301929"/>
    <n v="342940.8"/>
    <n v="75518.960000000006"/>
    <n v="204118.52904936753"/>
    <n v="279637.48904936755"/>
    <x v="1"/>
    <x v="20"/>
  </r>
  <r>
    <n v="19420.400000000001"/>
    <n v="140418"/>
    <n v="336639"/>
    <n v="95411.400000000023"/>
    <n v="13129.124666893003"/>
    <n v="108540.52466689303"/>
    <n v="0"/>
    <n v="202522.8"/>
    <n v="68588.160000000003"/>
    <n v="0"/>
    <n v="68588.160000000003"/>
    <x v="1"/>
    <x v="21"/>
  </r>
  <r>
    <n v="0"/>
    <n v="0"/>
    <n v="336639"/>
    <n v="67327.8"/>
    <n v="0"/>
    <n v="67327.8"/>
    <n v="0"/>
    <n v="202522.8"/>
    <n v="40504.559999999998"/>
    <n v="0"/>
    <n v="40504.559999999998"/>
    <x v="1"/>
    <x v="22"/>
  </r>
  <r>
    <n v="10250"/>
    <n v="7596"/>
    <n v="339293"/>
    <n v="69377.8"/>
    <n v="6929.4931018750012"/>
    <n v="76307.29310187501"/>
    <n v="0"/>
    <n v="194926.8"/>
    <n v="40504.559999999998"/>
    <n v="0"/>
    <n v="40504.559999999998"/>
    <x v="1"/>
    <x v="23"/>
  </r>
  <r>
    <n v="344249.59999999998"/>
    <n v="123930"/>
    <n v="559612.6"/>
    <n v="136708.51999999999"/>
    <n v="232729.29058763199"/>
    <n v="369437.810587632"/>
    <n v="301929"/>
    <n v="372925.8"/>
    <n v="99371.16"/>
    <n v="204118.52904936753"/>
    <n v="303489.68904936756"/>
    <x v="1"/>
    <x v="24"/>
  </r>
  <r>
    <n v="655578.39999999991"/>
    <n v="27643.200000000001"/>
    <n v="1187547.7999999998"/>
    <n v="243038.2"/>
    <n v="443202.53663787799"/>
    <n v="686240.736637878"/>
    <n v="0"/>
    <n v="345282.6"/>
    <n v="74585.16"/>
    <n v="0"/>
    <n v="74585.16"/>
    <x v="1"/>
    <x v="25"/>
  </r>
  <r>
    <n v="0"/>
    <n v="6010"/>
    <n v="1181537.7999999998"/>
    <n v="237509.55999999997"/>
    <n v="0"/>
    <n v="237509.55999999997"/>
    <n v="0"/>
    <n v="339272.6"/>
    <n v="69056.52"/>
    <n v="0"/>
    <n v="69056.52"/>
    <x v="1"/>
    <x v="26"/>
  </r>
  <r>
    <n v="287784"/>
    <n v="14338"/>
    <n v="1454983.7999999998"/>
    <n v="293864.36"/>
    <n v="194555.82856878001"/>
    <n v="488420.18856877997"/>
    <n v="0"/>
    <n v="324934.59999999998"/>
    <n v="67854.52"/>
    <n v="0"/>
    <n v="67854.52"/>
    <x v="1"/>
    <x v="27"/>
  </r>
  <r>
    <n v="0"/>
    <n v="56321"/>
    <n v="1398662.7999999998"/>
    <n v="290996.75999999995"/>
    <n v="0"/>
    <n v="290996.75999999995"/>
    <n v="0"/>
    <n v="268613.59999999998"/>
    <n v="64986.92"/>
    <n v="0"/>
    <n v="64986.92"/>
    <x v="1"/>
    <x v="28"/>
  </r>
  <r>
    <n v="0"/>
    <n v="0"/>
    <n v="1398662.7999999998"/>
    <n v="279732.56"/>
    <n v="0"/>
    <n v="279732.56"/>
    <n v="0"/>
    <n v="268613.59999999998"/>
    <n v="53722.720000000001"/>
    <n v="0"/>
    <n v="53722.720000000001"/>
    <x v="1"/>
    <x v="29"/>
  </r>
  <r>
    <n v="0"/>
    <n v="4425"/>
    <n v="1394237.7999999998"/>
    <n v="279732.56"/>
    <n v="0"/>
    <n v="279732.56"/>
    <n v="301929"/>
    <n v="566117.6"/>
    <n v="114108.52"/>
    <n v="204118.52904936753"/>
    <n v="318227.04904936755"/>
    <x v="1"/>
    <x v="30"/>
  </r>
  <r>
    <n v="0"/>
    <n v="43105"/>
    <n v="1351132.7999999998"/>
    <n v="278847.56"/>
    <n v="0"/>
    <n v="278847.56"/>
    <n v="0"/>
    <n v="523012.6"/>
    <n v="113223.52"/>
    <n v="0"/>
    <n v="113223.52"/>
    <x v="1"/>
    <x v="31"/>
  </r>
  <r>
    <n v="50150"/>
    <n v="52220"/>
    <n v="1349062.7999999998"/>
    <n v="280256.56"/>
    <n v="33903.812591125003"/>
    <n v="314160.37259112502"/>
    <n v="0"/>
    <n v="470792.6"/>
    <n v="104602.52"/>
    <n v="0"/>
    <n v="104602.52"/>
    <x v="1"/>
    <x v="32"/>
  </r>
  <r>
    <n v="0"/>
    <n v="139389"/>
    <n v="1209673.7999999998"/>
    <n v="269812.56"/>
    <n v="0"/>
    <n v="269812.56"/>
    <n v="0"/>
    <n v="331403.59999999998"/>
    <n v="94158.52"/>
    <n v="0"/>
    <n v="94158.52"/>
    <x v="1"/>
    <x v="33"/>
  </r>
  <r>
    <n v="13050"/>
    <n v="136260"/>
    <n v="1086463.7999999998"/>
    <n v="244544.75999999998"/>
    <n v="8822.4278028750014"/>
    <n v="253367.18780287498"/>
    <n v="0"/>
    <n v="195143.59999999998"/>
    <n v="66280.72"/>
    <n v="0"/>
    <n v="66280.72"/>
    <x v="1"/>
    <x v="34"/>
  </r>
  <r>
    <n v="25860"/>
    <n v="48940"/>
    <n v="1063383.7999999998"/>
    <n v="222464.75999999998"/>
    <n v="17482.604059950001"/>
    <n v="239947.36405994999"/>
    <n v="0"/>
    <n v="146203.59999999998"/>
    <n v="39028.719999999994"/>
    <n v="0"/>
    <n v="39028.719999999994"/>
    <x v="1"/>
    <x v="35"/>
  </r>
  <r>
    <n v="20490"/>
    <n v="204659"/>
    <n v="879214.79999999981"/>
    <n v="216774.75999999998"/>
    <n v="13852.225722675003"/>
    <n v="230626.98572267499"/>
    <n v="0"/>
    <n v="-58455.400000000023"/>
    <n v="194786.26341685301"/>
    <n v="0"/>
    <n v="194786.26341685301"/>
    <x v="1"/>
    <x v="36"/>
  </r>
  <r>
    <n v="89440"/>
    <n v="208376"/>
    <n v="760278.79999999981"/>
    <n v="193730.95999999996"/>
    <n v="60465.742734800006"/>
    <n v="254196.70273479997"/>
    <n v="301929"/>
    <n v="93553"/>
    <n v="60385.8"/>
    <n v="204118.52904936753"/>
    <n v="264504.32904936752"/>
    <x v="1"/>
    <x v="37"/>
  </r>
  <r>
    <n v="68750"/>
    <n v="152655.6"/>
    <n v="676373.19999999984"/>
    <n v="165805.75999999998"/>
    <n v="46478.307390625007"/>
    <n v="212284.06739062499"/>
    <n v="0"/>
    <n v="-59102.600000000006"/>
    <n v="186089.01216292923"/>
    <n v="0"/>
    <n v="186089.01216292923"/>
    <x v="1"/>
    <x v="38"/>
  </r>
  <r>
    <n v="19740"/>
    <n v="36988"/>
    <n v="659125.19999999984"/>
    <n v="139222.63999999998"/>
    <n v="13345.189642050002"/>
    <n v="152567.82964205"/>
    <n v="0"/>
    <n v="-36988"/>
    <n v="104749.92147693038"/>
    <n v="0"/>
    <n v="104749.92147693038"/>
    <x v="1"/>
    <x v="39"/>
  </r>
  <r>
    <n v="73675"/>
    <n v="62148.3"/>
    <n v="670651.89999999979"/>
    <n v="146560.03999999998"/>
    <n v="49807.844320062504"/>
    <n v="196367.88432006247"/>
    <n v="0"/>
    <n v="-62148.3"/>
    <n v="176003.82677962346"/>
    <n v="0"/>
    <n v="176003.82677962346"/>
    <x v="1"/>
    <x v="40"/>
  </r>
  <r>
    <n v="51455"/>
    <n v="102639"/>
    <n v="619467.89999999979"/>
    <n v="144421.37999999998"/>
    <n v="34786.055371412505"/>
    <n v="179207.43537141249"/>
    <n v="301929"/>
    <n v="199290"/>
    <n v="60385.8"/>
    <n v="204118.52904936753"/>
    <n v="264504.32904936752"/>
    <x v="1"/>
    <x v="41"/>
  </r>
  <r>
    <n v="0"/>
    <n v="96886"/>
    <n v="522581.89999999979"/>
    <n v="123893.57999999996"/>
    <n v="0"/>
    <n v="123893.57999999996"/>
    <n v="0"/>
    <n v="102404"/>
    <n v="39858"/>
    <n v="0"/>
    <n v="39858"/>
    <x v="1"/>
    <x v="42"/>
  </r>
  <r>
    <n v="0"/>
    <n v="62315"/>
    <n v="460266.89999999979"/>
    <n v="104516.37999999996"/>
    <n v="0"/>
    <n v="104516.37999999996"/>
    <n v="0"/>
    <n v="40089"/>
    <n v="20480.800000000003"/>
    <n v="0"/>
    <n v="20480.800000000003"/>
    <x v="1"/>
    <x v="43"/>
  </r>
  <r>
    <n v="11855"/>
    <n v="12795"/>
    <n v="459326.89999999979"/>
    <n v="94424.379999999961"/>
    <n v="8014.5503144125005"/>
    <n v="102438.93031441246"/>
    <n v="0"/>
    <n v="27294"/>
    <n v="8017.8"/>
    <n v="0"/>
    <n v="8017.8"/>
    <x v="1"/>
    <x v="44"/>
  </r>
  <r>
    <n v="0"/>
    <n v="273674"/>
    <n v="185652.89999999979"/>
    <n v="91865.379999999961"/>
    <n v="0"/>
    <n v="91865.379999999961"/>
    <n v="301929"/>
    <n v="55549"/>
    <n v="65844.600000000006"/>
    <n v="204118.52904936753"/>
    <n v="269963.1290493675"/>
    <x v="1"/>
    <x v="45"/>
  </r>
  <r>
    <n v="33534"/>
    <n v="172200"/>
    <n v="46986.89999999979"/>
    <n v="43837.379999999961"/>
    <n v="22670.597236905003"/>
    <n v="66507.977236904961"/>
    <n v="0"/>
    <n v="-116651"/>
    <n v="341465.13389762642"/>
    <n v="0"/>
    <n v="341465.13389762642"/>
    <x v="1"/>
    <x v="46"/>
  </r>
  <r>
    <n v="185862.39999999999"/>
    <n v="0"/>
    <n v="185862.39999999999"/>
    <n v="37172.480000000003"/>
    <n v="126765.89579601387"/>
    <n v="163938.37579601386"/>
    <n v="58955.546641597299"/>
    <n v="58955"/>
    <n v="11791.10932831946"/>
    <n v="40210.137618828543"/>
    <n v="52001.246947148"/>
    <x v="2"/>
    <x v="0"/>
  </r>
  <r>
    <n v="0"/>
    <n v="1440"/>
    <n v="184422.39999999999"/>
    <n v="37172.480000000003"/>
    <n v="0"/>
    <n v="37172.480000000003"/>
    <n v="0"/>
    <n v="57515"/>
    <n v="11791.10932831946"/>
    <n v="0"/>
    <n v="11791.10932831946"/>
    <x v="2"/>
    <x v="1"/>
  </r>
  <r>
    <n v="0"/>
    <n v="1841"/>
    <n v="182581.4"/>
    <n v="36884.480000000003"/>
    <n v="0"/>
    <n v="36884.480000000003"/>
    <n v="0"/>
    <n v="55674"/>
    <n v="11503.10932831946"/>
    <n v="0"/>
    <n v="11503.10932831946"/>
    <x v="2"/>
    <x v="2"/>
  </r>
  <r>
    <n v="0"/>
    <n v="3004"/>
    <n v="179577.4"/>
    <n v="36516.28"/>
    <n v="0"/>
    <n v="36516.28"/>
    <n v="0"/>
    <n v="52670"/>
    <n v="11134.90932831946"/>
    <n v="0"/>
    <n v="11134.90932831946"/>
    <x v="2"/>
    <x v="3"/>
  </r>
  <r>
    <n v="2961"/>
    <n v="4171"/>
    <n v="178367.4"/>
    <n v="36507.68"/>
    <n v="2019.52529103249"/>
    <n v="38527.205291032493"/>
    <n v="0"/>
    <n v="48499"/>
    <n v="10534.10932831946"/>
    <n v="0"/>
    <n v="10534.10932831946"/>
    <x v="2"/>
    <x v="4"/>
  </r>
  <r>
    <n v="139309.9"/>
    <n v="56880"/>
    <n v="260797.3"/>
    <n v="63535.46"/>
    <n v="95015.152428641362"/>
    <n v="158550.61242864135"/>
    <n v="0"/>
    <n v="-8381"/>
    <n v="34667.198544086743"/>
    <n v="0"/>
    <n v="34667.198544086743"/>
    <x v="2"/>
    <x v="5"/>
  </r>
  <r>
    <n v="736"/>
    <n v="26503"/>
    <n v="235030.3"/>
    <n v="52306.66"/>
    <n v="501.98264579530991"/>
    <n v="52808.642645795313"/>
    <n v="0"/>
    <n v="-26503"/>
    <n v="78958.504723615653"/>
    <n v="0"/>
    <n v="78958.504723615653"/>
    <x v="2"/>
    <x v="6"/>
  </r>
  <r>
    <n v="0"/>
    <n v="30012"/>
    <n v="205018.3"/>
    <n v="47006.06"/>
    <n v="0"/>
    <n v="47006.06"/>
    <n v="0"/>
    <n v="-30012"/>
    <n v="89412.619090863416"/>
    <n v="0"/>
    <n v="89412.619090863416"/>
    <x v="2"/>
    <x v="7"/>
  </r>
  <r>
    <n v="0"/>
    <n v="24783.25"/>
    <n v="180235.05"/>
    <n v="41003.660000000003"/>
    <n v="0"/>
    <n v="41003.660000000003"/>
    <n v="0"/>
    <n v="-24783.25"/>
    <n v="73834.975745823031"/>
    <n v="0"/>
    <n v="73834.975745823031"/>
    <x v="2"/>
    <x v="8"/>
  </r>
  <r>
    <n v="0"/>
    <n v="23180"/>
    <n v="157055.04999999999"/>
    <n v="36047.01"/>
    <n v="0"/>
    <n v="36047.01"/>
    <n v="58955.546641597299"/>
    <n v="35775"/>
    <n v="11791.10932831946"/>
    <n v="40210.137618828543"/>
    <n v="52001.246947148"/>
    <x v="2"/>
    <x v="9"/>
  </r>
  <r>
    <n v="0"/>
    <n v="0"/>
    <n v="157055.04999999999"/>
    <n v="31411.01"/>
    <n v="0"/>
    <n v="31411.01"/>
    <n v="0"/>
    <n v="35775"/>
    <n v="7155.1093283194605"/>
    <n v="0"/>
    <n v="7155.1093283194605"/>
    <x v="2"/>
    <x v="10"/>
  </r>
  <r>
    <n v="0"/>
    <n v="7317"/>
    <n v="149738.04999999999"/>
    <n v="31411.01"/>
    <n v="0"/>
    <n v="31411.01"/>
    <n v="0"/>
    <n v="28458"/>
    <n v="7155.1093283194605"/>
    <n v="0"/>
    <n v="7155.1093283194605"/>
    <x v="2"/>
    <x v="11"/>
  </r>
  <r>
    <n v="0"/>
    <n v="0"/>
    <n v="149738.04999999999"/>
    <n v="29947.61"/>
    <n v="0"/>
    <n v="29947.61"/>
    <n v="0"/>
    <n v="28458"/>
    <n v="5691.7093283194599"/>
    <n v="0"/>
    <n v="5691.7093283194599"/>
    <x v="2"/>
    <x v="12"/>
  </r>
  <r>
    <n v="0"/>
    <n v="25550"/>
    <n v="124188.04999999999"/>
    <n v="29947.61"/>
    <n v="0"/>
    <n v="29947.61"/>
    <n v="0"/>
    <n v="2908"/>
    <n v="5691.7093283194599"/>
    <n v="0"/>
    <n v="5691.7093283194599"/>
    <x v="2"/>
    <x v="13"/>
  </r>
  <r>
    <n v="0"/>
    <n v="710"/>
    <n v="123478.04999999999"/>
    <n v="24837.61"/>
    <n v="0"/>
    <n v="24837.61"/>
    <n v="0"/>
    <n v="2198"/>
    <n v="581.70932831945981"/>
    <n v="0"/>
    <n v="581.70932831945981"/>
    <x v="2"/>
    <x v="14"/>
  </r>
  <r>
    <n v="0"/>
    <n v="0"/>
    <n v="123478.04999999999"/>
    <n v="24695.61"/>
    <n v="0"/>
    <n v="24695.61"/>
    <n v="58955.546641597299"/>
    <n v="61153"/>
    <n v="12230.818656638919"/>
    <n v="40210.137618828543"/>
    <n v="52440.956275467463"/>
    <x v="2"/>
    <x v="15"/>
  </r>
  <r>
    <n v="0"/>
    <n v="43904"/>
    <n v="79574.049999999988"/>
    <n v="24695.61"/>
    <n v="0"/>
    <n v="24695.61"/>
    <n v="0"/>
    <n v="17249"/>
    <n v="12230.818656638919"/>
    <n v="0"/>
    <n v="12230.818656638919"/>
    <x v="2"/>
    <x v="16"/>
  </r>
  <r>
    <n v="0"/>
    <n v="0"/>
    <n v="79574.049999999988"/>
    <n v="15914.809999999998"/>
    <n v="0"/>
    <n v="15914.809999999998"/>
    <n v="0"/>
    <n v="17249"/>
    <n v="3450.0186566389198"/>
    <n v="0"/>
    <n v="3450.0186566389198"/>
    <x v="2"/>
    <x v="17"/>
  </r>
  <r>
    <n v="1430"/>
    <n v="15988"/>
    <n v="65016.049999999988"/>
    <n v="16200.809999999998"/>
    <n v="975.31954278164835"/>
    <n v="17176.129542781648"/>
    <n v="0"/>
    <n v="1261"/>
    <n v="3450.0186566389198"/>
    <n v="0"/>
    <n v="3450.0186566389198"/>
    <x v="2"/>
    <x v="18"/>
  </r>
  <r>
    <n v="0"/>
    <n v="0"/>
    <n v="65016.049999999988"/>
    <n v="13003.21"/>
    <n v="0"/>
    <n v="13003.21"/>
    <n v="0"/>
    <n v="1261"/>
    <n v="252.41865663891951"/>
    <n v="0"/>
    <n v="252.41865663891951"/>
    <x v="2"/>
    <x v="19"/>
  </r>
  <r>
    <n v="13200"/>
    <n v="13200"/>
    <n v="65016.049999999988"/>
    <n v="15643.21"/>
    <n v="9002.9496256767543"/>
    <n v="24646.159625676752"/>
    <n v="58955.546641597299"/>
    <n v="47016"/>
    <n v="12043.52798495838"/>
    <n v="40210.137618828543"/>
    <n v="52253.665603786925"/>
    <x v="2"/>
    <x v="20"/>
  </r>
  <r>
    <n v="0"/>
    <n v="2666"/>
    <n v="62350.049999999988"/>
    <n v="13003.21"/>
    <n v="0"/>
    <n v="13003.21"/>
    <n v="0"/>
    <n v="44350"/>
    <n v="9403.5279849583803"/>
    <n v="0"/>
    <n v="9403.5279849583803"/>
    <x v="2"/>
    <x v="21"/>
  </r>
  <r>
    <n v="0"/>
    <n v="0"/>
    <n v="62350.049999999988"/>
    <n v="12470.009999999998"/>
    <n v="0"/>
    <n v="12470.009999999998"/>
    <n v="0"/>
    <n v="44350"/>
    <n v="8870.3279849583796"/>
    <n v="0"/>
    <n v="8870.3279849583796"/>
    <x v="2"/>
    <x v="22"/>
  </r>
  <r>
    <n v="0"/>
    <n v="0"/>
    <n v="62350.049999999988"/>
    <n v="12470.009999999998"/>
    <n v="0"/>
    <n v="12470.009999999998"/>
    <n v="0"/>
    <n v="44350"/>
    <n v="8870.3279849583796"/>
    <n v="0"/>
    <n v="8870.3279849583796"/>
    <x v="2"/>
    <x v="23"/>
  </r>
  <r>
    <n v="0"/>
    <n v="1920"/>
    <n v="60430.049999999988"/>
    <n v="12470.009999999998"/>
    <n v="0"/>
    <n v="12470.009999999998"/>
    <n v="0"/>
    <n v="42430"/>
    <n v="8870.3279849583796"/>
    <n v="0"/>
    <n v="8870.3279849583796"/>
    <x v="2"/>
    <x v="24"/>
  </r>
  <r>
    <n v="0"/>
    <n v="0"/>
    <n v="60430.049999999988"/>
    <n v="12086.009999999998"/>
    <n v="0"/>
    <n v="12086.009999999998"/>
    <n v="0"/>
    <n v="42430"/>
    <n v="8486.3279849583796"/>
    <n v="0"/>
    <n v="8486.3279849583796"/>
    <x v="2"/>
    <x v="25"/>
  </r>
  <r>
    <n v="0"/>
    <n v="235"/>
    <n v="60195.049999999988"/>
    <n v="12086.009999999998"/>
    <n v="0"/>
    <n v="12086.009999999998"/>
    <n v="0"/>
    <n v="42195"/>
    <n v="8486.3279849583796"/>
    <n v="0"/>
    <n v="8486.3279849583796"/>
    <x v="2"/>
    <x v="26"/>
  </r>
  <r>
    <n v="0"/>
    <n v="0"/>
    <n v="60195.049999999988"/>
    <n v="12039.009999999998"/>
    <n v="0"/>
    <n v="12039.009999999998"/>
    <n v="0"/>
    <n v="42195"/>
    <n v="8439.3279849583796"/>
    <n v="0"/>
    <n v="8439.3279849583796"/>
    <x v="2"/>
    <x v="27"/>
  </r>
  <r>
    <n v="0"/>
    <n v="0"/>
    <n v="60195.049999999988"/>
    <n v="12039.009999999998"/>
    <n v="0"/>
    <n v="12039.009999999998"/>
    <n v="0"/>
    <n v="42195"/>
    <n v="8439.3279849583796"/>
    <n v="0"/>
    <n v="8439.3279849583796"/>
    <x v="2"/>
    <x v="28"/>
  </r>
  <r>
    <n v="0"/>
    <n v="0"/>
    <n v="60195.049999999988"/>
    <n v="12039.009999999998"/>
    <n v="0"/>
    <n v="12039.009999999998"/>
    <n v="0"/>
    <n v="42195"/>
    <n v="8439.3279849583796"/>
    <n v="0"/>
    <n v="8439.3279849583796"/>
    <x v="2"/>
    <x v="29"/>
  </r>
  <r>
    <n v="0"/>
    <n v="0"/>
    <n v="60195.049999999988"/>
    <n v="12039.009999999998"/>
    <n v="0"/>
    <n v="12039.009999999998"/>
    <n v="0"/>
    <n v="42195"/>
    <n v="8439.3279849583796"/>
    <n v="0"/>
    <n v="8439.3279849583796"/>
    <x v="2"/>
    <x v="30"/>
  </r>
  <r>
    <n v="0"/>
    <n v="0"/>
    <n v="60195.049999999988"/>
    <n v="12039.009999999998"/>
    <n v="0"/>
    <n v="12039.009999999998"/>
    <n v="0"/>
    <n v="42195"/>
    <n v="8439.3279849583796"/>
    <n v="0"/>
    <n v="8439.3279849583796"/>
    <x v="2"/>
    <x v="31"/>
  </r>
  <r>
    <n v="0"/>
    <n v="615"/>
    <n v="59580.049999999988"/>
    <n v="12039.009999999998"/>
    <n v="0"/>
    <n v="12039.009999999998"/>
    <n v="0"/>
    <n v="41580"/>
    <n v="8439.3279849583796"/>
    <n v="0"/>
    <n v="8439.3279849583796"/>
    <x v="2"/>
    <x v="32"/>
  </r>
  <r>
    <n v="0"/>
    <n v="0"/>
    <n v="59580.049999999988"/>
    <n v="11916.009999999998"/>
    <n v="0"/>
    <n v="11916.009999999998"/>
    <n v="0"/>
    <n v="41580"/>
    <n v="8316.3279849583796"/>
    <n v="0"/>
    <n v="8316.3279849583796"/>
    <x v="2"/>
    <x v="33"/>
  </r>
  <r>
    <n v="0"/>
    <n v="0"/>
    <n v="59580.049999999988"/>
    <n v="11916.009999999998"/>
    <n v="0"/>
    <n v="11916.009999999998"/>
    <n v="0"/>
    <n v="41580"/>
    <n v="8316.3279849583796"/>
    <n v="0"/>
    <n v="8316.3279849583796"/>
    <x v="2"/>
    <x v="34"/>
  </r>
  <r>
    <n v="0"/>
    <n v="0"/>
    <n v="59580.049999999988"/>
    <n v="11916.009999999998"/>
    <n v="0"/>
    <n v="11916.009999999998"/>
    <n v="0"/>
    <n v="41580"/>
    <n v="8316.3279849583796"/>
    <n v="0"/>
    <n v="8316.3279849583796"/>
    <x v="2"/>
    <x v="35"/>
  </r>
  <r>
    <n v="0"/>
    <n v="0"/>
    <n v="59580.049999999988"/>
    <n v="11916.009999999998"/>
    <n v="0"/>
    <n v="11916.009999999998"/>
    <n v="0"/>
    <n v="41580"/>
    <n v="8316.3279849583796"/>
    <n v="0"/>
    <n v="8316.3279849583796"/>
    <x v="2"/>
    <x v="36"/>
  </r>
  <r>
    <n v="736"/>
    <n v="736"/>
    <n v="59580.049999999988"/>
    <n v="12063.21"/>
    <n v="501.98264579530991"/>
    <n v="12565.192645795309"/>
    <n v="0"/>
    <n v="40844"/>
    <n v="8316.3279849583796"/>
    <n v="0"/>
    <n v="8316.3279849583796"/>
    <x v="2"/>
    <x v="37"/>
  </r>
  <r>
    <n v="0"/>
    <n v="0"/>
    <n v="59580.049999999988"/>
    <n v="11916.009999999998"/>
    <n v="0"/>
    <n v="11916.009999999998"/>
    <n v="0"/>
    <n v="40844"/>
    <n v="8169.1279849583798"/>
    <n v="0"/>
    <n v="8169.1279849583798"/>
    <x v="2"/>
    <x v="38"/>
  </r>
  <r>
    <n v="0"/>
    <n v="870"/>
    <n v="58710.049999999988"/>
    <n v="11916.009999999998"/>
    <n v="0"/>
    <n v="11916.009999999998"/>
    <n v="0"/>
    <n v="39974"/>
    <n v="8169.1279849583798"/>
    <n v="0"/>
    <n v="8169.1279849583798"/>
    <x v="2"/>
    <x v="39"/>
  </r>
  <r>
    <n v="0"/>
    <n v="0"/>
    <n v="58710.049999999988"/>
    <n v="11742.009999999998"/>
    <n v="0"/>
    <n v="11742.009999999998"/>
    <n v="0"/>
    <n v="39974"/>
    <n v="7995.1279849583798"/>
    <n v="0"/>
    <n v="7995.1279849583798"/>
    <x v="2"/>
    <x v="40"/>
  </r>
  <r>
    <n v="0"/>
    <n v="8565"/>
    <n v="50145.049999999988"/>
    <n v="11742.009999999998"/>
    <n v="0"/>
    <n v="11742.009999999998"/>
    <n v="0"/>
    <n v="31409"/>
    <n v="7995.1279849583798"/>
    <n v="0"/>
    <n v="7995.1279849583798"/>
    <x v="2"/>
    <x v="41"/>
  </r>
  <r>
    <n v="0"/>
    <n v="0"/>
    <n v="50145.049999999988"/>
    <n v="10029.009999999998"/>
    <n v="0"/>
    <n v="10029.009999999998"/>
    <n v="0"/>
    <n v="31409"/>
    <n v="6282.1279849583798"/>
    <n v="0"/>
    <n v="6282.1279849583798"/>
    <x v="2"/>
    <x v="42"/>
  </r>
  <r>
    <n v="0"/>
    <n v="22120"/>
    <n v="28025.049999999988"/>
    <n v="10029.009999999998"/>
    <n v="0"/>
    <n v="10029.009999999998"/>
    <n v="0"/>
    <n v="9289"/>
    <n v="6282.1279849583798"/>
    <n v="0"/>
    <n v="6282.1279849583798"/>
    <x v="2"/>
    <x v="43"/>
  </r>
  <r>
    <n v="0"/>
    <n v="10475"/>
    <n v="17550.049999999988"/>
    <n v="5605.0099999999984"/>
    <n v="0"/>
    <n v="5605.0099999999984"/>
    <n v="0"/>
    <n v="-1186"/>
    <n v="5386.6078020651548"/>
    <n v="0"/>
    <n v="5386.6078020651548"/>
    <x v="2"/>
    <x v="44"/>
  </r>
  <r>
    <n v="0"/>
    <n v="0"/>
    <n v="17550.049999999988"/>
    <n v="3510.0099999999979"/>
    <n v="0"/>
    <n v="3510.0099999999979"/>
    <n v="0"/>
    <n v="0"/>
    <n v="0"/>
    <n v="0"/>
    <n v="0"/>
    <x v="2"/>
    <x v="45"/>
  </r>
  <r>
    <n v="0"/>
    <n v="16614"/>
    <n v="936.04999999998836"/>
    <n v="3510.0099999999979"/>
    <n v="0"/>
    <n v="3510.0099999999979"/>
    <n v="0"/>
    <n v="-16614"/>
    <n v="49496.909688644701"/>
    <n v="0"/>
    <n v="49496.909688644701"/>
    <x v="2"/>
    <x v="46"/>
  </r>
  <r>
    <n v="12720"/>
    <n v="0"/>
    <n v="12720"/>
    <n v="2544"/>
    <n v="8527.8857091899408"/>
    <n v="11071.885709189941"/>
    <n v="65400"/>
    <n v="65400"/>
    <n v="13080"/>
    <n v="43846.204825552057"/>
    <n v="56926.204825552057"/>
    <x v="3"/>
    <x v="0"/>
  </r>
  <r>
    <n v="0"/>
    <n v="0"/>
    <n v="12720"/>
    <n v="2544"/>
    <n v="0"/>
    <n v="2544"/>
    <n v="0"/>
    <n v="65400"/>
    <n v="13080"/>
    <n v="0"/>
    <n v="13080"/>
    <x v="3"/>
    <x v="1"/>
  </r>
  <r>
    <n v="14465"/>
    <n v="14465"/>
    <n v="12720"/>
    <n v="5437"/>
    <n v="9697.7882691377745"/>
    <n v="15134.788269137774"/>
    <n v="0"/>
    <n v="50935"/>
    <n v="13080"/>
    <n v="0"/>
    <n v="13080"/>
    <x v="3"/>
    <x v="2"/>
  </r>
  <r>
    <n v="4611.6000000000004"/>
    <n v="13073.6"/>
    <n v="4257.9999999999982"/>
    <n v="3466.3199999999997"/>
    <n v="3091.760828341221"/>
    <n v="6558.0808283412207"/>
    <n v="0"/>
    <n v="37861.4"/>
    <n v="10187"/>
    <n v="0"/>
    <n v="10187"/>
    <x v="3"/>
    <x v="3"/>
  </r>
  <r>
    <n v="0"/>
    <n v="0"/>
    <n v="4257.9999999999982"/>
    <n v="851.59999999999968"/>
    <n v="0"/>
    <n v="851.59999999999968"/>
    <n v="0"/>
    <n v="37861.4"/>
    <n v="7572.2800000000007"/>
    <n v="0"/>
    <n v="7572.2800000000007"/>
    <x v="3"/>
    <x v="4"/>
  </r>
  <r>
    <n v="214511.9"/>
    <n v="22685.64"/>
    <n v="196084.26"/>
    <n v="43753.98"/>
    <n v="143815.48478468409"/>
    <n v="187569.4647846841"/>
    <n v="0"/>
    <n v="15175.760000000002"/>
    <n v="7572.2800000000007"/>
    <n v="0"/>
    <n v="7572.2800000000007"/>
    <x v="3"/>
    <x v="5"/>
  </r>
  <r>
    <n v="40990"/>
    <n v="60525"/>
    <n v="176549.26"/>
    <n v="47414.852000000006"/>
    <n v="27480.977611611295"/>
    <n v="74895.829611611305"/>
    <n v="0"/>
    <n v="-45349.24"/>
    <n v="134311.01489294018"/>
    <n v="0"/>
    <n v="134311.01489294018"/>
    <x v="3"/>
    <x v="6"/>
  </r>
  <r>
    <n v="0"/>
    <n v="3090"/>
    <n v="173459.26"/>
    <n v="35309.852000000006"/>
    <n v="0"/>
    <n v="35309.852000000006"/>
    <n v="65400"/>
    <n v="62310"/>
    <n v="13080"/>
    <n v="43846.204825552057"/>
    <n v="56926.204825552057"/>
    <x v="3"/>
    <x v="7"/>
  </r>
  <r>
    <n v="0"/>
    <n v="27305"/>
    <n v="146154.26"/>
    <n v="34691.852000000006"/>
    <n v="0"/>
    <n v="34691.852000000006"/>
    <n v="0"/>
    <n v="35005"/>
    <n v="12462"/>
    <n v="0"/>
    <n v="12462"/>
    <x v="3"/>
    <x v="8"/>
  </r>
  <r>
    <n v="0"/>
    <n v="10190"/>
    <n v="135964.26"/>
    <n v="29230.852000000003"/>
    <n v="0"/>
    <n v="29230.852000000003"/>
    <n v="0"/>
    <n v="24815"/>
    <n v="7001"/>
    <n v="0"/>
    <n v="7001"/>
    <x v="3"/>
    <x v="9"/>
  </r>
  <r>
    <n v="0"/>
    <n v="226"/>
    <n v="135738.26"/>
    <n v="27192.852000000003"/>
    <n v="0"/>
    <n v="27192.852000000003"/>
    <n v="0"/>
    <n v="24589"/>
    <n v="4963"/>
    <n v="0"/>
    <n v="4963"/>
    <x v="3"/>
    <x v="10"/>
  </r>
  <r>
    <n v="74540"/>
    <n v="76200"/>
    <n v="134078.26"/>
    <n v="42055.652000000002"/>
    <n v="49973.946600866213"/>
    <n v="92029.598600866215"/>
    <n v="0"/>
    <n v="-51611"/>
    <n v="154320.05149897849"/>
    <n v="0"/>
    <n v="154320.05149897849"/>
    <x v="3"/>
    <x v="11"/>
  </r>
  <r>
    <n v="0"/>
    <n v="0"/>
    <n v="134078.26"/>
    <n v="26815.652000000002"/>
    <n v="0"/>
    <n v="26815.652000000002"/>
    <n v="65400"/>
    <n v="65400"/>
    <n v="13080"/>
    <n v="43846.204825552057"/>
    <n v="56926.204825552057"/>
    <x v="3"/>
    <x v="12"/>
  </r>
  <r>
    <n v="0"/>
    <n v="9120"/>
    <n v="124958.26000000001"/>
    <n v="26815.652000000002"/>
    <n v="0"/>
    <n v="26815.652000000002"/>
    <n v="0"/>
    <n v="56280"/>
    <n v="13080"/>
    <n v="0"/>
    <n v="13080"/>
    <x v="3"/>
    <x v="13"/>
  </r>
  <r>
    <n v="0"/>
    <n v="0"/>
    <n v="124958.26000000001"/>
    <n v="24991.652000000002"/>
    <n v="0"/>
    <n v="24991.652000000002"/>
    <n v="0"/>
    <n v="56280"/>
    <n v="11256"/>
    <n v="0"/>
    <n v="11256"/>
    <x v="3"/>
    <x v="14"/>
  </r>
  <r>
    <n v="0"/>
    <n v="41750"/>
    <n v="83208.260000000009"/>
    <n v="24991.652000000002"/>
    <n v="0"/>
    <n v="24991.652000000002"/>
    <n v="0"/>
    <n v="14530"/>
    <n v="11256"/>
    <n v="0"/>
    <n v="11256"/>
    <x v="3"/>
    <x v="15"/>
  </r>
  <r>
    <n v="0"/>
    <n v="15003"/>
    <n v="68205.260000000009"/>
    <n v="16641.652000000002"/>
    <n v="0"/>
    <n v="16641.652000000002"/>
    <n v="0"/>
    <n v="-473"/>
    <n v="4275.2287488910661"/>
    <n v="0"/>
    <n v="4275.2287488910661"/>
    <x v="3"/>
    <x v="16"/>
  </r>
  <r>
    <n v="48290"/>
    <n v="0"/>
    <n v="116495.26000000001"/>
    <n v="23299.052000000003"/>
    <n v="32375.125856665272"/>
    <n v="55674.177856665279"/>
    <n v="0"/>
    <n v="0"/>
    <n v="0"/>
    <n v="0"/>
    <n v="0"/>
    <x v="3"/>
    <x v="17"/>
  </r>
  <r>
    <n v="6255"/>
    <n v="17355"/>
    <n v="105395.26000000001"/>
    <n v="24550.052000000003"/>
    <n v="4193.5475716181672"/>
    <n v="28743.599571618171"/>
    <n v="0"/>
    <n v="-17355"/>
    <n v="50238.826505294841"/>
    <n v="0"/>
    <n v="50238.826505294841"/>
    <x v="3"/>
    <x v="18"/>
  </r>
  <r>
    <n v="0"/>
    <n v="0"/>
    <n v="105395.26000000001"/>
    <n v="21079.052000000003"/>
    <n v="0"/>
    <n v="21079.052000000003"/>
    <n v="65400"/>
    <n v="65400"/>
    <n v="13080"/>
    <n v="43846.204825552057"/>
    <n v="56926.204825552057"/>
    <x v="3"/>
    <x v="19"/>
  </r>
  <r>
    <n v="0"/>
    <n v="19500"/>
    <n v="85895.260000000009"/>
    <n v="21079.052000000003"/>
    <n v="0"/>
    <n v="21079.052000000003"/>
    <n v="0"/>
    <n v="45900"/>
    <n v="13080"/>
    <n v="0"/>
    <n v="13080"/>
    <x v="3"/>
    <x v="20"/>
  </r>
  <r>
    <n v="0"/>
    <n v="1050"/>
    <n v="84845.260000000009"/>
    <n v="17179.052000000003"/>
    <n v="0"/>
    <n v="17179.052000000003"/>
    <n v="0"/>
    <n v="44850"/>
    <n v="9180"/>
    <n v="0"/>
    <n v="9180"/>
    <x v="3"/>
    <x v="21"/>
  </r>
  <r>
    <n v="0"/>
    <n v="3460"/>
    <n v="81385.260000000009"/>
    <n v="16969.052000000003"/>
    <n v="0"/>
    <n v="16969.052000000003"/>
    <n v="0"/>
    <n v="41390"/>
    <n v="8970"/>
    <n v="0"/>
    <n v="8970"/>
    <x v="3"/>
    <x v="22"/>
  </r>
  <r>
    <n v="1100"/>
    <n v="1100"/>
    <n v="81385.260000000009"/>
    <n v="16497.052000000003"/>
    <n v="737.47439309032507"/>
    <n v="17234.526393090327"/>
    <n v="0"/>
    <n v="40290"/>
    <n v="8278"/>
    <n v="0"/>
    <n v="8278"/>
    <x v="3"/>
    <x v="23"/>
  </r>
  <r>
    <n v="0"/>
    <n v="12454"/>
    <n v="68931.260000000009"/>
    <n v="16277.052000000003"/>
    <n v="0"/>
    <n v="16277.052000000003"/>
    <n v="0"/>
    <n v="27836"/>
    <n v="8058"/>
    <n v="0"/>
    <n v="8058"/>
    <x v="3"/>
    <x v="24"/>
  </r>
  <r>
    <n v="0"/>
    <n v="0"/>
    <n v="68931.260000000009"/>
    <n v="13786.252000000002"/>
    <n v="0"/>
    <n v="13786.252000000002"/>
    <n v="0"/>
    <n v="27836"/>
    <n v="5567.2000000000007"/>
    <n v="0"/>
    <n v="5567.2000000000007"/>
    <x v="3"/>
    <x v="25"/>
  </r>
  <r>
    <n v="0"/>
    <n v="3965"/>
    <n v="64966.260000000009"/>
    <n v="13786.252000000002"/>
    <n v="0"/>
    <n v="13786.252000000002"/>
    <n v="65400"/>
    <n v="89271"/>
    <n v="18647.2"/>
    <n v="43846.204825552057"/>
    <n v="62493.404825552061"/>
    <x v="3"/>
    <x v="26"/>
  </r>
  <r>
    <n v="0"/>
    <n v="0"/>
    <n v="64966.260000000009"/>
    <n v="12993.252000000002"/>
    <n v="0"/>
    <n v="12993.252000000002"/>
    <n v="0"/>
    <n v="89271"/>
    <n v="17854.2"/>
    <n v="0"/>
    <n v="17854.2"/>
    <x v="3"/>
    <x v="27"/>
  </r>
  <r>
    <n v="0"/>
    <n v="0"/>
    <n v="64966.260000000009"/>
    <n v="12993.252000000002"/>
    <n v="0"/>
    <n v="12993.252000000002"/>
    <n v="0"/>
    <n v="89271"/>
    <n v="17854.2"/>
    <n v="0"/>
    <n v="17854.2"/>
    <x v="3"/>
    <x v="28"/>
  </r>
  <r>
    <n v="0"/>
    <n v="0"/>
    <n v="64966.260000000009"/>
    <n v="12993.252000000002"/>
    <n v="0"/>
    <n v="12993.252000000002"/>
    <n v="0"/>
    <n v="89271"/>
    <n v="17854.2"/>
    <n v="0"/>
    <n v="17854.2"/>
    <x v="3"/>
    <x v="29"/>
  </r>
  <r>
    <n v="0"/>
    <n v="0"/>
    <n v="64966.260000000009"/>
    <n v="12993.252000000002"/>
    <n v="0"/>
    <n v="12993.252000000002"/>
    <n v="0"/>
    <n v="89271"/>
    <n v="17854.2"/>
    <n v="0"/>
    <n v="17854.2"/>
    <x v="3"/>
    <x v="30"/>
  </r>
  <r>
    <n v="0"/>
    <n v="5160"/>
    <n v="59806.260000000009"/>
    <n v="12993.252000000002"/>
    <n v="0"/>
    <n v="12993.252000000002"/>
    <n v="0"/>
    <n v="84111"/>
    <n v="17854.2"/>
    <n v="0"/>
    <n v="17854.2"/>
    <x v="3"/>
    <x v="31"/>
  </r>
  <r>
    <n v="0"/>
    <n v="0"/>
    <n v="59806.260000000009"/>
    <n v="11961.252000000002"/>
    <n v="0"/>
    <n v="11961.252000000002"/>
    <n v="0"/>
    <n v="84111"/>
    <n v="16822.2"/>
    <n v="0"/>
    <n v="16822.2"/>
    <x v="3"/>
    <x v="32"/>
  </r>
  <r>
    <n v="0"/>
    <n v="0"/>
    <n v="59806.260000000009"/>
    <n v="11961.252000000002"/>
    <n v="0"/>
    <n v="11961.252000000002"/>
    <n v="0"/>
    <n v="84111"/>
    <n v="16822.2"/>
    <n v="0"/>
    <n v="16822.2"/>
    <x v="3"/>
    <x v="33"/>
  </r>
  <r>
    <n v="7885"/>
    <n v="600"/>
    <n v="67091.260000000009"/>
    <n v="13538.252000000002"/>
    <n v="5286.3505359247392"/>
    <n v="18824.602535924743"/>
    <n v="0"/>
    <n v="83511"/>
    <n v="16822.2"/>
    <n v="0"/>
    <n v="16822.2"/>
    <x v="3"/>
    <x v="34"/>
  </r>
  <r>
    <n v="0"/>
    <n v="16065"/>
    <n v="51026.260000000009"/>
    <n v="13418.252000000002"/>
    <n v="0"/>
    <n v="13418.252000000002"/>
    <n v="0"/>
    <n v="67446"/>
    <n v="16702.2"/>
    <n v="0"/>
    <n v="16702.2"/>
    <x v="3"/>
    <x v="35"/>
  </r>
  <r>
    <n v="0"/>
    <n v="19250"/>
    <n v="31776.260000000009"/>
    <n v="10205.252000000002"/>
    <n v="0"/>
    <n v="10205.252000000002"/>
    <n v="0"/>
    <n v="48196"/>
    <n v="13489.2"/>
    <n v="0"/>
    <n v="13489.2"/>
    <x v="3"/>
    <x v="36"/>
  </r>
  <r>
    <n v="0"/>
    <n v="0"/>
    <n v="31776.260000000009"/>
    <n v="6355.2520000000022"/>
    <n v="0"/>
    <n v="6355.2520000000022"/>
    <n v="0"/>
    <n v="48196"/>
    <n v="9639.2000000000007"/>
    <n v="0"/>
    <n v="9639.2000000000007"/>
    <x v="3"/>
    <x v="37"/>
  </r>
  <r>
    <n v="23955"/>
    <n v="23955"/>
    <n v="31776.260000000009"/>
    <n v="11146.252000000002"/>
    <n v="16060.180987707943"/>
    <n v="27206.432987707944"/>
    <n v="0"/>
    <n v="24241"/>
    <n v="9639.2000000000007"/>
    <n v="0"/>
    <n v="9639.2000000000007"/>
    <x v="3"/>
    <x v="38"/>
  </r>
  <r>
    <n v="19330"/>
    <n v="21665"/>
    <n v="29441.260000000009"/>
    <n v="10221.252000000002"/>
    <n v="12959.43638039635"/>
    <n v="23180.68838039635"/>
    <n v="0"/>
    <n v="2576"/>
    <n v="4848.2"/>
    <n v="0"/>
    <n v="4848.2"/>
    <x v="3"/>
    <x v="39"/>
  </r>
  <r>
    <n v="0"/>
    <n v="0"/>
    <n v="29441.260000000009"/>
    <n v="5888.2520000000022"/>
    <n v="0"/>
    <n v="5888.2520000000022"/>
    <n v="0"/>
    <n v="2576"/>
    <n v="515.20000000000005"/>
    <n v="0"/>
    <n v="515.20000000000005"/>
    <x v="3"/>
    <x v="40"/>
  </r>
  <r>
    <n v="20885.400000000001"/>
    <n v="27680.400000000001"/>
    <n v="22646.260000000009"/>
    <n v="10065.332000000002"/>
    <n v="14002.22517222607"/>
    <n v="24067.557172226072"/>
    <n v="0"/>
    <n v="-25104.400000000001"/>
    <n v="73186.798739240781"/>
    <n v="0"/>
    <n v="73186.798739240781"/>
    <x v="3"/>
    <x v="41"/>
  </r>
  <r>
    <n v="0"/>
    <n v="2596.5"/>
    <n v="20049.760000000009"/>
    <n v="4529.2520000000022"/>
    <n v="0"/>
    <n v="4529.2520000000022"/>
    <n v="65400"/>
    <n v="62803.5"/>
    <n v="13080"/>
    <n v="43846.204825552057"/>
    <n v="56926.204825552057"/>
    <x v="3"/>
    <x v="42"/>
  </r>
  <r>
    <n v="0"/>
    <n v="0"/>
    <n v="20049.760000000009"/>
    <n v="4009.952000000002"/>
    <n v="0"/>
    <n v="4009.952000000002"/>
    <n v="0"/>
    <n v="62803.5"/>
    <n v="12560.7"/>
    <n v="0"/>
    <n v="12560.7"/>
    <x v="3"/>
    <x v="43"/>
  </r>
  <r>
    <n v="0"/>
    <n v="0"/>
    <n v="20049.760000000009"/>
    <n v="4009.952000000002"/>
    <n v="0"/>
    <n v="4009.952000000002"/>
    <n v="0"/>
    <n v="62803.5"/>
    <n v="12560.7"/>
    <n v="0"/>
    <n v="12560.7"/>
    <x v="3"/>
    <x v="44"/>
  </r>
  <r>
    <n v="0"/>
    <n v="19179.599999999999"/>
    <n v="870.16000000001077"/>
    <n v="4009.952000000002"/>
    <n v="0"/>
    <n v="4009.952000000002"/>
    <n v="0"/>
    <n v="43623.9"/>
    <n v="12560.7"/>
    <n v="0"/>
    <n v="12560.7"/>
    <x v="3"/>
    <x v="45"/>
  </r>
  <r>
    <n v="8970"/>
    <n v="8970"/>
    <n v="870.16000000001077"/>
    <n v="1968.0320000000022"/>
    <n v="6013.7684600183784"/>
    <n v="7981.8004600183804"/>
    <n v="0"/>
    <n v="34653.9"/>
    <n v="8724.7800000000007"/>
    <n v="0"/>
    <n v="8724.7800000000007"/>
    <x v="3"/>
    <x v="46"/>
  </r>
  <r>
    <n v="742443.20000000007"/>
    <n v="3355.56"/>
    <n v="739087.64"/>
    <n v="148488.64000000001"/>
    <n v="497466.84876936744"/>
    <n v="645955.48876936745"/>
    <n v="268818"/>
    <n v="265462.44"/>
    <n v="53763.600000000006"/>
    <n v="180118.887720222"/>
    <n v="233882.48772022201"/>
    <x v="4"/>
    <x v="0"/>
  </r>
  <r>
    <n v="0"/>
    <n v="63172.56"/>
    <n v="675915.08000000007"/>
    <n v="147817.52800000002"/>
    <n v="0"/>
    <n v="147817.52800000002"/>
    <n v="0"/>
    <n v="202289.88"/>
    <n v="53092.488000000005"/>
    <n v="0"/>
    <n v="53092.488000000005"/>
    <x v="4"/>
    <x v="1"/>
  </r>
  <r>
    <n v="0"/>
    <n v="103438"/>
    <n v="572477.08000000007"/>
    <n v="135183.01600000003"/>
    <n v="0"/>
    <n v="135183.01600000003"/>
    <n v="0"/>
    <n v="98851.88"/>
    <n v="40457.976000000002"/>
    <n v="0"/>
    <n v="40457.976000000002"/>
    <x v="4"/>
    <x v="2"/>
  </r>
  <r>
    <n v="94170"/>
    <n v="43600"/>
    <n v="623047.08000000007"/>
    <n v="133329.41600000003"/>
    <n v="63097.693060709993"/>
    <n v="196427.10906071"/>
    <n v="0"/>
    <n v="55251.880000000005"/>
    <n v="19770.376000000004"/>
    <n v="0"/>
    <n v="19770.376000000004"/>
    <x v="4"/>
    <x v="3"/>
  </r>
  <r>
    <n v="0"/>
    <n v="16104"/>
    <n v="606943.08000000007"/>
    <n v="124609.41600000003"/>
    <n v="0"/>
    <n v="124609.41600000003"/>
    <n v="0"/>
    <n v="39147.880000000005"/>
    <n v="11050.376000000002"/>
    <n v="0"/>
    <n v="11050.376000000002"/>
    <x v="4"/>
    <x v="4"/>
  </r>
  <r>
    <n v="96760"/>
    <n v="7235.4400000000005"/>
    <n v="696467.64000000013"/>
    <n v="140740.61600000001"/>
    <n v="64833.097382970147"/>
    <n v="205573.71338297016"/>
    <n v="268818"/>
    <n v="300730.44"/>
    <n v="61593.176000000007"/>
    <n v="180118.887720222"/>
    <n v="241712.06372022201"/>
    <x v="4"/>
    <x v="5"/>
  </r>
  <r>
    <n v="0"/>
    <n v="7793"/>
    <n v="688674.64000000013"/>
    <n v="139293.52800000002"/>
    <n v="0"/>
    <n v="139293.52800000002"/>
    <n v="0"/>
    <n v="292937.44"/>
    <n v="60146.088000000003"/>
    <n v="0"/>
    <n v="60146.088000000003"/>
    <x v="4"/>
    <x v="6"/>
  </r>
  <r>
    <n v="193471.2"/>
    <n v="16524.28"/>
    <n v="865621.56000000017"/>
    <n v="176429.16800000003"/>
    <n v="129633.4968003317"/>
    <n v="306062.66480033175"/>
    <n v="0"/>
    <n v="276413.16000000003"/>
    <n v="58587.488000000005"/>
    <n v="0"/>
    <n v="58587.488000000005"/>
    <x v="4"/>
    <x v="7"/>
  </r>
  <r>
    <n v="0"/>
    <n v="54130.879999999997"/>
    <n v="811490.68000000017"/>
    <n v="173124.31200000003"/>
    <n v="0"/>
    <n v="173124.31200000003"/>
    <n v="0"/>
    <n v="222282.28000000003"/>
    <n v="55282.632000000012"/>
    <n v="0"/>
    <n v="55282.632000000012"/>
    <x v="4"/>
    <x v="8"/>
  </r>
  <r>
    <n v="5664"/>
    <n v="123944"/>
    <n v="693210.68000000017"/>
    <n v="163430.93600000005"/>
    <n v="3795.1081394909361"/>
    <n v="167226.04413949099"/>
    <n v="0"/>
    <n v="98338.280000000028"/>
    <n v="44456.456000000006"/>
    <n v="0"/>
    <n v="44456.456000000006"/>
    <x v="4"/>
    <x v="9"/>
  </r>
  <r>
    <n v="0"/>
    <n v="21168"/>
    <n v="672042.68000000017"/>
    <n v="138642.13600000003"/>
    <n v="0"/>
    <n v="138642.13600000003"/>
    <n v="0"/>
    <n v="77170.280000000028"/>
    <n v="19667.656000000006"/>
    <n v="0"/>
    <n v="19667.656000000006"/>
    <x v="4"/>
    <x v="10"/>
  </r>
  <r>
    <n v="0"/>
    <n v="9698"/>
    <n v="662344.68000000017"/>
    <n v="134408.53600000005"/>
    <n v="0"/>
    <n v="134408.53600000005"/>
    <n v="0"/>
    <n v="67472.280000000028"/>
    <n v="15434.056000000006"/>
    <n v="0"/>
    <n v="15434.056000000006"/>
    <x v="4"/>
    <x v="11"/>
  </r>
  <r>
    <n v="4800"/>
    <n v="31973"/>
    <n v="635171.68000000017"/>
    <n v="133428.93600000005"/>
    <n v="3216.1933385516404"/>
    <n v="136645.12933855169"/>
    <n v="0"/>
    <n v="35499.280000000028"/>
    <n v="13494.456000000006"/>
    <n v="0"/>
    <n v="13494.456000000006"/>
    <x v="4"/>
    <x v="12"/>
  </r>
  <r>
    <n v="0"/>
    <n v="0"/>
    <n v="635171.68000000017"/>
    <n v="127034.33600000004"/>
    <n v="0"/>
    <n v="127034.33600000004"/>
    <n v="268818"/>
    <n v="304317.28000000003"/>
    <n v="60863.456000000006"/>
    <n v="180118.887720222"/>
    <n v="240982.34372022201"/>
    <x v="4"/>
    <x v="13"/>
  </r>
  <r>
    <n v="0"/>
    <n v="35000"/>
    <n v="600171.68000000017"/>
    <n v="127034.33600000004"/>
    <n v="0"/>
    <n v="127034.33600000004"/>
    <n v="0"/>
    <n v="269317.28000000003"/>
    <n v="60863.456000000006"/>
    <n v="0"/>
    <n v="60863.456000000006"/>
    <x v="4"/>
    <x v="14"/>
  </r>
  <r>
    <n v="0"/>
    <n v="115360.56"/>
    <n v="484811.12000000017"/>
    <n v="120034.33600000004"/>
    <n v="0"/>
    <n v="120034.33600000004"/>
    <n v="0"/>
    <n v="153956.72000000003"/>
    <n v="53863.456000000006"/>
    <n v="0"/>
    <n v="53863.456000000006"/>
    <x v="4"/>
    <x v="15"/>
  </r>
  <r>
    <n v="0"/>
    <n v="109140"/>
    <n v="375671.12000000017"/>
    <n v="96962.224000000046"/>
    <n v="0"/>
    <n v="96962.224000000046"/>
    <n v="0"/>
    <n v="44816.72000000003"/>
    <n v="30791.344000000008"/>
    <n v="0"/>
    <n v="30791.344000000008"/>
    <x v="4"/>
    <x v="16"/>
  </r>
  <r>
    <n v="0"/>
    <n v="0"/>
    <n v="375671.12000000017"/>
    <n v="75134.224000000031"/>
    <n v="0"/>
    <n v="75134.224000000031"/>
    <n v="0"/>
    <n v="44816.72000000003"/>
    <n v="8963.3440000000064"/>
    <n v="0"/>
    <n v="8963.3440000000064"/>
    <x v="4"/>
    <x v="17"/>
  </r>
  <r>
    <n v="0"/>
    <n v="116439"/>
    <n v="259232.12000000017"/>
    <n v="75134.224000000031"/>
    <n v="0"/>
    <n v="75134.224000000031"/>
    <n v="0"/>
    <n v="-71622.27999999997"/>
    <n v="216253.55901237892"/>
    <n v="0"/>
    <n v="216253.55901237892"/>
    <x v="4"/>
    <x v="18"/>
  </r>
  <r>
    <n v="535993"/>
    <n v="34962"/>
    <n v="760263.12000000011"/>
    <n v="159045.02400000003"/>
    <n v="359136.89918964775"/>
    <n v="518181.92318964779"/>
    <n v="268818"/>
    <n v="233856"/>
    <n v="53763.600000000006"/>
    <n v="180118.887720222"/>
    <n v="233882.48772022201"/>
    <x v="4"/>
    <x v="19"/>
  </r>
  <r>
    <n v="0"/>
    <n v="177850"/>
    <n v="582413.12000000011"/>
    <n v="152052.62400000004"/>
    <n v="0"/>
    <n v="152052.62400000004"/>
    <n v="0"/>
    <n v="56006"/>
    <n v="46771.200000000004"/>
    <n v="0"/>
    <n v="46771.200000000004"/>
    <x v="4"/>
    <x v="20"/>
  </r>
  <r>
    <n v="530"/>
    <n v="103212"/>
    <n v="479731.12000000011"/>
    <n v="116588.62400000003"/>
    <n v="355.12134779841028"/>
    <n v="116943.74534779844"/>
    <n v="0"/>
    <n v="-47206"/>
    <n v="147825.47236153838"/>
    <n v="0"/>
    <n v="147825.47236153838"/>
    <x v="4"/>
    <x v="21"/>
  </r>
  <r>
    <n v="238"/>
    <n v="77003.359999999986"/>
    <n v="402965.76000000013"/>
    <n v="95993.824000000022"/>
    <n v="159.46958636985218"/>
    <n v="96153.29358636988"/>
    <n v="0"/>
    <n v="-77003.359999999986"/>
    <n v="222864.21279908461"/>
    <n v="0"/>
    <n v="222864.21279908461"/>
    <x v="4"/>
    <x v="22"/>
  </r>
  <r>
    <n v="0"/>
    <n v="6043.5"/>
    <n v="396922.26000000013"/>
    <n v="80593.152000000031"/>
    <n v="0"/>
    <n v="80593.152000000031"/>
    <n v="0"/>
    <n v="-6043.5"/>
    <n v="17491.183112675448"/>
    <n v="0"/>
    <n v="17491.183112675448"/>
    <x v="4"/>
    <x v="23"/>
  </r>
  <r>
    <n v="762217.91999999993"/>
    <n v="665"/>
    <n v="1158475.1800000002"/>
    <n v="231828.03600000005"/>
    <n v="510716.70767264313"/>
    <n v="742544.74367264321"/>
    <n v="268818"/>
    <n v="268153"/>
    <n v="53763.600000000006"/>
    <n v="180118.887720222"/>
    <n v="233882.48772022201"/>
    <x v="4"/>
    <x v="24"/>
  </r>
  <r>
    <n v="0"/>
    <n v="30835"/>
    <n v="1127640.1800000002"/>
    <n v="231695.03600000005"/>
    <n v="0"/>
    <n v="231695.03600000005"/>
    <n v="0"/>
    <n v="237318"/>
    <n v="53630.600000000006"/>
    <n v="0"/>
    <n v="53630.600000000006"/>
    <x v="4"/>
    <x v="25"/>
  </r>
  <r>
    <n v="0"/>
    <n v="7575"/>
    <n v="1120065.1800000002"/>
    <n v="225528.03600000005"/>
    <n v="0"/>
    <n v="225528.03600000005"/>
    <n v="0"/>
    <n v="229743"/>
    <n v="47463.600000000006"/>
    <n v="0"/>
    <n v="47463.600000000006"/>
    <x v="4"/>
    <x v="26"/>
  </r>
  <r>
    <n v="0"/>
    <n v="15436"/>
    <n v="1104629.1800000002"/>
    <n v="224013.03600000005"/>
    <n v="0"/>
    <n v="224013.03600000005"/>
    <n v="0"/>
    <n v="214307"/>
    <n v="45948.600000000006"/>
    <n v="0"/>
    <n v="45948.600000000006"/>
    <x v="4"/>
    <x v="27"/>
  </r>
  <r>
    <n v="0"/>
    <n v="32826.300000000003"/>
    <n v="1071802.8800000001"/>
    <n v="220925.83600000004"/>
    <n v="0"/>
    <n v="220925.83600000004"/>
    <n v="0"/>
    <n v="181480.7"/>
    <n v="42861.4"/>
    <n v="0"/>
    <n v="42861.4"/>
    <x v="4"/>
    <x v="28"/>
  </r>
  <r>
    <n v="0"/>
    <n v="21110"/>
    <n v="1050692.8800000001"/>
    <n v="214360.57600000003"/>
    <n v="0"/>
    <n v="214360.57600000003"/>
    <n v="0"/>
    <n v="160370.70000000001"/>
    <n v="36296.140000000007"/>
    <n v="0"/>
    <n v="36296.140000000007"/>
    <x v="4"/>
    <x v="29"/>
  </r>
  <r>
    <n v="0"/>
    <n v="5501"/>
    <n v="1045191.8800000001"/>
    <n v="210138.57600000003"/>
    <n v="0"/>
    <n v="210138.57600000003"/>
    <n v="0"/>
    <n v="154869.70000000001"/>
    <n v="32074.140000000003"/>
    <n v="0"/>
    <n v="32074.140000000003"/>
    <x v="4"/>
    <x v="30"/>
  </r>
  <r>
    <n v="0"/>
    <n v="2430"/>
    <n v="1042761.8800000001"/>
    <n v="209038.37600000005"/>
    <n v="0"/>
    <n v="209038.37600000005"/>
    <n v="0"/>
    <n v="152439.70000000001"/>
    <n v="30973.940000000002"/>
    <n v="0"/>
    <n v="30973.940000000002"/>
    <x v="4"/>
    <x v="31"/>
  </r>
  <r>
    <n v="0"/>
    <n v="27170"/>
    <n v="1015591.8800000001"/>
    <n v="208552.37600000005"/>
    <n v="0"/>
    <n v="208552.37600000005"/>
    <n v="268818"/>
    <n v="394087.7"/>
    <n v="84251.540000000008"/>
    <n v="180118.887720222"/>
    <n v="264370.42772022204"/>
    <x v="4"/>
    <x v="32"/>
  </r>
  <r>
    <n v="0"/>
    <n v="120667"/>
    <n v="894924.88000000012"/>
    <n v="203118.37600000005"/>
    <n v="0"/>
    <n v="203118.37600000005"/>
    <n v="0"/>
    <n v="273420.7"/>
    <n v="78817.540000000008"/>
    <n v="0"/>
    <n v="78817.540000000008"/>
    <x v="4"/>
    <x v="33"/>
  </r>
  <r>
    <n v="0"/>
    <n v="32910"/>
    <n v="862014.88000000012"/>
    <n v="178984.97600000002"/>
    <n v="0"/>
    <n v="178984.97600000002"/>
    <n v="0"/>
    <n v="240510.7"/>
    <n v="54684.140000000007"/>
    <n v="0"/>
    <n v="54684.140000000007"/>
    <x v="4"/>
    <x v="34"/>
  </r>
  <r>
    <n v="14050"/>
    <n v="103195"/>
    <n v="772869.88000000012"/>
    <n v="175212.97600000002"/>
    <n v="9414.0659180521961"/>
    <n v="184627.04191805221"/>
    <n v="0"/>
    <n v="137315.70000000001"/>
    <n v="48102.140000000007"/>
    <n v="0"/>
    <n v="48102.140000000007"/>
    <x v="4"/>
    <x v="35"/>
  </r>
  <r>
    <n v="0"/>
    <n v="334601"/>
    <n v="438268.88000000012"/>
    <n v="154573.97600000002"/>
    <n v="0"/>
    <n v="154573.97600000002"/>
    <n v="0"/>
    <n v="-197285.3"/>
    <n v="598449.04348955234"/>
    <n v="0"/>
    <n v="598449.04348955234"/>
    <x v="4"/>
    <x v="36"/>
  </r>
  <r>
    <n v="26710"/>
    <n v="16810"/>
    <n v="448168.88000000012"/>
    <n v="92995.776000000027"/>
    <n v="17896.77584848215"/>
    <n v="110892.55184848218"/>
    <n v="0"/>
    <n v="-16810"/>
    <n v="48651.73957542389"/>
    <n v="0"/>
    <n v="48651.73957542389"/>
    <x v="4"/>
    <x v="37"/>
  </r>
  <r>
    <n v="3556"/>
    <n v="62714"/>
    <n v="389010.88000000012"/>
    <n v="90344.976000000024"/>
    <n v="2382.6632316436735"/>
    <n v="92727.639231643698"/>
    <n v="0"/>
    <n v="-62714"/>
    <n v="181507.74513581998"/>
    <n v="0"/>
    <n v="181507.74513581998"/>
    <x v="4"/>
    <x v="38"/>
  </r>
  <r>
    <n v="0"/>
    <n v="8466.6"/>
    <n v="380544.28000000014"/>
    <n v="77802.176000000021"/>
    <n v="0"/>
    <n v="77802.176000000021"/>
    <n v="268818"/>
    <n v="260351.4"/>
    <n v="53763.600000000006"/>
    <n v="180118.887720222"/>
    <n v="233882.48772022201"/>
    <x v="4"/>
    <x v="39"/>
  </r>
  <r>
    <n v="0"/>
    <n v="9210"/>
    <n v="371334.28000000014"/>
    <n v="76108.856000000029"/>
    <n v="0"/>
    <n v="76108.856000000029"/>
    <n v="0"/>
    <n v="251141.4"/>
    <n v="52070.28"/>
    <n v="0"/>
    <n v="52070.28"/>
    <x v="4"/>
    <x v="40"/>
  </r>
  <r>
    <n v="21970"/>
    <n v="37462"/>
    <n v="355842.28000000014"/>
    <n v="78660.856000000029"/>
    <n v="14720.784926662403"/>
    <n v="93381.640926662425"/>
    <n v="0"/>
    <n v="213679.4"/>
    <n v="50228.28"/>
    <n v="0"/>
    <n v="50228.28"/>
    <x v="4"/>
    <x v="41"/>
  </r>
  <r>
    <n v="4315"/>
    <n v="25247.7"/>
    <n v="334909.58000000013"/>
    <n v="72031.456000000035"/>
    <n v="2891.2238033021517"/>
    <n v="74922.679803302191"/>
    <n v="0"/>
    <n v="188431.69999999998"/>
    <n v="42735.880000000005"/>
    <n v="0"/>
    <n v="42735.880000000005"/>
    <x v="4"/>
    <x v="42"/>
  </r>
  <r>
    <n v="0"/>
    <n v="27646"/>
    <n v="307263.58000000013"/>
    <n v="66981.916000000027"/>
    <n v="0"/>
    <n v="66981.916000000027"/>
    <n v="0"/>
    <n v="160785.69999999998"/>
    <n v="37686.339999999997"/>
    <n v="0"/>
    <n v="37686.339999999997"/>
    <x v="4"/>
    <x v="43"/>
  </r>
  <r>
    <n v="0"/>
    <n v="20230"/>
    <n v="287033.58000000013"/>
    <n v="61452.716000000029"/>
    <n v="0"/>
    <n v="61452.716000000029"/>
    <n v="0"/>
    <n v="140555.69999999998"/>
    <n v="32157.14"/>
    <n v="0"/>
    <n v="32157.14"/>
    <x v="4"/>
    <x v="44"/>
  </r>
  <r>
    <n v="0"/>
    <n v="221261"/>
    <n v="65772.580000000133"/>
    <n v="57406.716000000029"/>
    <n v="0"/>
    <n v="57406.716000000029"/>
    <n v="0"/>
    <n v="-80705.300000000017"/>
    <n v="261689.5598665353"/>
    <n v="0"/>
    <n v="261689.5598665353"/>
    <x v="4"/>
    <x v="45"/>
  </r>
  <r>
    <n v="0"/>
    <n v="37900"/>
    <n v="27872.580000000133"/>
    <n v="13154.516000000027"/>
    <n v="0"/>
    <n v="13154.516000000027"/>
    <n v="268818"/>
    <n v="230918"/>
    <n v="53763.600000000006"/>
    <n v="180118.887720222"/>
    <n v="233882.48772022201"/>
    <x v="4"/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91269-AA23-4B13-B008-2286BA55B73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2">
  <location ref="A3:D51" firstHeaderRow="0" firstDataRow="1" firstDataCol="1"/>
  <pivotFields count="13"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 count="1">
    <field x="1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urchases with out EOQ(kg)" fld="0" baseField="0" baseItem="0"/>
    <dataField name="Sum of sales with out EOQ(kg)" fld="1" baseField="0" baseItem="0"/>
    <dataField name="Sum of stock" fld="2" baseField="0" baseItem="0"/>
  </dataFields>
  <chartFormats count="7">
    <chartFormat chart="4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5B4D1-5AA2-4376-A7B1-1516318D53B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9" firstHeaderRow="1" firstDataRow="1" firstDataCol="1"/>
  <pivotFields count="13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with out EOQ(kg)" fld="1" baseField="0" baseItem="0"/>
  </dataFields>
  <chartFormats count="1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F9BE7-5F7E-4C85-8F74-30BDC0BFB8F5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A3:D51" firstHeaderRow="0" firstDataRow="1" firstDataCol="1"/>
  <pivotFields count="13"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 count="1">
    <field x="1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urchase using EOQ" fld="6" baseField="0" baseItem="0"/>
    <dataField name="Sum of sales with out EOQ(kg)" fld="1" baseField="0" baseItem="0"/>
    <dataField name="Sum of Stock after EOQ" fld="7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1"/>
          </reference>
          <reference field="12" count="1" selected="0">
            <x v="3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01288-A973-4438-AFB1-5CB29878F89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51" firstHeaderRow="1" firstDataRow="1" firstDataCol="1"/>
  <pivotFields count="13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 count="1">
    <field x="1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Sum of total cost without EOQ " fld="5" baseField="0" baseItem="0"/>
  </dataFields>
  <chartFormats count="2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B297B-FF4B-4742-8FCE-DA0467E6A3F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5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 count="1">
    <field x="1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Sum of total cost with EOQ 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2CF60-6203-4143-8C87-AEE4B8C1E13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2" firstHeaderRow="1" firstDataRow="2" firstDataCol="1"/>
  <pivotFields count="12">
    <pivotField numFmtId="14" showAll="0"/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>
      <items count="48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"/>
        <item x="5"/>
        <item x="6"/>
        <item x="7"/>
        <item x="8"/>
        <item t="default"/>
      </items>
    </pivotField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3"/>
  </colFields>
  <colItems count="2">
    <i>
      <x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32C58-0A11-4866-8533-3D838B971683}" name="PivotTable9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C51" firstHeaderRow="1" firstDataRow="3" firstDataCol="1"/>
  <pivotFields count="12">
    <pivotField numFmtId="14" showAll="0"/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Col"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-2"/>
    <field x="3"/>
  </colFields>
  <colItems count="2">
    <i>
      <x/>
      <x/>
    </i>
    <i i="1">
      <x v="1"/>
      <x/>
    </i>
  </colItems>
  <dataFields count="2">
    <dataField name="Sum of purchases(kg)" fld="4" baseField="0" baseItem="0"/>
    <dataField name="Sum of sales(kg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A996E-D84C-4493-826E-61C8179D1265}" name="PivotTable8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C51" firstHeaderRow="1" firstDataRow="3" firstDataCol="1"/>
  <pivotFields count="12">
    <pivotField numFmtId="14" showAll="0"/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26"/>
        <item x="10"/>
        <item x="27"/>
        <item x="11"/>
        <item x="12"/>
        <item x="28"/>
        <item x="13"/>
        <item x="29"/>
        <item x="14"/>
        <item x="30"/>
        <item x="15"/>
        <item x="16"/>
        <item x="31"/>
        <item x="32"/>
        <item x="17"/>
        <item x="33"/>
        <item x="18"/>
        <item x="34"/>
        <item x="35"/>
        <item x="36"/>
        <item x="37"/>
        <item x="38"/>
        <item x="19"/>
        <item x="39"/>
        <item x="40"/>
        <item x="41"/>
        <item x="42"/>
        <item x="20"/>
        <item x="43"/>
        <item x="21"/>
        <item x="44"/>
        <item x="22"/>
        <item x="45"/>
        <item x="23"/>
        <item x="24"/>
        <item x="46"/>
        <item x="25"/>
        <item t="default"/>
      </items>
    </pivotField>
    <pivotField showAll="0"/>
    <pivotField axis="axisCol"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>
      <items count="15">
        <item x="13"/>
        <item x="11"/>
        <item x="5"/>
        <item x="10"/>
        <item x="12"/>
        <item x="4"/>
        <item x="8"/>
        <item x="3"/>
        <item x="9"/>
        <item x="7"/>
        <item x="0"/>
        <item x="1"/>
        <item x="2"/>
        <item x="6"/>
        <item t="default"/>
      </items>
    </pivotField>
    <pivotField showAll="0"/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-2"/>
    <field x="3"/>
  </colFields>
  <colItems count="2">
    <i>
      <x/>
      <x/>
    </i>
    <i i="1">
      <x v="1"/>
      <x/>
    </i>
  </colItems>
  <dataFields count="2">
    <dataField name="Sum of purchases(kg)" fld="4" baseField="0" baseItem="0"/>
    <dataField name="Sum of sales(kg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32921-85B9-47FF-9374-AB76613E2E24}" name="PivotTable7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A1:C51" firstHeaderRow="1" firstDataRow="3" firstDataCol="1"/>
  <pivotFields count="12">
    <pivotField numFmtId="14" showAll="0"/>
    <pivotField axis="axisRow" showAll="0" sortType="ascending">
      <items count="48">
        <item x="0"/>
        <item x="31"/>
        <item x="1"/>
        <item x="2"/>
        <item x="32"/>
        <item x="3"/>
        <item x="4"/>
        <item x="5"/>
        <item x="6"/>
        <item x="7"/>
        <item x="8"/>
        <item x="9"/>
        <item x="33"/>
        <item x="10"/>
        <item x="46"/>
        <item x="11"/>
        <item x="12"/>
        <item x="13"/>
        <item x="14"/>
        <item x="34"/>
        <item x="15"/>
        <item x="16"/>
        <item x="17"/>
        <item x="18"/>
        <item x="19"/>
        <item x="35"/>
        <item x="20"/>
        <item x="36"/>
        <item x="37"/>
        <item x="38"/>
        <item x="39"/>
        <item x="21"/>
        <item x="40"/>
        <item x="41"/>
        <item x="22"/>
        <item x="23"/>
        <item x="24"/>
        <item x="42"/>
        <item x="25"/>
        <item x="26"/>
        <item x="43"/>
        <item x="27"/>
        <item x="28"/>
        <item x="44"/>
        <item x="45"/>
        <item x="29"/>
        <item x="30"/>
        <item t="default"/>
      </items>
    </pivotField>
    <pivotField showAll="0"/>
    <pivotField axis="axisCol"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3"/>
    <field x="-2"/>
  </colFields>
  <colItems count="2">
    <i>
      <x/>
      <x/>
    </i>
    <i r="1" i="1">
      <x v="1"/>
    </i>
  </colItems>
  <dataFields count="2">
    <dataField name="Sum of purchases(kg)" fld="4" baseField="0" baseItem="0"/>
    <dataField name="Sum of sales(kg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06CC0-9EE1-463E-9C49-B5CECA1B4454}" name="PivotTable5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C51" firstHeaderRow="1" firstDataRow="3" firstDataCol="1"/>
  <pivotFields count="12">
    <pivotField numFmtId="14" showAll="0"/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45"/>
        <item x="13"/>
        <item x="14"/>
        <item x="15"/>
        <item x="46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showAll="0" sortType="ascending"/>
    <pivotField axis="axisCol"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3"/>
    <field x="-2"/>
  </colFields>
  <colItems count="2">
    <i>
      <x/>
      <x/>
    </i>
    <i r="1" i="1">
      <x v="1"/>
    </i>
  </colItems>
  <dataFields count="2">
    <dataField name="Sum of purchases(kg)" fld="4" baseField="0" baseItem="0"/>
    <dataField name="Sum of sales(kg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9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7AE0-23E2-482A-9150-B3F9415F2CEF}">
  <dimension ref="A1:L1478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15.7109375" bestFit="1" customWidth="1"/>
    <col min="4" max="4" width="9.5703125" bestFit="1" customWidth="1"/>
    <col min="5" max="5" width="13.42578125" bestFit="1" customWidth="1"/>
    <col min="6" max="6" width="8.85546875" bestFit="1" customWidth="1"/>
    <col min="7" max="7" width="11" bestFit="1" customWidth="1"/>
    <col min="8" max="8" width="18.42578125" bestFit="1" customWidth="1"/>
    <col min="9" max="9" width="23" bestFit="1" customWidth="1"/>
    <col min="10" max="10" width="15.42578125" bestFit="1" customWidth="1"/>
    <col min="11" max="11" width="19.85546875" bestFit="1" customWidth="1"/>
    <col min="12" max="12" width="17.85546875" bestFit="1" customWidth="1"/>
  </cols>
  <sheetData>
    <row r="1" spans="1:12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44197</v>
      </c>
      <c r="B2" s="2">
        <f>WEEKNUM(A2)</f>
        <v>1</v>
      </c>
      <c r="C2" s="2" t="str">
        <f>CONCATENATE("week"," ",B2)</f>
        <v>week 1</v>
      </c>
      <c r="D2" s="3" t="s">
        <v>11</v>
      </c>
      <c r="E2" s="3">
        <v>60480</v>
      </c>
      <c r="F2" s="3">
        <v>0</v>
      </c>
      <c r="G2" s="3">
        <v>60480</v>
      </c>
      <c r="H2" s="3" t="s">
        <v>12</v>
      </c>
      <c r="I2" s="3">
        <v>12.1</v>
      </c>
      <c r="J2" s="3">
        <v>0</v>
      </c>
      <c r="K2" s="3">
        <v>731808</v>
      </c>
      <c r="L2" s="3">
        <v>12.1</v>
      </c>
    </row>
    <row r="3" spans="1:12" x14ac:dyDescent="0.25">
      <c r="A3" s="1">
        <v>44197</v>
      </c>
      <c r="B3" s="2">
        <f t="shared" ref="B3:B66" si="0">WEEKNUM(A3)</f>
        <v>1</v>
      </c>
      <c r="C3" s="2" t="str">
        <f t="shared" ref="C3:C66" si="1">CONCATENATE("week"," ",B3)</f>
        <v>week 1</v>
      </c>
      <c r="D3" s="3" t="s">
        <v>11</v>
      </c>
      <c r="E3" s="3">
        <v>63786</v>
      </c>
      <c r="F3" s="3">
        <v>0</v>
      </c>
      <c r="G3" s="3">
        <v>124266</v>
      </c>
      <c r="H3" s="3" t="s">
        <v>12</v>
      </c>
      <c r="I3" s="3">
        <v>13.3</v>
      </c>
      <c r="J3" s="3">
        <v>0</v>
      </c>
      <c r="K3" s="3">
        <v>848353.8</v>
      </c>
      <c r="L3" s="3">
        <v>12.715962531987833</v>
      </c>
    </row>
    <row r="4" spans="1:12" x14ac:dyDescent="0.25">
      <c r="A4" s="1">
        <v>44197</v>
      </c>
      <c r="B4" s="2">
        <f t="shared" si="0"/>
        <v>1</v>
      </c>
      <c r="C4" s="2" t="str">
        <f t="shared" si="1"/>
        <v>week 1</v>
      </c>
      <c r="D4" s="3" t="s">
        <v>11</v>
      </c>
      <c r="E4" s="3">
        <v>78373.16</v>
      </c>
      <c r="F4" s="3">
        <v>0</v>
      </c>
      <c r="G4" s="3">
        <v>202639.16</v>
      </c>
      <c r="H4" s="3" t="s">
        <v>12</v>
      </c>
      <c r="I4" s="3">
        <v>14.3</v>
      </c>
      <c r="J4" s="3">
        <v>0</v>
      </c>
      <c r="K4" s="3">
        <v>1120736.1880000001</v>
      </c>
      <c r="L4" s="3">
        <v>13.328608290717352</v>
      </c>
    </row>
    <row r="5" spans="1:12" x14ac:dyDescent="0.25">
      <c r="A5" s="1">
        <v>44197</v>
      </c>
      <c r="B5" s="2">
        <f t="shared" si="0"/>
        <v>1</v>
      </c>
      <c r="C5" s="2" t="str">
        <f t="shared" si="1"/>
        <v>week 1</v>
      </c>
      <c r="D5" s="3" t="s">
        <v>11</v>
      </c>
      <c r="E5" s="3">
        <v>6250</v>
      </c>
      <c r="F5" s="3">
        <v>0</v>
      </c>
      <c r="G5" s="3">
        <v>208889.16</v>
      </c>
      <c r="H5" s="3" t="s">
        <v>12</v>
      </c>
      <c r="I5" s="3">
        <v>12.6</v>
      </c>
      <c r="J5" s="3">
        <v>0</v>
      </c>
      <c r="K5" s="3">
        <v>78750</v>
      </c>
      <c r="L5" s="3">
        <v>13.306808203929776</v>
      </c>
    </row>
    <row r="6" spans="1:12" x14ac:dyDescent="0.25">
      <c r="A6" s="1">
        <v>44197</v>
      </c>
      <c r="B6" s="2">
        <f t="shared" si="0"/>
        <v>1</v>
      </c>
      <c r="C6" s="2" t="str">
        <f t="shared" si="1"/>
        <v>week 1</v>
      </c>
      <c r="D6" s="3" t="s">
        <v>11</v>
      </c>
      <c r="E6" s="3">
        <v>64560</v>
      </c>
      <c r="F6" s="3">
        <v>0</v>
      </c>
      <c r="G6" s="3">
        <v>273449.16000000003</v>
      </c>
      <c r="H6" s="3" t="s">
        <v>12</v>
      </c>
      <c r="I6" s="3">
        <v>12.4</v>
      </c>
      <c r="J6" s="3">
        <v>0</v>
      </c>
      <c r="K6" s="3">
        <v>800544</v>
      </c>
      <c r="L6" s="3">
        <v>13.092715252809697</v>
      </c>
    </row>
    <row r="7" spans="1:12" x14ac:dyDescent="0.25">
      <c r="A7" s="1">
        <v>44197</v>
      </c>
      <c r="B7" s="2">
        <f t="shared" si="0"/>
        <v>1</v>
      </c>
      <c r="C7" s="2" t="str">
        <f t="shared" si="1"/>
        <v>week 1</v>
      </c>
      <c r="D7" s="3" t="s">
        <v>11</v>
      </c>
      <c r="E7" s="3">
        <v>100104</v>
      </c>
      <c r="F7" s="3">
        <v>0</v>
      </c>
      <c r="G7" s="3">
        <v>373553.16000000003</v>
      </c>
      <c r="H7" s="3" t="s">
        <v>12</v>
      </c>
      <c r="I7" s="3">
        <v>12.1</v>
      </c>
      <c r="J7" s="3">
        <v>0</v>
      </c>
      <c r="K7" s="3">
        <v>1211258.3999999999</v>
      </c>
      <c r="L7" s="3">
        <v>12.826689481090188</v>
      </c>
    </row>
    <row r="8" spans="1:12" x14ac:dyDescent="0.25">
      <c r="A8" s="1">
        <v>44197</v>
      </c>
      <c r="B8" s="2">
        <f t="shared" si="0"/>
        <v>1</v>
      </c>
      <c r="C8" s="2" t="str">
        <f t="shared" si="1"/>
        <v>week 1</v>
      </c>
      <c r="D8" s="3" t="s">
        <v>11</v>
      </c>
      <c r="E8" s="3">
        <v>87351.4</v>
      </c>
      <c r="F8" s="3">
        <v>0</v>
      </c>
      <c r="G8" s="3">
        <v>460904.56000000006</v>
      </c>
      <c r="H8" s="3" t="s">
        <v>12</v>
      </c>
      <c r="I8" s="3">
        <v>14.3</v>
      </c>
      <c r="J8" s="3">
        <v>0</v>
      </c>
      <c r="K8" s="3">
        <v>1249125.02</v>
      </c>
      <c r="L8" s="3">
        <v>13.105913744919336</v>
      </c>
    </row>
    <row r="9" spans="1:12" x14ac:dyDescent="0.25">
      <c r="A9" s="1">
        <v>44197</v>
      </c>
      <c r="B9" s="2">
        <f t="shared" si="0"/>
        <v>1</v>
      </c>
      <c r="C9" s="2" t="str">
        <f t="shared" si="1"/>
        <v>week 1</v>
      </c>
      <c r="D9" s="3" t="s">
        <v>11</v>
      </c>
      <c r="E9" s="3">
        <v>13200</v>
      </c>
      <c r="F9" s="3">
        <v>0</v>
      </c>
      <c r="G9" s="3">
        <v>474104.56000000006</v>
      </c>
      <c r="H9" s="3" t="s">
        <v>12</v>
      </c>
      <c r="I9" s="3">
        <v>13.7</v>
      </c>
      <c r="J9" s="3">
        <v>0</v>
      </c>
      <c r="K9" s="3">
        <v>180840</v>
      </c>
      <c r="L9" s="3">
        <v>13.12245427042507</v>
      </c>
    </row>
    <row r="10" spans="1:12" x14ac:dyDescent="0.25">
      <c r="A10" s="1">
        <v>44197</v>
      </c>
      <c r="B10" s="2">
        <f t="shared" si="0"/>
        <v>1</v>
      </c>
      <c r="C10" s="2" t="str">
        <f t="shared" si="1"/>
        <v>week 1</v>
      </c>
      <c r="D10" s="3" t="s">
        <v>11</v>
      </c>
      <c r="E10" s="3">
        <v>3618</v>
      </c>
      <c r="F10" s="3">
        <v>0</v>
      </c>
      <c r="G10" s="3">
        <v>477722.56000000006</v>
      </c>
      <c r="H10" s="3" t="s">
        <v>12</v>
      </c>
      <c r="I10" s="3">
        <v>12.6</v>
      </c>
      <c r="J10" s="3">
        <v>0</v>
      </c>
      <c r="K10" s="3">
        <v>45586.799999999996</v>
      </c>
      <c r="L10" s="3">
        <v>13.118497497794534</v>
      </c>
    </row>
    <row r="11" spans="1:12" x14ac:dyDescent="0.25">
      <c r="A11" s="1">
        <v>44197</v>
      </c>
      <c r="B11" s="2">
        <f t="shared" si="0"/>
        <v>1</v>
      </c>
      <c r="C11" s="2" t="str">
        <f t="shared" si="1"/>
        <v>week 1</v>
      </c>
      <c r="D11" s="3" t="s">
        <v>11</v>
      </c>
      <c r="E11" s="3">
        <v>2636</v>
      </c>
      <c r="F11" s="3">
        <v>0</v>
      </c>
      <c r="G11" s="3">
        <v>480358.56000000006</v>
      </c>
      <c r="H11" s="3" t="s">
        <v>12</v>
      </c>
      <c r="I11" s="3">
        <v>12.4</v>
      </c>
      <c r="J11" s="3">
        <v>0</v>
      </c>
      <c r="K11" s="3">
        <v>32686.400000000001</v>
      </c>
      <c r="L11" s="3">
        <v>13.114554694310016</v>
      </c>
    </row>
    <row r="12" spans="1:12" x14ac:dyDescent="0.25">
      <c r="A12" s="1">
        <v>44197</v>
      </c>
      <c r="B12" s="2">
        <f t="shared" si="0"/>
        <v>1</v>
      </c>
      <c r="C12" s="2" t="str">
        <f t="shared" si="1"/>
        <v>week 1</v>
      </c>
      <c r="D12" s="3" t="s">
        <v>11</v>
      </c>
      <c r="E12" s="3">
        <v>230</v>
      </c>
      <c r="F12" s="3">
        <v>0</v>
      </c>
      <c r="G12" s="3">
        <v>480588.56000000006</v>
      </c>
      <c r="H12" s="3" t="s">
        <v>12</v>
      </c>
      <c r="I12" s="3">
        <v>12.7</v>
      </c>
      <c r="J12" s="3">
        <v>0</v>
      </c>
      <c r="K12" s="3">
        <v>2921</v>
      </c>
      <c r="L12" s="3">
        <v>13.11435629678742</v>
      </c>
    </row>
    <row r="13" spans="1:12" x14ac:dyDescent="0.25">
      <c r="A13" s="1">
        <v>44197</v>
      </c>
      <c r="B13" s="2">
        <f t="shared" si="0"/>
        <v>1</v>
      </c>
      <c r="C13" s="2" t="str">
        <f t="shared" si="1"/>
        <v>week 1</v>
      </c>
      <c r="D13" s="3" t="s">
        <v>13</v>
      </c>
      <c r="E13" s="3">
        <v>12720</v>
      </c>
      <c r="F13" s="3">
        <v>0</v>
      </c>
      <c r="G13" s="3">
        <v>12720</v>
      </c>
      <c r="H13" s="3" t="s">
        <v>12</v>
      </c>
      <c r="I13" s="3">
        <v>12.5</v>
      </c>
      <c r="J13" s="3">
        <v>0</v>
      </c>
      <c r="K13" s="3">
        <v>159000</v>
      </c>
      <c r="L13" s="3">
        <v>12.5</v>
      </c>
    </row>
    <row r="14" spans="1:12" x14ac:dyDescent="0.25">
      <c r="A14" s="1">
        <v>44197</v>
      </c>
      <c r="B14" s="2">
        <f t="shared" si="0"/>
        <v>1</v>
      </c>
      <c r="C14" s="2" t="str">
        <f t="shared" si="1"/>
        <v>week 1</v>
      </c>
      <c r="D14" s="3" t="s">
        <v>14</v>
      </c>
      <c r="E14" s="3">
        <v>38923</v>
      </c>
      <c r="F14" s="3">
        <v>0</v>
      </c>
      <c r="G14" s="3">
        <v>38923</v>
      </c>
      <c r="H14" s="3" t="s">
        <v>12</v>
      </c>
      <c r="I14" s="3">
        <v>14.4</v>
      </c>
      <c r="J14" s="3">
        <v>0</v>
      </c>
      <c r="K14" s="3">
        <v>560491.20000000007</v>
      </c>
      <c r="L14" s="3">
        <v>14.400000000000002</v>
      </c>
    </row>
    <row r="15" spans="1:12" x14ac:dyDescent="0.25">
      <c r="A15" s="1">
        <v>44197</v>
      </c>
      <c r="B15" s="2">
        <f t="shared" si="0"/>
        <v>1</v>
      </c>
      <c r="C15" s="2" t="str">
        <f t="shared" si="1"/>
        <v>week 1</v>
      </c>
      <c r="D15" s="3" t="s">
        <v>14</v>
      </c>
      <c r="E15" s="3">
        <v>41011</v>
      </c>
      <c r="F15" s="3">
        <v>0</v>
      </c>
      <c r="G15" s="3">
        <v>79934</v>
      </c>
      <c r="H15" s="3" t="s">
        <v>12</v>
      </c>
      <c r="I15" s="3">
        <v>14.7</v>
      </c>
      <c r="J15" s="3">
        <v>0</v>
      </c>
      <c r="K15" s="3">
        <v>602861.69999999995</v>
      </c>
      <c r="L15" s="3">
        <v>14.553918232541847</v>
      </c>
    </row>
    <row r="16" spans="1:12" x14ac:dyDescent="0.25">
      <c r="A16" s="1">
        <v>44197</v>
      </c>
      <c r="B16" s="2">
        <f t="shared" si="0"/>
        <v>1</v>
      </c>
      <c r="C16" s="2" t="str">
        <f t="shared" si="1"/>
        <v>week 1</v>
      </c>
      <c r="D16" s="3" t="s">
        <v>14</v>
      </c>
      <c r="E16" s="3">
        <v>29005</v>
      </c>
      <c r="F16" s="3">
        <v>0</v>
      </c>
      <c r="G16" s="3">
        <v>108939</v>
      </c>
      <c r="H16" s="3" t="s">
        <v>12</v>
      </c>
      <c r="I16" s="3">
        <v>14.9</v>
      </c>
      <c r="J16" s="3">
        <v>0</v>
      </c>
      <c r="K16" s="3">
        <v>432174.5</v>
      </c>
      <c r="L16" s="3">
        <v>14.646062475330229</v>
      </c>
    </row>
    <row r="17" spans="1:12" x14ac:dyDescent="0.25">
      <c r="A17" s="1">
        <v>44197</v>
      </c>
      <c r="B17" s="2">
        <f t="shared" si="0"/>
        <v>1</v>
      </c>
      <c r="C17" s="2" t="str">
        <f t="shared" si="1"/>
        <v>week 1</v>
      </c>
      <c r="D17" s="3" t="s">
        <v>14</v>
      </c>
      <c r="E17" s="3">
        <v>19425</v>
      </c>
      <c r="F17" s="3">
        <v>0</v>
      </c>
      <c r="G17" s="3">
        <v>128364</v>
      </c>
      <c r="H17" s="3" t="s">
        <v>12</v>
      </c>
      <c r="I17" s="3">
        <v>13.5</v>
      </c>
      <c r="J17" s="3">
        <v>0</v>
      </c>
      <c r="K17" s="3">
        <v>262237.5</v>
      </c>
      <c r="L17" s="3">
        <v>14.472631734754291</v>
      </c>
    </row>
    <row r="18" spans="1:12" x14ac:dyDescent="0.25">
      <c r="A18" s="1">
        <v>44197</v>
      </c>
      <c r="B18" s="2">
        <f t="shared" si="0"/>
        <v>1</v>
      </c>
      <c r="C18" s="2" t="str">
        <f t="shared" si="1"/>
        <v>week 1</v>
      </c>
      <c r="D18" s="3" t="s">
        <v>14</v>
      </c>
      <c r="E18" s="3">
        <v>6603.4</v>
      </c>
      <c r="F18" s="3">
        <v>0</v>
      </c>
      <c r="G18" s="3">
        <v>134967.4</v>
      </c>
      <c r="H18" s="3" t="s">
        <v>12</v>
      </c>
      <c r="I18" s="3">
        <v>13.1</v>
      </c>
      <c r="J18" s="3">
        <v>0</v>
      </c>
      <c r="K18" s="3">
        <v>86504.54</v>
      </c>
      <c r="L18" s="3">
        <v>14.405474507177289</v>
      </c>
    </row>
    <row r="19" spans="1:12" x14ac:dyDescent="0.25">
      <c r="A19" s="1">
        <v>44197</v>
      </c>
      <c r="B19" s="2">
        <f t="shared" si="0"/>
        <v>1</v>
      </c>
      <c r="C19" s="2" t="str">
        <f t="shared" si="1"/>
        <v>week 1</v>
      </c>
      <c r="D19" s="3" t="s">
        <v>14</v>
      </c>
      <c r="E19" s="3">
        <v>50895</v>
      </c>
      <c r="F19" s="3">
        <v>0</v>
      </c>
      <c r="G19" s="3">
        <v>185862.39999999999</v>
      </c>
      <c r="H19" s="3" t="s">
        <v>12</v>
      </c>
      <c r="I19" s="3">
        <v>12.7</v>
      </c>
      <c r="J19" s="3">
        <v>0</v>
      </c>
      <c r="K19" s="3">
        <v>646366.5</v>
      </c>
      <c r="L19" s="3">
        <v>13.938461679177715</v>
      </c>
    </row>
    <row r="20" spans="1:12" x14ac:dyDescent="0.25">
      <c r="A20" s="1">
        <v>44197</v>
      </c>
      <c r="B20" s="2">
        <f t="shared" si="0"/>
        <v>1</v>
      </c>
      <c r="C20" s="2" t="str">
        <f t="shared" si="1"/>
        <v>week 1</v>
      </c>
      <c r="D20" s="3" t="s">
        <v>15</v>
      </c>
      <c r="E20" s="3">
        <v>41349.800000000003</v>
      </c>
      <c r="F20" s="3">
        <v>0</v>
      </c>
      <c r="G20" s="3">
        <v>41349.800000000003</v>
      </c>
      <c r="H20" s="3" t="s">
        <v>12</v>
      </c>
      <c r="I20" s="3">
        <v>14.4</v>
      </c>
      <c r="J20" s="3">
        <v>0</v>
      </c>
      <c r="K20" s="3">
        <v>595437.12000000011</v>
      </c>
      <c r="L20" s="3">
        <v>14.400000000000002</v>
      </c>
    </row>
    <row r="21" spans="1:12" x14ac:dyDescent="0.25">
      <c r="A21" s="1">
        <v>44197</v>
      </c>
      <c r="B21" s="2">
        <f t="shared" si="0"/>
        <v>1</v>
      </c>
      <c r="C21" s="2" t="str">
        <f t="shared" si="1"/>
        <v>week 1</v>
      </c>
      <c r="D21" s="3" t="s">
        <v>15</v>
      </c>
      <c r="E21" s="3">
        <v>41860.199999999997</v>
      </c>
      <c r="F21" s="3">
        <v>0</v>
      </c>
      <c r="G21" s="3">
        <v>83210</v>
      </c>
      <c r="H21" s="3" t="s">
        <v>12</v>
      </c>
      <c r="I21" s="3">
        <v>14.4</v>
      </c>
      <c r="J21" s="3">
        <v>0</v>
      </c>
      <c r="K21" s="3">
        <v>602786.88</v>
      </c>
      <c r="L21" s="3">
        <v>14.4</v>
      </c>
    </row>
    <row r="22" spans="1:12" x14ac:dyDescent="0.25">
      <c r="A22" s="1">
        <v>44197</v>
      </c>
      <c r="B22" s="2">
        <f t="shared" si="0"/>
        <v>1</v>
      </c>
      <c r="C22" s="2" t="str">
        <f t="shared" si="1"/>
        <v>week 1</v>
      </c>
      <c r="D22" s="3" t="s">
        <v>15</v>
      </c>
      <c r="E22" s="3">
        <v>90828.2</v>
      </c>
      <c r="F22" s="3">
        <v>0</v>
      </c>
      <c r="G22" s="3">
        <v>174038.2</v>
      </c>
      <c r="H22" s="3" t="s">
        <v>12</v>
      </c>
      <c r="I22" s="3">
        <v>13.4</v>
      </c>
      <c r="J22" s="3">
        <v>0</v>
      </c>
      <c r="K22" s="3">
        <v>1217097.8799999999</v>
      </c>
      <c r="L22" s="3">
        <v>13.878113425673213</v>
      </c>
    </row>
    <row r="23" spans="1:12" x14ac:dyDescent="0.25">
      <c r="A23" s="1">
        <v>44197</v>
      </c>
      <c r="B23" s="2">
        <f t="shared" si="0"/>
        <v>1</v>
      </c>
      <c r="C23" s="2" t="str">
        <f t="shared" si="1"/>
        <v>week 1</v>
      </c>
      <c r="D23" s="3" t="s">
        <v>15</v>
      </c>
      <c r="E23" s="3">
        <v>46262</v>
      </c>
      <c r="F23" s="3">
        <v>0</v>
      </c>
      <c r="G23" s="3">
        <v>220300.2</v>
      </c>
      <c r="H23" s="3" t="s">
        <v>12</v>
      </c>
      <c r="I23" s="3">
        <v>12.9</v>
      </c>
      <c r="J23" s="3">
        <v>0</v>
      </c>
      <c r="K23" s="3">
        <v>596779.80000000005</v>
      </c>
      <c r="L23" s="3">
        <v>13.672714232669783</v>
      </c>
    </row>
    <row r="24" spans="1:12" x14ac:dyDescent="0.25">
      <c r="A24" s="1">
        <v>44197</v>
      </c>
      <c r="B24" s="2">
        <f t="shared" si="0"/>
        <v>1</v>
      </c>
      <c r="C24" s="2" t="str">
        <f t="shared" si="1"/>
        <v>week 1</v>
      </c>
      <c r="D24" s="3" t="s">
        <v>15</v>
      </c>
      <c r="E24" s="3">
        <v>20038.2</v>
      </c>
      <c r="F24" s="3">
        <v>0</v>
      </c>
      <c r="G24" s="3">
        <v>240338.40000000002</v>
      </c>
      <c r="H24" s="3" t="s">
        <v>12</v>
      </c>
      <c r="I24" s="3">
        <v>14.7</v>
      </c>
      <c r="J24" s="3">
        <v>0</v>
      </c>
      <c r="K24" s="3">
        <v>294561.53999999998</v>
      </c>
      <c r="L24" s="3">
        <v>13.758364123252878</v>
      </c>
    </row>
    <row r="25" spans="1:12" x14ac:dyDescent="0.25">
      <c r="A25" s="1">
        <v>44197</v>
      </c>
      <c r="B25" s="2">
        <f t="shared" si="0"/>
        <v>1</v>
      </c>
      <c r="C25" s="2" t="str">
        <f t="shared" si="1"/>
        <v>week 1</v>
      </c>
      <c r="D25" s="3" t="s">
        <v>15</v>
      </c>
      <c r="E25" s="3">
        <v>156189.79999999999</v>
      </c>
      <c r="F25" s="3">
        <v>0</v>
      </c>
      <c r="G25" s="3">
        <v>396528.2</v>
      </c>
      <c r="H25" s="3" t="s">
        <v>12</v>
      </c>
      <c r="I25" s="3">
        <v>12.6</v>
      </c>
      <c r="J25" s="3">
        <v>0</v>
      </c>
      <c r="K25" s="3">
        <v>1967991.4799999997</v>
      </c>
      <c r="L25" s="3">
        <v>13.30209225976866</v>
      </c>
    </row>
    <row r="26" spans="1:12" x14ac:dyDescent="0.25">
      <c r="A26" s="1">
        <v>44197</v>
      </c>
      <c r="B26" s="2">
        <f t="shared" si="0"/>
        <v>1</v>
      </c>
      <c r="C26" s="2" t="str">
        <f t="shared" si="1"/>
        <v>week 1</v>
      </c>
      <c r="D26" s="3" t="s">
        <v>15</v>
      </c>
      <c r="E26" s="3">
        <v>8470</v>
      </c>
      <c r="F26" s="3">
        <v>0</v>
      </c>
      <c r="G26" s="3">
        <v>404998.2</v>
      </c>
      <c r="H26" s="3" t="s">
        <v>12</v>
      </c>
      <c r="I26" s="3">
        <v>12.3</v>
      </c>
      <c r="J26" s="3">
        <v>0</v>
      </c>
      <c r="K26" s="3">
        <v>104181</v>
      </c>
      <c r="L26" s="3">
        <v>13.281134829735043</v>
      </c>
    </row>
    <row r="27" spans="1:12" x14ac:dyDescent="0.25">
      <c r="A27" s="1">
        <v>44197</v>
      </c>
      <c r="B27" s="2">
        <f t="shared" si="0"/>
        <v>1</v>
      </c>
      <c r="C27" s="2" t="str">
        <f t="shared" si="1"/>
        <v>week 1</v>
      </c>
      <c r="D27" s="3" t="s">
        <v>15</v>
      </c>
      <c r="E27" s="3">
        <v>76388.399999999994</v>
      </c>
      <c r="F27" s="3">
        <v>0</v>
      </c>
      <c r="G27" s="3">
        <v>481386.6</v>
      </c>
      <c r="H27" s="3" t="s">
        <v>12</v>
      </c>
      <c r="I27" s="3">
        <v>12.6</v>
      </c>
      <c r="J27" s="3">
        <v>0</v>
      </c>
      <c r="K27" s="3">
        <v>962493.83999999985</v>
      </c>
      <c r="L27" s="3">
        <v>13.173049561412801</v>
      </c>
    </row>
    <row r="28" spans="1:12" x14ac:dyDescent="0.25">
      <c r="A28" s="1">
        <v>44197</v>
      </c>
      <c r="B28" s="2">
        <f t="shared" si="0"/>
        <v>1</v>
      </c>
      <c r="C28" s="2" t="str">
        <f t="shared" si="1"/>
        <v>week 1</v>
      </c>
      <c r="D28" s="3" t="s">
        <v>15</v>
      </c>
      <c r="E28" s="3">
        <v>88554</v>
      </c>
      <c r="F28" s="3">
        <v>0</v>
      </c>
      <c r="G28" s="3">
        <v>569940.6</v>
      </c>
      <c r="H28" s="3" t="s">
        <v>12</v>
      </c>
      <c r="I28" s="3">
        <v>13.8</v>
      </c>
      <c r="J28" s="3">
        <v>0</v>
      </c>
      <c r="K28" s="3">
        <v>1222045.2</v>
      </c>
      <c r="L28" s="3">
        <v>13.27046141299637</v>
      </c>
    </row>
    <row r="29" spans="1:12" x14ac:dyDescent="0.25">
      <c r="A29" s="1">
        <v>44197</v>
      </c>
      <c r="B29" s="2">
        <f t="shared" si="0"/>
        <v>1</v>
      </c>
      <c r="C29" s="2" t="str">
        <f t="shared" si="1"/>
        <v>week 1</v>
      </c>
      <c r="D29" s="3" t="s">
        <v>15</v>
      </c>
      <c r="E29" s="3">
        <v>20631</v>
      </c>
      <c r="F29" s="3">
        <v>0</v>
      </c>
      <c r="G29" s="3">
        <v>590571.6</v>
      </c>
      <c r="H29" s="3" t="s">
        <v>12</v>
      </c>
      <c r="I29" s="3">
        <v>14.4</v>
      </c>
      <c r="J29" s="3">
        <v>0</v>
      </c>
      <c r="K29" s="3">
        <v>297086.40000000002</v>
      </c>
      <c r="L29" s="3">
        <v>13.309920659916596</v>
      </c>
    </row>
    <row r="30" spans="1:12" x14ac:dyDescent="0.25">
      <c r="A30" s="1">
        <v>44197</v>
      </c>
      <c r="B30" s="2">
        <f t="shared" si="0"/>
        <v>1</v>
      </c>
      <c r="C30" s="2" t="str">
        <f t="shared" si="1"/>
        <v>week 1</v>
      </c>
      <c r="D30" s="3" t="s">
        <v>15</v>
      </c>
      <c r="E30" s="3">
        <v>104848</v>
      </c>
      <c r="F30" s="3">
        <v>0</v>
      </c>
      <c r="G30" s="3">
        <v>695419.6</v>
      </c>
      <c r="H30" s="3" t="s">
        <v>12</v>
      </c>
      <c r="I30" s="3">
        <v>13.7</v>
      </c>
      <c r="J30" s="3">
        <v>0</v>
      </c>
      <c r="K30" s="3">
        <v>1436417.5999999999</v>
      </c>
      <c r="L30" s="3">
        <v>13.368732690306688</v>
      </c>
    </row>
    <row r="31" spans="1:12" x14ac:dyDescent="0.25">
      <c r="A31" s="1">
        <v>44197</v>
      </c>
      <c r="B31" s="2">
        <f t="shared" si="0"/>
        <v>1</v>
      </c>
      <c r="C31" s="2" t="str">
        <f t="shared" si="1"/>
        <v>week 1</v>
      </c>
      <c r="D31" s="3" t="s">
        <v>15</v>
      </c>
      <c r="E31" s="3">
        <v>71109</v>
      </c>
      <c r="F31" s="3">
        <v>0</v>
      </c>
      <c r="G31" s="3">
        <v>766528.6</v>
      </c>
      <c r="H31" s="3" t="s">
        <v>12</v>
      </c>
      <c r="I31" s="3">
        <v>14.2</v>
      </c>
      <c r="J31" s="3">
        <v>0</v>
      </c>
      <c r="K31" s="3">
        <v>1009747.7999999999</v>
      </c>
      <c r="L31" s="3">
        <v>13.445847343465072</v>
      </c>
    </row>
    <row r="32" spans="1:12" x14ac:dyDescent="0.25">
      <c r="A32" s="1">
        <v>44197</v>
      </c>
      <c r="B32" s="2">
        <f t="shared" si="0"/>
        <v>1</v>
      </c>
      <c r="C32" s="2" t="str">
        <f t="shared" si="1"/>
        <v>week 1</v>
      </c>
      <c r="D32" s="3" t="s">
        <v>15</v>
      </c>
      <c r="E32" s="3">
        <v>33228</v>
      </c>
      <c r="F32" s="3">
        <v>0</v>
      </c>
      <c r="G32" s="3">
        <v>799756.6</v>
      </c>
      <c r="H32" s="3" t="s">
        <v>12</v>
      </c>
      <c r="I32" s="3">
        <v>13.7</v>
      </c>
      <c r="J32" s="3">
        <v>0</v>
      </c>
      <c r="K32" s="3">
        <v>455223.6</v>
      </c>
      <c r="L32" s="3">
        <v>13.456406786764875</v>
      </c>
    </row>
    <row r="33" spans="1:12" x14ac:dyDescent="0.25">
      <c r="A33" s="1">
        <v>44197</v>
      </c>
      <c r="B33" s="2">
        <f t="shared" si="0"/>
        <v>1</v>
      </c>
      <c r="C33" s="2" t="str">
        <f t="shared" si="1"/>
        <v>week 1</v>
      </c>
      <c r="D33" s="3" t="s">
        <v>15</v>
      </c>
      <c r="E33" s="3">
        <v>103500</v>
      </c>
      <c r="F33" s="3">
        <v>0</v>
      </c>
      <c r="G33" s="3">
        <v>903256.6</v>
      </c>
      <c r="H33" s="3" t="s">
        <v>12</v>
      </c>
      <c r="I33" s="3">
        <v>13.5</v>
      </c>
      <c r="J33" s="3">
        <v>0</v>
      </c>
      <c r="K33" s="3">
        <v>1397250</v>
      </c>
      <c r="L33" s="3">
        <v>13.461401931632718</v>
      </c>
    </row>
    <row r="34" spans="1:12" x14ac:dyDescent="0.25">
      <c r="A34" s="1">
        <v>44197</v>
      </c>
      <c r="B34" s="2">
        <f t="shared" si="0"/>
        <v>1</v>
      </c>
      <c r="C34" s="2" t="str">
        <f t="shared" si="1"/>
        <v>week 1</v>
      </c>
      <c r="D34" s="3" t="s">
        <v>15</v>
      </c>
      <c r="E34" s="3">
        <v>54192</v>
      </c>
      <c r="F34" s="3">
        <v>0</v>
      </c>
      <c r="G34" s="3">
        <v>957448.6</v>
      </c>
      <c r="H34" s="3" t="s">
        <v>12</v>
      </c>
      <c r="I34" s="3">
        <v>13.5</v>
      </c>
      <c r="J34" s="3">
        <v>0</v>
      </c>
      <c r="K34" s="3">
        <v>731592</v>
      </c>
      <c r="L34" s="3">
        <v>13.463586598800187</v>
      </c>
    </row>
    <row r="35" spans="1:12" x14ac:dyDescent="0.25">
      <c r="A35" s="1">
        <v>44197</v>
      </c>
      <c r="B35" s="2">
        <f t="shared" si="0"/>
        <v>1</v>
      </c>
      <c r="C35" s="2" t="str">
        <f t="shared" si="1"/>
        <v>week 1</v>
      </c>
      <c r="D35" s="3" t="s">
        <v>16</v>
      </c>
      <c r="E35" s="3">
        <v>14567.28</v>
      </c>
      <c r="F35" s="3">
        <v>0</v>
      </c>
      <c r="G35" s="3">
        <v>14567.28</v>
      </c>
      <c r="H35" s="3" t="s">
        <v>12</v>
      </c>
      <c r="I35" s="3">
        <v>14.3</v>
      </c>
      <c r="J35" s="3">
        <v>0</v>
      </c>
      <c r="K35" s="3">
        <v>208312.10400000002</v>
      </c>
      <c r="L35" s="3">
        <v>14.3</v>
      </c>
    </row>
    <row r="36" spans="1:12" x14ac:dyDescent="0.25">
      <c r="A36" s="1">
        <v>44197</v>
      </c>
      <c r="B36" s="2">
        <f t="shared" si="0"/>
        <v>1</v>
      </c>
      <c r="C36" s="2" t="str">
        <f>CONCATENATE("week"," ",B36)</f>
        <v>week 1</v>
      </c>
      <c r="D36" s="3" t="s">
        <v>16</v>
      </c>
      <c r="E36" s="3">
        <v>115926</v>
      </c>
      <c r="F36" s="3">
        <v>0</v>
      </c>
      <c r="G36" s="3">
        <v>130493.28</v>
      </c>
      <c r="H36" s="3" t="s">
        <v>12</v>
      </c>
      <c r="I36" s="3">
        <v>14.7</v>
      </c>
      <c r="J36" s="3">
        <v>0</v>
      </c>
      <c r="K36" s="3">
        <v>1704112.2</v>
      </c>
      <c r="L36" s="3">
        <v>14.655347033962208</v>
      </c>
    </row>
    <row r="37" spans="1:12" x14ac:dyDescent="0.25">
      <c r="A37" s="1">
        <v>44197</v>
      </c>
      <c r="B37" s="2">
        <f t="shared" si="0"/>
        <v>1</v>
      </c>
      <c r="C37" s="2" t="str">
        <f t="shared" si="1"/>
        <v>week 1</v>
      </c>
      <c r="D37" s="3" t="s">
        <v>16</v>
      </c>
      <c r="E37" s="3">
        <v>139450.85999999999</v>
      </c>
      <c r="F37" s="3">
        <v>0</v>
      </c>
      <c r="G37" s="3">
        <v>269944.14</v>
      </c>
      <c r="H37" s="3" t="s">
        <v>12</v>
      </c>
      <c r="I37" s="3">
        <v>12.3</v>
      </c>
      <c r="J37" s="3">
        <v>0</v>
      </c>
      <c r="K37" s="3">
        <v>1715245.578</v>
      </c>
      <c r="L37" s="3">
        <v>13.438594673698047</v>
      </c>
    </row>
    <row r="38" spans="1:12" x14ac:dyDescent="0.25">
      <c r="A38" s="1">
        <v>44197</v>
      </c>
      <c r="B38" s="2">
        <f t="shared" si="0"/>
        <v>1</v>
      </c>
      <c r="C38" s="2" t="str">
        <f t="shared" si="1"/>
        <v>week 1</v>
      </c>
      <c r="D38" s="3" t="s">
        <v>16</v>
      </c>
      <c r="E38" s="3">
        <v>120463.26</v>
      </c>
      <c r="F38" s="3">
        <v>0</v>
      </c>
      <c r="G38" s="3">
        <v>390407.4</v>
      </c>
      <c r="H38" s="3" t="s">
        <v>12</v>
      </c>
      <c r="I38" s="3">
        <v>14.7</v>
      </c>
      <c r="J38" s="3">
        <v>0</v>
      </c>
      <c r="K38" s="3">
        <v>1770809.9219999998</v>
      </c>
      <c r="L38" s="3">
        <v>13.827811163415445</v>
      </c>
    </row>
    <row r="39" spans="1:12" x14ac:dyDescent="0.25">
      <c r="A39" s="1">
        <v>44197</v>
      </c>
      <c r="B39" s="2">
        <f t="shared" si="0"/>
        <v>1</v>
      </c>
      <c r="C39" s="2" t="str">
        <f t="shared" si="1"/>
        <v>week 1</v>
      </c>
      <c r="D39" s="3" t="s">
        <v>16</v>
      </c>
      <c r="E39" s="3">
        <v>0</v>
      </c>
      <c r="F39" s="3">
        <v>115.56</v>
      </c>
      <c r="G39" s="3">
        <v>390291.84</v>
      </c>
      <c r="H39" s="3">
        <v>18.899999999999999</v>
      </c>
      <c r="I39" s="3" t="s">
        <v>12</v>
      </c>
      <c r="J39" s="3">
        <v>2184.0839999999998</v>
      </c>
      <c r="K39" s="3">
        <v>0</v>
      </c>
      <c r="L39" s="3">
        <v>13.827811163415445</v>
      </c>
    </row>
    <row r="40" spans="1:12" x14ac:dyDescent="0.25">
      <c r="A40" s="1">
        <v>44197</v>
      </c>
      <c r="B40" s="2">
        <f t="shared" si="0"/>
        <v>1</v>
      </c>
      <c r="C40" s="2" t="str">
        <f t="shared" si="1"/>
        <v>week 1</v>
      </c>
      <c r="D40" s="3" t="s">
        <v>16</v>
      </c>
      <c r="E40" s="3">
        <v>212697</v>
      </c>
      <c r="F40" s="3">
        <v>0</v>
      </c>
      <c r="G40" s="3">
        <v>602988.84</v>
      </c>
      <c r="H40" s="3" t="s">
        <v>12</v>
      </c>
      <c r="I40" s="3">
        <v>12.8</v>
      </c>
      <c r="J40" s="3">
        <v>0</v>
      </c>
      <c r="K40" s="3">
        <v>2722521.6</v>
      </c>
      <c r="L40" s="3">
        <v>13.465332708565878</v>
      </c>
    </row>
    <row r="41" spans="1:12" x14ac:dyDescent="0.25">
      <c r="A41" s="1">
        <v>44197</v>
      </c>
      <c r="B41" s="2">
        <f t="shared" si="0"/>
        <v>1</v>
      </c>
      <c r="C41" s="2" t="str">
        <f t="shared" si="1"/>
        <v>week 1</v>
      </c>
      <c r="D41" s="3" t="s">
        <v>16</v>
      </c>
      <c r="E41" s="3">
        <v>138933.20000000001</v>
      </c>
      <c r="F41" s="3">
        <v>0</v>
      </c>
      <c r="G41" s="3">
        <v>741922.04</v>
      </c>
      <c r="H41" s="3" t="s">
        <v>12</v>
      </c>
      <c r="I41" s="3">
        <v>12.9</v>
      </c>
      <c r="J41" s="3">
        <v>0</v>
      </c>
      <c r="K41" s="3">
        <v>1792238.2800000003</v>
      </c>
      <c r="L41" s="3">
        <v>13.359484322627315</v>
      </c>
    </row>
    <row r="42" spans="1:12" x14ac:dyDescent="0.25">
      <c r="A42" s="1">
        <v>44197</v>
      </c>
      <c r="B42" s="2">
        <f t="shared" si="0"/>
        <v>1</v>
      </c>
      <c r="C42" s="2" t="str">
        <f t="shared" si="1"/>
        <v>week 1</v>
      </c>
      <c r="D42" s="3" t="s">
        <v>16</v>
      </c>
      <c r="E42" s="3">
        <v>405.6</v>
      </c>
      <c r="F42" s="3">
        <v>0</v>
      </c>
      <c r="G42" s="3">
        <v>742327.64</v>
      </c>
      <c r="H42" s="3" t="s">
        <v>12</v>
      </c>
      <c r="I42" s="3">
        <v>13.5</v>
      </c>
      <c r="J42" s="3">
        <v>0</v>
      </c>
      <c r="K42" s="3">
        <v>5475.6</v>
      </c>
      <c r="L42" s="3">
        <v>13.359561086962611</v>
      </c>
    </row>
    <row r="43" spans="1:12" x14ac:dyDescent="0.25">
      <c r="A43" s="1">
        <v>44198</v>
      </c>
      <c r="B43" s="2">
        <f t="shared" si="0"/>
        <v>1</v>
      </c>
      <c r="C43" s="2" t="str">
        <f t="shared" si="1"/>
        <v>week 1</v>
      </c>
      <c r="D43" s="3" t="s">
        <v>16</v>
      </c>
      <c r="E43" s="3">
        <v>0</v>
      </c>
      <c r="F43" s="3">
        <v>3240</v>
      </c>
      <c r="G43" s="3">
        <v>739087.64</v>
      </c>
      <c r="H43" s="3">
        <v>16.100000000000001</v>
      </c>
      <c r="I43" s="3" t="s">
        <v>12</v>
      </c>
      <c r="J43" s="3">
        <v>52164.000000000007</v>
      </c>
      <c r="K43" s="3">
        <v>0</v>
      </c>
      <c r="L43" s="3">
        <v>13.359561086962611</v>
      </c>
    </row>
    <row r="44" spans="1:12" x14ac:dyDescent="0.25">
      <c r="A44" s="1">
        <v>44199</v>
      </c>
      <c r="B44" s="2">
        <f t="shared" si="0"/>
        <v>2</v>
      </c>
      <c r="C44" s="2" t="str">
        <f t="shared" si="1"/>
        <v>week 2</v>
      </c>
      <c r="D44" s="3" t="s">
        <v>16</v>
      </c>
      <c r="E44" s="3">
        <v>0</v>
      </c>
      <c r="F44" s="3">
        <v>6400</v>
      </c>
      <c r="G44" s="3">
        <v>732687.64</v>
      </c>
      <c r="H44" s="3">
        <v>16.7</v>
      </c>
      <c r="I44" s="3" t="s">
        <v>12</v>
      </c>
      <c r="J44" s="3">
        <v>106880</v>
      </c>
      <c r="K44" s="3">
        <v>0</v>
      </c>
      <c r="L44" s="3">
        <v>13.359561086962611</v>
      </c>
    </row>
    <row r="45" spans="1:12" x14ac:dyDescent="0.25">
      <c r="A45" s="1">
        <v>44200</v>
      </c>
      <c r="B45" s="2">
        <f t="shared" si="0"/>
        <v>2</v>
      </c>
      <c r="C45" s="2" t="str">
        <f t="shared" si="1"/>
        <v>week 2</v>
      </c>
      <c r="D45" s="3" t="s">
        <v>11</v>
      </c>
      <c r="E45" s="3">
        <v>0</v>
      </c>
      <c r="F45" s="3">
        <v>2660</v>
      </c>
      <c r="G45" s="3">
        <v>477928.56000000006</v>
      </c>
      <c r="H45" s="3">
        <v>16.2</v>
      </c>
      <c r="I45" s="3" t="s">
        <v>12</v>
      </c>
      <c r="J45" s="3">
        <v>43092</v>
      </c>
      <c r="K45" s="3">
        <v>0</v>
      </c>
      <c r="L45" s="3">
        <v>13.11435629678742</v>
      </c>
    </row>
    <row r="46" spans="1:12" x14ac:dyDescent="0.25">
      <c r="A46" s="1">
        <v>44200</v>
      </c>
      <c r="B46" s="2">
        <f t="shared" si="0"/>
        <v>2</v>
      </c>
      <c r="C46" s="2" t="str">
        <f t="shared" si="1"/>
        <v>week 2</v>
      </c>
      <c r="D46" s="3" t="s">
        <v>11</v>
      </c>
      <c r="E46" s="3">
        <v>0</v>
      </c>
      <c r="F46" s="3">
        <v>3168</v>
      </c>
      <c r="G46" s="3">
        <v>474760.56000000006</v>
      </c>
      <c r="H46" s="3">
        <v>16.2</v>
      </c>
      <c r="I46" s="3" t="s">
        <v>12</v>
      </c>
      <c r="J46" s="3">
        <v>51321.599999999999</v>
      </c>
      <c r="K46" s="3">
        <v>0</v>
      </c>
      <c r="L46" s="3">
        <v>13.11435629678742</v>
      </c>
    </row>
    <row r="47" spans="1:12" x14ac:dyDescent="0.25">
      <c r="A47" s="1">
        <v>44200</v>
      </c>
      <c r="B47" s="2">
        <f t="shared" si="0"/>
        <v>2</v>
      </c>
      <c r="C47" s="2" t="str">
        <f t="shared" si="1"/>
        <v>week 2</v>
      </c>
      <c r="D47" s="3" t="s">
        <v>15</v>
      </c>
      <c r="E47" s="3">
        <v>0</v>
      </c>
      <c r="F47" s="3">
        <v>68140</v>
      </c>
      <c r="G47" s="3">
        <v>889308.6</v>
      </c>
      <c r="H47" s="3">
        <v>16.2</v>
      </c>
      <c r="I47" s="3" t="s">
        <v>12</v>
      </c>
      <c r="J47" s="3">
        <v>1103868</v>
      </c>
      <c r="K47" s="3">
        <v>0</v>
      </c>
      <c r="L47" s="3">
        <v>13.463586598800187</v>
      </c>
    </row>
    <row r="48" spans="1:12" x14ac:dyDescent="0.25">
      <c r="A48" s="1">
        <v>44200</v>
      </c>
      <c r="B48" s="2">
        <f t="shared" si="0"/>
        <v>2</v>
      </c>
      <c r="C48" s="2" t="str">
        <f t="shared" si="1"/>
        <v>week 2</v>
      </c>
      <c r="D48" s="3" t="s">
        <v>15</v>
      </c>
      <c r="E48" s="3">
        <v>0</v>
      </c>
      <c r="F48" s="3">
        <v>3494</v>
      </c>
      <c r="G48" s="3">
        <v>885814.6</v>
      </c>
      <c r="H48" s="3">
        <v>17.100000000000001</v>
      </c>
      <c r="I48" s="3" t="s">
        <v>12</v>
      </c>
      <c r="J48" s="3">
        <v>59747.4</v>
      </c>
      <c r="K48" s="3">
        <v>0</v>
      </c>
      <c r="L48" s="3">
        <v>13.463586598800187</v>
      </c>
    </row>
    <row r="49" spans="1:12" x14ac:dyDescent="0.25">
      <c r="A49" s="1">
        <v>44200</v>
      </c>
      <c r="B49" s="2">
        <f t="shared" si="0"/>
        <v>2</v>
      </c>
      <c r="C49" s="2" t="str">
        <f t="shared" si="1"/>
        <v>week 2</v>
      </c>
      <c r="D49" s="3" t="s">
        <v>15</v>
      </c>
      <c r="E49" s="3">
        <v>0</v>
      </c>
      <c r="F49" s="3">
        <v>4830</v>
      </c>
      <c r="G49" s="3">
        <v>880984.6</v>
      </c>
      <c r="H49" s="3">
        <v>17.7</v>
      </c>
      <c r="I49" s="3" t="s">
        <v>12</v>
      </c>
      <c r="J49" s="3">
        <v>85491</v>
      </c>
      <c r="K49" s="3">
        <v>0</v>
      </c>
      <c r="L49" s="3">
        <v>13.463586598800187</v>
      </c>
    </row>
    <row r="50" spans="1:12" x14ac:dyDescent="0.25">
      <c r="A50" s="1">
        <v>44200</v>
      </c>
      <c r="B50" s="2">
        <f t="shared" si="0"/>
        <v>2</v>
      </c>
      <c r="C50" s="2" t="str">
        <f t="shared" si="1"/>
        <v>week 2</v>
      </c>
      <c r="D50" s="3" t="s">
        <v>15</v>
      </c>
      <c r="E50" s="3">
        <v>0</v>
      </c>
      <c r="F50" s="3">
        <v>7736</v>
      </c>
      <c r="G50" s="3">
        <v>873248.6</v>
      </c>
      <c r="H50" s="3">
        <v>17.100000000000001</v>
      </c>
      <c r="I50" s="3" t="s">
        <v>12</v>
      </c>
      <c r="J50" s="3">
        <v>132285.6</v>
      </c>
      <c r="K50" s="3">
        <v>0</v>
      </c>
      <c r="L50" s="3">
        <v>13.463586598800187</v>
      </c>
    </row>
    <row r="51" spans="1:12" x14ac:dyDescent="0.25">
      <c r="A51" s="1">
        <v>44200</v>
      </c>
      <c r="B51" s="2">
        <f t="shared" si="0"/>
        <v>2</v>
      </c>
      <c r="C51" s="2" t="str">
        <f t="shared" si="1"/>
        <v>week 2</v>
      </c>
      <c r="D51" s="3" t="s">
        <v>16</v>
      </c>
      <c r="E51" s="3">
        <v>0</v>
      </c>
      <c r="F51" s="3">
        <v>9244</v>
      </c>
      <c r="G51" s="3">
        <v>723443.64000000013</v>
      </c>
      <c r="H51" s="3">
        <v>16.899999999999999</v>
      </c>
      <c r="I51" s="3" t="s">
        <v>12</v>
      </c>
      <c r="J51" s="3">
        <v>156223.59999999998</v>
      </c>
      <c r="K51" s="3">
        <v>0</v>
      </c>
      <c r="L51" s="3">
        <v>13.359561086962611</v>
      </c>
    </row>
    <row r="52" spans="1:12" x14ac:dyDescent="0.25">
      <c r="A52" s="1">
        <v>44201</v>
      </c>
      <c r="B52" s="2">
        <f t="shared" si="0"/>
        <v>2</v>
      </c>
      <c r="C52" s="2" t="str">
        <f t="shared" si="1"/>
        <v>week 2</v>
      </c>
      <c r="D52" s="3" t="s">
        <v>14</v>
      </c>
      <c r="E52" s="3">
        <v>0</v>
      </c>
      <c r="F52" s="3">
        <v>1440</v>
      </c>
      <c r="G52" s="3">
        <v>184422.39999999999</v>
      </c>
      <c r="H52" s="3">
        <v>17.7</v>
      </c>
      <c r="I52" s="3" t="s">
        <v>12</v>
      </c>
      <c r="J52" s="3">
        <v>25488</v>
      </c>
      <c r="K52" s="3">
        <v>0</v>
      </c>
      <c r="L52" s="3">
        <v>13.938461679177715</v>
      </c>
    </row>
    <row r="53" spans="1:12" x14ac:dyDescent="0.25">
      <c r="A53" s="1">
        <v>44202</v>
      </c>
      <c r="B53" s="2">
        <f t="shared" si="0"/>
        <v>2</v>
      </c>
      <c r="C53" s="2" t="str">
        <f t="shared" si="1"/>
        <v>week 2</v>
      </c>
      <c r="D53" s="3" t="s">
        <v>15</v>
      </c>
      <c r="E53" s="3">
        <v>0</v>
      </c>
      <c r="F53" s="3">
        <v>34040</v>
      </c>
      <c r="G53" s="3">
        <v>839208.6</v>
      </c>
      <c r="H53" s="3">
        <v>16.7</v>
      </c>
      <c r="I53" s="3" t="s">
        <v>12</v>
      </c>
      <c r="J53" s="3">
        <v>568468</v>
      </c>
      <c r="K53" s="3">
        <v>0</v>
      </c>
      <c r="L53" s="3">
        <v>13.463586598800187</v>
      </c>
    </row>
    <row r="54" spans="1:12" x14ac:dyDescent="0.25">
      <c r="A54" s="1">
        <v>44203</v>
      </c>
      <c r="B54" s="2">
        <f t="shared" si="0"/>
        <v>2</v>
      </c>
      <c r="C54" s="2" t="str">
        <f t="shared" si="1"/>
        <v>week 2</v>
      </c>
      <c r="D54" s="3" t="s">
        <v>15</v>
      </c>
      <c r="E54" s="3">
        <v>0</v>
      </c>
      <c r="F54" s="3">
        <v>45360</v>
      </c>
      <c r="G54" s="3">
        <v>793848.6</v>
      </c>
      <c r="H54" s="3">
        <v>17.5</v>
      </c>
      <c r="I54" s="3" t="s">
        <v>12</v>
      </c>
      <c r="J54" s="3">
        <v>793800</v>
      </c>
      <c r="K54" s="3">
        <v>0</v>
      </c>
      <c r="L54" s="3">
        <v>13.463586598800187</v>
      </c>
    </row>
    <row r="55" spans="1:12" x14ac:dyDescent="0.25">
      <c r="A55" s="1">
        <v>44203</v>
      </c>
      <c r="B55" s="2">
        <f t="shared" si="0"/>
        <v>2</v>
      </c>
      <c r="C55" s="2" t="str">
        <f t="shared" si="1"/>
        <v>week 2</v>
      </c>
      <c r="D55" s="3" t="s">
        <v>16</v>
      </c>
      <c r="E55" s="3">
        <v>0</v>
      </c>
      <c r="F55" s="3">
        <v>1330</v>
      </c>
      <c r="G55" s="3">
        <v>722113.64000000013</v>
      </c>
      <c r="H55" s="3">
        <v>17.8</v>
      </c>
      <c r="I55" s="3" t="s">
        <v>12</v>
      </c>
      <c r="J55" s="3">
        <v>23674</v>
      </c>
      <c r="K55" s="3">
        <v>0</v>
      </c>
      <c r="L55" s="3">
        <v>13.359561086962611</v>
      </c>
    </row>
    <row r="56" spans="1:12" x14ac:dyDescent="0.25">
      <c r="A56" s="1">
        <v>44203</v>
      </c>
      <c r="B56" s="2">
        <f t="shared" si="0"/>
        <v>2</v>
      </c>
      <c r="C56" s="2" t="str">
        <f t="shared" si="1"/>
        <v>week 2</v>
      </c>
      <c r="D56" s="3" t="s">
        <v>16</v>
      </c>
      <c r="E56" s="3">
        <v>0</v>
      </c>
      <c r="F56" s="3">
        <v>46110</v>
      </c>
      <c r="G56" s="3">
        <v>676003.64000000013</v>
      </c>
      <c r="H56" s="3">
        <v>16.600000000000001</v>
      </c>
      <c r="I56" s="3" t="s">
        <v>12</v>
      </c>
      <c r="J56" s="3">
        <v>765426.00000000012</v>
      </c>
      <c r="K56" s="3">
        <v>0</v>
      </c>
      <c r="L56" s="3">
        <v>13.359561086962611</v>
      </c>
    </row>
    <row r="57" spans="1:12" x14ac:dyDescent="0.25">
      <c r="A57" s="1">
        <v>44205</v>
      </c>
      <c r="B57" s="2">
        <f t="shared" si="0"/>
        <v>2</v>
      </c>
      <c r="C57" s="2" t="str">
        <f t="shared" si="1"/>
        <v>week 2</v>
      </c>
      <c r="D57" s="3" t="s">
        <v>15</v>
      </c>
      <c r="E57" s="3">
        <v>0</v>
      </c>
      <c r="F57" s="3">
        <v>268.79999999999995</v>
      </c>
      <c r="G57" s="3">
        <v>793579.8</v>
      </c>
      <c r="H57" s="3">
        <v>16.3</v>
      </c>
      <c r="I57" s="3" t="s">
        <v>12</v>
      </c>
      <c r="J57" s="3">
        <v>4381.4399999999996</v>
      </c>
      <c r="K57" s="3">
        <v>0</v>
      </c>
      <c r="L57" s="3">
        <v>13.463586598800187</v>
      </c>
    </row>
    <row r="58" spans="1:12" x14ac:dyDescent="0.25">
      <c r="A58" s="1">
        <v>44205</v>
      </c>
      <c r="B58" s="2">
        <f t="shared" si="0"/>
        <v>2</v>
      </c>
      <c r="C58" s="2" t="str">
        <f t="shared" si="1"/>
        <v>week 2</v>
      </c>
      <c r="D58" s="3" t="s">
        <v>16</v>
      </c>
      <c r="E58" s="3">
        <v>0</v>
      </c>
      <c r="F58" s="3">
        <v>88.56</v>
      </c>
      <c r="G58" s="3">
        <v>675915.08000000007</v>
      </c>
      <c r="H58" s="3">
        <v>17.600000000000001</v>
      </c>
      <c r="I58" s="3" t="s">
        <v>12</v>
      </c>
      <c r="J58" s="3">
        <v>1558.6560000000002</v>
      </c>
      <c r="K58" s="3">
        <v>0</v>
      </c>
      <c r="L58" s="3">
        <v>13.359561086962611</v>
      </c>
    </row>
    <row r="59" spans="1:12" x14ac:dyDescent="0.25">
      <c r="A59" s="1">
        <v>44206</v>
      </c>
      <c r="B59" s="2">
        <f t="shared" si="0"/>
        <v>3</v>
      </c>
      <c r="C59" s="2" t="str">
        <f t="shared" si="1"/>
        <v>week 3</v>
      </c>
      <c r="D59" s="3" t="s">
        <v>15</v>
      </c>
      <c r="E59" s="3">
        <v>0</v>
      </c>
      <c r="F59" s="3">
        <v>6490</v>
      </c>
      <c r="G59" s="3">
        <v>787089.8</v>
      </c>
      <c r="H59" s="3">
        <v>16.100000000000001</v>
      </c>
      <c r="I59" s="3" t="s">
        <v>12</v>
      </c>
      <c r="J59" s="3">
        <v>104489.00000000001</v>
      </c>
      <c r="K59" s="3">
        <v>0</v>
      </c>
      <c r="L59" s="3">
        <v>13.463586598800187</v>
      </c>
    </row>
    <row r="60" spans="1:12" x14ac:dyDescent="0.25">
      <c r="A60" s="1">
        <v>44206</v>
      </c>
      <c r="B60" s="2">
        <f t="shared" si="0"/>
        <v>3</v>
      </c>
      <c r="C60" s="2" t="str">
        <f t="shared" si="1"/>
        <v>week 3</v>
      </c>
      <c r="D60" s="3" t="s">
        <v>16</v>
      </c>
      <c r="E60" s="3">
        <v>0</v>
      </c>
      <c r="F60" s="3">
        <v>3196</v>
      </c>
      <c r="G60" s="3">
        <v>672719.08000000007</v>
      </c>
      <c r="H60" s="3">
        <v>17.3</v>
      </c>
      <c r="I60" s="3" t="s">
        <v>12</v>
      </c>
      <c r="J60" s="3">
        <v>55290.8</v>
      </c>
      <c r="K60" s="3">
        <v>0</v>
      </c>
      <c r="L60" s="3">
        <v>13.359561086962611</v>
      </c>
    </row>
    <row r="61" spans="1:12" x14ac:dyDescent="0.25">
      <c r="A61" s="1">
        <v>44206</v>
      </c>
      <c r="B61" s="2">
        <f t="shared" si="0"/>
        <v>3</v>
      </c>
      <c r="C61" s="2" t="str">
        <f t="shared" si="1"/>
        <v>week 3</v>
      </c>
      <c r="D61" s="3" t="s">
        <v>16</v>
      </c>
      <c r="E61" s="3">
        <v>0</v>
      </c>
      <c r="F61" s="3">
        <v>59084</v>
      </c>
      <c r="G61" s="3">
        <v>613635.08000000007</v>
      </c>
      <c r="H61" s="3">
        <v>16.399999999999999</v>
      </c>
      <c r="I61" s="3" t="s">
        <v>12</v>
      </c>
      <c r="J61" s="3">
        <v>968977.59999999986</v>
      </c>
      <c r="K61" s="3">
        <v>0</v>
      </c>
      <c r="L61" s="3">
        <v>13.359561086962611</v>
      </c>
    </row>
    <row r="62" spans="1:12" x14ac:dyDescent="0.25">
      <c r="A62" s="1">
        <v>44207</v>
      </c>
      <c r="B62" s="2">
        <f t="shared" si="0"/>
        <v>3</v>
      </c>
      <c r="C62" s="2" t="str">
        <f t="shared" si="1"/>
        <v>week 3</v>
      </c>
      <c r="D62" s="3" t="s">
        <v>11</v>
      </c>
      <c r="E62" s="3">
        <v>0</v>
      </c>
      <c r="F62" s="3">
        <v>2590</v>
      </c>
      <c r="G62" s="3">
        <v>472170.56000000006</v>
      </c>
      <c r="H62" s="3">
        <v>16.7</v>
      </c>
      <c r="I62" s="3" t="s">
        <v>12</v>
      </c>
      <c r="J62" s="3">
        <v>43253</v>
      </c>
      <c r="K62" s="3">
        <v>0</v>
      </c>
      <c r="L62" s="3">
        <v>13.11435629678742</v>
      </c>
    </row>
    <row r="63" spans="1:12" x14ac:dyDescent="0.25">
      <c r="A63" s="1">
        <v>44207</v>
      </c>
      <c r="B63" s="2">
        <f t="shared" si="0"/>
        <v>3</v>
      </c>
      <c r="C63" s="2" t="str">
        <f t="shared" si="1"/>
        <v>week 3</v>
      </c>
      <c r="D63" s="3" t="s">
        <v>11</v>
      </c>
      <c r="E63" s="3">
        <v>0</v>
      </c>
      <c r="F63" s="3">
        <v>17366</v>
      </c>
      <c r="G63" s="3">
        <v>454804.56000000006</v>
      </c>
      <c r="H63" s="3">
        <v>16.5</v>
      </c>
      <c r="I63" s="3" t="s">
        <v>12</v>
      </c>
      <c r="J63" s="3">
        <v>286539</v>
      </c>
      <c r="K63" s="3">
        <v>0</v>
      </c>
      <c r="L63" s="3">
        <v>13.11435629678742</v>
      </c>
    </row>
    <row r="64" spans="1:12" x14ac:dyDescent="0.25">
      <c r="A64" s="1">
        <v>44207</v>
      </c>
      <c r="B64" s="2">
        <f t="shared" si="0"/>
        <v>3</v>
      </c>
      <c r="C64" s="2" t="str">
        <f t="shared" si="1"/>
        <v>week 3</v>
      </c>
      <c r="D64" s="3" t="s">
        <v>11</v>
      </c>
      <c r="E64" s="3">
        <v>0</v>
      </c>
      <c r="F64" s="3">
        <v>1540</v>
      </c>
      <c r="G64" s="3">
        <v>453264.56000000006</v>
      </c>
      <c r="H64" s="3">
        <v>18.5</v>
      </c>
      <c r="I64" s="3" t="s">
        <v>12</v>
      </c>
      <c r="J64" s="3">
        <v>28490</v>
      </c>
      <c r="K64" s="3">
        <v>0</v>
      </c>
      <c r="L64" s="3">
        <v>13.11435629678742</v>
      </c>
    </row>
    <row r="65" spans="1:12" x14ac:dyDescent="0.25">
      <c r="A65" s="1">
        <v>44207</v>
      </c>
      <c r="B65" s="2">
        <f t="shared" si="0"/>
        <v>3</v>
      </c>
      <c r="C65" s="2" t="str">
        <f t="shared" si="1"/>
        <v>week 3</v>
      </c>
      <c r="D65" s="3" t="s">
        <v>11</v>
      </c>
      <c r="E65" s="3">
        <v>0</v>
      </c>
      <c r="F65" s="3">
        <v>3072</v>
      </c>
      <c r="G65" s="3">
        <v>450192.56000000006</v>
      </c>
      <c r="H65" s="3">
        <v>16.2</v>
      </c>
      <c r="I65" s="3" t="s">
        <v>12</v>
      </c>
      <c r="J65" s="3">
        <v>49766.399999999994</v>
      </c>
      <c r="K65" s="3">
        <v>0</v>
      </c>
      <c r="L65" s="3">
        <v>13.11435629678742</v>
      </c>
    </row>
    <row r="66" spans="1:12" x14ac:dyDescent="0.25">
      <c r="A66" s="1">
        <v>44207</v>
      </c>
      <c r="B66" s="2">
        <f t="shared" si="0"/>
        <v>3</v>
      </c>
      <c r="C66" s="2" t="str">
        <f t="shared" si="1"/>
        <v>week 3</v>
      </c>
      <c r="D66" s="3" t="s">
        <v>11</v>
      </c>
      <c r="E66" s="3">
        <v>62760</v>
      </c>
      <c r="F66" s="3">
        <v>0</v>
      </c>
      <c r="G66" s="3">
        <v>512952.56000000006</v>
      </c>
      <c r="H66" s="3" t="s">
        <v>12</v>
      </c>
      <c r="I66" s="3">
        <v>12.3</v>
      </c>
      <c r="J66" s="3">
        <v>0</v>
      </c>
      <c r="K66" s="3">
        <v>771948</v>
      </c>
      <c r="L66" s="3">
        <v>13.020293286504705</v>
      </c>
    </row>
    <row r="67" spans="1:12" x14ac:dyDescent="0.25">
      <c r="A67" s="1">
        <v>44207</v>
      </c>
      <c r="B67" s="2">
        <f t="shared" ref="B67:B130" si="2">WEEKNUM(A67)</f>
        <v>3</v>
      </c>
      <c r="C67" s="2" t="str">
        <f t="shared" ref="C67:C130" si="3">CONCATENATE("week"," ",B67)</f>
        <v>week 3</v>
      </c>
      <c r="D67" s="3" t="s">
        <v>14</v>
      </c>
      <c r="E67" s="3">
        <v>0</v>
      </c>
      <c r="F67" s="3">
        <v>308</v>
      </c>
      <c r="G67" s="3">
        <v>184114.4</v>
      </c>
      <c r="H67" s="3">
        <v>17.5</v>
      </c>
      <c r="I67" s="3" t="s">
        <v>12</v>
      </c>
      <c r="J67" s="3">
        <v>5390</v>
      </c>
      <c r="K67" s="3">
        <v>0</v>
      </c>
      <c r="L67" s="3">
        <v>13.938461679177715</v>
      </c>
    </row>
    <row r="68" spans="1:12" x14ac:dyDescent="0.25">
      <c r="A68" s="1">
        <v>44207</v>
      </c>
      <c r="B68" s="2">
        <f t="shared" si="2"/>
        <v>3</v>
      </c>
      <c r="C68" s="2" t="str">
        <f t="shared" si="3"/>
        <v>week 3</v>
      </c>
      <c r="D68" s="3" t="s">
        <v>15</v>
      </c>
      <c r="E68" s="3">
        <v>0</v>
      </c>
      <c r="F68" s="3">
        <v>2786.2</v>
      </c>
      <c r="G68" s="3">
        <v>784303.6</v>
      </c>
      <c r="H68" s="3">
        <v>18.7</v>
      </c>
      <c r="I68" s="3" t="s">
        <v>12</v>
      </c>
      <c r="J68" s="3">
        <v>52101.939999999995</v>
      </c>
      <c r="K68" s="3">
        <v>0</v>
      </c>
      <c r="L68" s="3">
        <v>13.463586598800187</v>
      </c>
    </row>
    <row r="69" spans="1:12" x14ac:dyDescent="0.25">
      <c r="A69" s="1">
        <v>44207</v>
      </c>
      <c r="B69" s="2">
        <f t="shared" si="2"/>
        <v>3</v>
      </c>
      <c r="C69" s="2" t="str">
        <f t="shared" si="3"/>
        <v>week 3</v>
      </c>
      <c r="D69" s="3" t="s">
        <v>15</v>
      </c>
      <c r="E69" s="3">
        <v>0</v>
      </c>
      <c r="F69" s="3">
        <v>4610</v>
      </c>
      <c r="G69" s="3">
        <v>779693.6</v>
      </c>
      <c r="H69" s="3">
        <v>16.3</v>
      </c>
      <c r="I69" s="3" t="s">
        <v>12</v>
      </c>
      <c r="J69" s="3">
        <v>75143</v>
      </c>
      <c r="K69" s="3">
        <v>0</v>
      </c>
      <c r="L69" s="3">
        <v>13.463586598800187</v>
      </c>
    </row>
    <row r="70" spans="1:12" x14ac:dyDescent="0.25">
      <c r="A70" s="1">
        <v>44207</v>
      </c>
      <c r="B70" s="2">
        <f t="shared" si="2"/>
        <v>3</v>
      </c>
      <c r="C70" s="2" t="str">
        <f t="shared" si="3"/>
        <v>week 3</v>
      </c>
      <c r="D70" s="3" t="s">
        <v>16</v>
      </c>
      <c r="E70" s="3">
        <v>0</v>
      </c>
      <c r="F70" s="3">
        <v>65</v>
      </c>
      <c r="G70" s="3">
        <v>613570.08000000007</v>
      </c>
      <c r="H70" s="3">
        <v>16.899999999999999</v>
      </c>
      <c r="I70" s="3" t="s">
        <v>12</v>
      </c>
      <c r="J70" s="3">
        <v>1098.5</v>
      </c>
      <c r="K70" s="3">
        <v>0</v>
      </c>
      <c r="L70" s="3">
        <v>13.359561086962611</v>
      </c>
    </row>
    <row r="71" spans="1:12" x14ac:dyDescent="0.25">
      <c r="A71" s="1">
        <v>44207</v>
      </c>
      <c r="B71" s="2">
        <f t="shared" si="2"/>
        <v>3</v>
      </c>
      <c r="C71" s="2" t="str">
        <f t="shared" si="3"/>
        <v>week 3</v>
      </c>
      <c r="D71" s="3" t="s">
        <v>16</v>
      </c>
      <c r="E71" s="3">
        <v>0</v>
      </c>
      <c r="F71" s="3">
        <v>16260</v>
      </c>
      <c r="G71" s="3">
        <v>597310.08000000007</v>
      </c>
      <c r="H71" s="3">
        <v>17.600000000000001</v>
      </c>
      <c r="I71" s="3" t="s">
        <v>12</v>
      </c>
      <c r="J71" s="3">
        <v>286176</v>
      </c>
      <c r="K71" s="3">
        <v>0</v>
      </c>
      <c r="L71" s="3">
        <v>13.359561086962611</v>
      </c>
    </row>
    <row r="72" spans="1:12" x14ac:dyDescent="0.25">
      <c r="A72" s="1">
        <v>44207</v>
      </c>
      <c r="B72" s="2">
        <f t="shared" si="2"/>
        <v>3</v>
      </c>
      <c r="C72" s="2" t="str">
        <f t="shared" si="3"/>
        <v>week 3</v>
      </c>
      <c r="D72" s="3" t="s">
        <v>16</v>
      </c>
      <c r="E72" s="3">
        <v>0</v>
      </c>
      <c r="F72" s="3">
        <v>22671</v>
      </c>
      <c r="G72" s="3">
        <v>574639.08000000007</v>
      </c>
      <c r="H72" s="3">
        <v>16.3</v>
      </c>
      <c r="I72" s="3" t="s">
        <v>12</v>
      </c>
      <c r="J72" s="3">
        <v>369537.3</v>
      </c>
      <c r="K72" s="3">
        <v>0</v>
      </c>
      <c r="L72" s="3">
        <v>13.359561086962611</v>
      </c>
    </row>
    <row r="73" spans="1:12" x14ac:dyDescent="0.25">
      <c r="A73" s="1">
        <v>44208</v>
      </c>
      <c r="B73" s="2">
        <f t="shared" si="2"/>
        <v>3</v>
      </c>
      <c r="C73" s="2" t="str">
        <f t="shared" si="3"/>
        <v>week 3</v>
      </c>
      <c r="D73" s="3" t="s">
        <v>11</v>
      </c>
      <c r="E73" s="3">
        <v>0</v>
      </c>
      <c r="F73" s="3">
        <v>5628</v>
      </c>
      <c r="G73" s="3">
        <v>507324.56000000006</v>
      </c>
      <c r="H73" s="3">
        <v>16.399999999999999</v>
      </c>
      <c r="I73" s="3" t="s">
        <v>12</v>
      </c>
      <c r="J73" s="3">
        <v>92299.199999999997</v>
      </c>
      <c r="K73" s="3">
        <v>0</v>
      </c>
      <c r="L73" s="3">
        <v>13.020293286504705</v>
      </c>
    </row>
    <row r="74" spans="1:12" x14ac:dyDescent="0.25">
      <c r="A74" s="1">
        <v>44208</v>
      </c>
      <c r="B74" s="2">
        <f t="shared" si="2"/>
        <v>3</v>
      </c>
      <c r="C74" s="2" t="str">
        <f t="shared" si="3"/>
        <v>week 3</v>
      </c>
      <c r="D74" s="3" t="s">
        <v>11</v>
      </c>
      <c r="E74" s="3">
        <v>0</v>
      </c>
      <c r="F74" s="3">
        <v>540</v>
      </c>
      <c r="G74" s="3">
        <v>506784.56000000006</v>
      </c>
      <c r="H74" s="3">
        <v>17.100000000000001</v>
      </c>
      <c r="I74" s="3" t="s">
        <v>12</v>
      </c>
      <c r="J74" s="3">
        <v>9234</v>
      </c>
      <c r="K74" s="3">
        <v>0</v>
      </c>
      <c r="L74" s="3">
        <v>13.020293286504705</v>
      </c>
    </row>
    <row r="75" spans="1:12" x14ac:dyDescent="0.25">
      <c r="A75" s="1">
        <v>44208</v>
      </c>
      <c r="B75" s="2">
        <f t="shared" si="2"/>
        <v>3</v>
      </c>
      <c r="C75" s="2" t="str">
        <f t="shared" si="3"/>
        <v>week 3</v>
      </c>
      <c r="D75" s="3" t="s">
        <v>11</v>
      </c>
      <c r="E75" s="3">
        <v>0</v>
      </c>
      <c r="F75" s="3">
        <v>790</v>
      </c>
      <c r="G75" s="3">
        <v>505994.56000000006</v>
      </c>
      <c r="H75" s="3">
        <v>18.7</v>
      </c>
      <c r="I75" s="3" t="s">
        <v>12</v>
      </c>
      <c r="J75" s="3">
        <v>14773</v>
      </c>
      <c r="K75" s="3">
        <v>0</v>
      </c>
      <c r="L75" s="3">
        <v>13.020293286504705</v>
      </c>
    </row>
    <row r="76" spans="1:12" x14ac:dyDescent="0.25">
      <c r="A76" s="1">
        <v>44208</v>
      </c>
      <c r="B76" s="2">
        <f t="shared" si="2"/>
        <v>3</v>
      </c>
      <c r="C76" s="2" t="str">
        <f t="shared" si="3"/>
        <v>week 3</v>
      </c>
      <c r="D76" s="3" t="s">
        <v>15</v>
      </c>
      <c r="E76" s="3">
        <v>0</v>
      </c>
      <c r="F76" s="3">
        <v>902.40000000000009</v>
      </c>
      <c r="G76" s="3">
        <v>778791.2</v>
      </c>
      <c r="H76" s="3">
        <v>18.100000000000001</v>
      </c>
      <c r="I76" s="3" t="s">
        <v>12</v>
      </c>
      <c r="J76" s="3">
        <v>16333.440000000002</v>
      </c>
      <c r="K76" s="3">
        <v>0</v>
      </c>
      <c r="L76" s="3">
        <v>13.463586598800187</v>
      </c>
    </row>
    <row r="77" spans="1:12" x14ac:dyDescent="0.25">
      <c r="A77" s="1">
        <v>44208</v>
      </c>
      <c r="B77" s="2">
        <f t="shared" si="2"/>
        <v>3</v>
      </c>
      <c r="C77" s="2" t="str">
        <f t="shared" si="3"/>
        <v>week 3</v>
      </c>
      <c r="D77" s="3" t="s">
        <v>16</v>
      </c>
      <c r="E77" s="3">
        <v>0</v>
      </c>
      <c r="F77" s="3">
        <v>1594</v>
      </c>
      <c r="G77" s="3">
        <v>573045.08000000007</v>
      </c>
      <c r="H77" s="3">
        <v>17.2</v>
      </c>
      <c r="I77" s="3" t="s">
        <v>12</v>
      </c>
      <c r="J77" s="3">
        <v>27416.799999999999</v>
      </c>
      <c r="K77" s="3">
        <v>0</v>
      </c>
      <c r="L77" s="3">
        <v>13.359561086962611</v>
      </c>
    </row>
    <row r="78" spans="1:12" x14ac:dyDescent="0.25">
      <c r="A78" s="1">
        <v>44209</v>
      </c>
      <c r="B78" s="2">
        <f t="shared" si="2"/>
        <v>3</v>
      </c>
      <c r="C78" s="2" t="str">
        <f t="shared" si="3"/>
        <v>week 3</v>
      </c>
      <c r="D78" s="3" t="s">
        <v>11</v>
      </c>
      <c r="E78" s="3">
        <v>0</v>
      </c>
      <c r="F78" s="3">
        <v>5370</v>
      </c>
      <c r="G78" s="3">
        <v>500624.56000000006</v>
      </c>
      <c r="H78" s="3">
        <v>16.399999999999999</v>
      </c>
      <c r="I78" s="3" t="s">
        <v>12</v>
      </c>
      <c r="J78" s="3">
        <v>88067.999999999985</v>
      </c>
      <c r="K78" s="3">
        <v>0</v>
      </c>
      <c r="L78" s="3">
        <v>13.020293286504705</v>
      </c>
    </row>
    <row r="79" spans="1:12" x14ac:dyDescent="0.25">
      <c r="A79" s="1">
        <v>44209</v>
      </c>
      <c r="B79" s="2">
        <f t="shared" si="2"/>
        <v>3</v>
      </c>
      <c r="C79" s="2" t="str">
        <f t="shared" si="3"/>
        <v>week 3</v>
      </c>
      <c r="D79" s="3" t="s">
        <v>15</v>
      </c>
      <c r="E79" s="3">
        <v>0</v>
      </c>
      <c r="F79" s="3">
        <v>2830</v>
      </c>
      <c r="G79" s="3">
        <v>775961.2</v>
      </c>
      <c r="H79" s="3">
        <v>16.7</v>
      </c>
      <c r="I79" s="3" t="s">
        <v>12</v>
      </c>
      <c r="J79" s="3">
        <v>47261</v>
      </c>
      <c r="K79" s="3">
        <v>0</v>
      </c>
      <c r="L79" s="3">
        <v>13.463586598800187</v>
      </c>
    </row>
    <row r="80" spans="1:12" x14ac:dyDescent="0.25">
      <c r="A80" s="1">
        <v>44209</v>
      </c>
      <c r="B80" s="2">
        <f t="shared" si="2"/>
        <v>3</v>
      </c>
      <c r="C80" s="2" t="str">
        <f t="shared" si="3"/>
        <v>week 3</v>
      </c>
      <c r="D80" s="3" t="s">
        <v>15</v>
      </c>
      <c r="E80" s="3">
        <v>0</v>
      </c>
      <c r="F80" s="3">
        <v>4550</v>
      </c>
      <c r="G80" s="3">
        <v>771411.2</v>
      </c>
      <c r="H80" s="3">
        <v>18.399999999999999</v>
      </c>
      <c r="I80" s="3" t="s">
        <v>12</v>
      </c>
      <c r="J80" s="3">
        <v>83720</v>
      </c>
      <c r="K80" s="3">
        <v>0</v>
      </c>
      <c r="L80" s="3">
        <v>13.463586598800187</v>
      </c>
    </row>
    <row r="81" spans="1:12" x14ac:dyDescent="0.25">
      <c r="A81" s="1">
        <v>44209</v>
      </c>
      <c r="B81" s="2">
        <f t="shared" si="2"/>
        <v>3</v>
      </c>
      <c r="C81" s="2" t="str">
        <f t="shared" si="3"/>
        <v>week 3</v>
      </c>
      <c r="D81" s="3" t="s">
        <v>15</v>
      </c>
      <c r="E81" s="3">
        <v>0</v>
      </c>
      <c r="F81" s="3">
        <v>2470</v>
      </c>
      <c r="G81" s="3">
        <v>768941.2</v>
      </c>
      <c r="H81" s="3">
        <v>17.600000000000001</v>
      </c>
      <c r="I81" s="3" t="s">
        <v>12</v>
      </c>
      <c r="J81" s="3">
        <v>43472</v>
      </c>
      <c r="K81" s="3">
        <v>0</v>
      </c>
      <c r="L81" s="3">
        <v>13.463586598800187</v>
      </c>
    </row>
    <row r="82" spans="1:12" x14ac:dyDescent="0.25">
      <c r="A82" s="1">
        <v>44209</v>
      </c>
      <c r="B82" s="2">
        <f t="shared" si="2"/>
        <v>3</v>
      </c>
      <c r="C82" s="2" t="str">
        <f t="shared" si="3"/>
        <v>week 3</v>
      </c>
      <c r="D82" s="3" t="s">
        <v>15</v>
      </c>
      <c r="E82" s="3">
        <v>0</v>
      </c>
      <c r="F82" s="3">
        <v>4980</v>
      </c>
      <c r="G82" s="3">
        <v>763961.2</v>
      </c>
      <c r="H82" s="3">
        <v>17.2</v>
      </c>
      <c r="I82" s="3" t="s">
        <v>12</v>
      </c>
      <c r="J82" s="3">
        <v>85656</v>
      </c>
      <c r="K82" s="3">
        <v>0</v>
      </c>
      <c r="L82" s="3">
        <v>13.463586598800187</v>
      </c>
    </row>
    <row r="83" spans="1:12" x14ac:dyDescent="0.25">
      <c r="A83" s="1">
        <v>44209</v>
      </c>
      <c r="B83" s="2">
        <f t="shared" si="2"/>
        <v>3</v>
      </c>
      <c r="C83" s="2" t="str">
        <f t="shared" si="3"/>
        <v>week 3</v>
      </c>
      <c r="D83" s="3" t="s">
        <v>15</v>
      </c>
      <c r="E83" s="3">
        <v>0</v>
      </c>
      <c r="F83" s="3">
        <v>4310</v>
      </c>
      <c r="G83" s="3">
        <v>759651.2</v>
      </c>
      <c r="H83" s="3">
        <v>17.899999999999999</v>
      </c>
      <c r="I83" s="3" t="s">
        <v>12</v>
      </c>
      <c r="J83" s="3">
        <v>77149</v>
      </c>
      <c r="K83" s="3">
        <v>0</v>
      </c>
      <c r="L83" s="3">
        <v>13.463586598800187</v>
      </c>
    </row>
    <row r="84" spans="1:12" x14ac:dyDescent="0.25">
      <c r="A84" s="1">
        <v>44209</v>
      </c>
      <c r="B84" s="2">
        <f t="shared" si="2"/>
        <v>3</v>
      </c>
      <c r="C84" s="2" t="str">
        <f t="shared" si="3"/>
        <v>week 3</v>
      </c>
      <c r="D84" s="3" t="s">
        <v>16</v>
      </c>
      <c r="E84" s="3">
        <v>0</v>
      </c>
      <c r="F84" s="3">
        <v>284</v>
      </c>
      <c r="G84" s="3">
        <v>572761.08000000007</v>
      </c>
      <c r="H84" s="3">
        <v>18.3</v>
      </c>
      <c r="I84" s="3" t="s">
        <v>12</v>
      </c>
      <c r="J84" s="3">
        <v>5197.2</v>
      </c>
      <c r="K84" s="3">
        <v>0</v>
      </c>
      <c r="L84" s="3">
        <v>13.359561086962611</v>
      </c>
    </row>
    <row r="85" spans="1:12" x14ac:dyDescent="0.25">
      <c r="A85" s="1">
        <v>44209</v>
      </c>
      <c r="B85" s="2">
        <f t="shared" si="2"/>
        <v>3</v>
      </c>
      <c r="C85" s="2" t="str">
        <f t="shared" si="3"/>
        <v>week 3</v>
      </c>
      <c r="D85" s="3" t="s">
        <v>16</v>
      </c>
      <c r="E85" s="3">
        <v>0</v>
      </c>
      <c r="F85" s="3">
        <v>284</v>
      </c>
      <c r="G85" s="3">
        <v>572477.08000000007</v>
      </c>
      <c r="H85" s="3">
        <v>18.5</v>
      </c>
      <c r="I85" s="3" t="s">
        <v>12</v>
      </c>
      <c r="J85" s="3">
        <v>5254</v>
      </c>
      <c r="K85" s="3">
        <v>0</v>
      </c>
      <c r="L85" s="3">
        <v>13.359561086962611</v>
      </c>
    </row>
    <row r="86" spans="1:12" x14ac:dyDescent="0.25">
      <c r="A86" s="1">
        <v>44212</v>
      </c>
      <c r="B86" s="2">
        <f t="shared" si="2"/>
        <v>3</v>
      </c>
      <c r="C86" s="2" t="str">
        <f t="shared" si="3"/>
        <v>week 3</v>
      </c>
      <c r="D86" s="3" t="s">
        <v>11</v>
      </c>
      <c r="E86" s="3">
        <v>0</v>
      </c>
      <c r="F86" s="3">
        <v>311</v>
      </c>
      <c r="G86" s="3">
        <v>500313.56000000006</v>
      </c>
      <c r="H86" s="3">
        <v>16.8</v>
      </c>
      <c r="I86" s="3" t="s">
        <v>12</v>
      </c>
      <c r="J86" s="3">
        <v>5224.8</v>
      </c>
      <c r="K86" s="3">
        <v>0</v>
      </c>
      <c r="L86" s="3">
        <v>13.020293286504705</v>
      </c>
    </row>
    <row r="87" spans="1:12" x14ac:dyDescent="0.25">
      <c r="A87" s="1">
        <v>44212</v>
      </c>
      <c r="B87" s="2">
        <f t="shared" si="2"/>
        <v>3</v>
      </c>
      <c r="C87" s="2" t="str">
        <f t="shared" si="3"/>
        <v>week 3</v>
      </c>
      <c r="D87" s="3" t="s">
        <v>11</v>
      </c>
      <c r="E87" s="3">
        <v>0</v>
      </c>
      <c r="F87" s="3">
        <v>5850</v>
      </c>
      <c r="G87" s="3">
        <v>494463.56000000006</v>
      </c>
      <c r="H87" s="3">
        <v>18.600000000000001</v>
      </c>
      <c r="I87" s="3" t="s">
        <v>12</v>
      </c>
      <c r="J87" s="3">
        <v>108810.00000000001</v>
      </c>
      <c r="K87" s="3">
        <v>0</v>
      </c>
      <c r="L87" s="3">
        <v>13.020293286504705</v>
      </c>
    </row>
    <row r="88" spans="1:12" x14ac:dyDescent="0.25">
      <c r="A88" s="1">
        <v>44212</v>
      </c>
      <c r="B88" s="2">
        <f t="shared" si="2"/>
        <v>3</v>
      </c>
      <c r="C88" s="2" t="str">
        <f t="shared" si="3"/>
        <v>week 3</v>
      </c>
      <c r="D88" s="3" t="s">
        <v>13</v>
      </c>
      <c r="E88" s="3">
        <v>10255</v>
      </c>
      <c r="F88" s="3">
        <v>0</v>
      </c>
      <c r="G88" s="3">
        <v>22975</v>
      </c>
      <c r="H88" s="3" t="s">
        <v>12</v>
      </c>
      <c r="I88" s="3">
        <v>12.3</v>
      </c>
      <c r="J88" s="3">
        <v>0</v>
      </c>
      <c r="K88" s="3">
        <v>126136.50000000001</v>
      </c>
      <c r="L88" s="3">
        <v>12.410729053318825</v>
      </c>
    </row>
    <row r="89" spans="1:12" x14ac:dyDescent="0.25">
      <c r="A89" s="1">
        <v>44212</v>
      </c>
      <c r="B89" s="2">
        <f t="shared" si="2"/>
        <v>3</v>
      </c>
      <c r="C89" s="2" t="str">
        <f t="shared" si="3"/>
        <v>week 3</v>
      </c>
      <c r="D89" s="3" t="s">
        <v>13</v>
      </c>
      <c r="E89" s="3">
        <v>4210</v>
      </c>
      <c r="F89" s="3">
        <v>0</v>
      </c>
      <c r="G89" s="3">
        <v>27185</v>
      </c>
      <c r="H89" s="3" t="s">
        <v>12</v>
      </c>
      <c r="I89" s="3">
        <v>14.8</v>
      </c>
      <c r="J89" s="3">
        <v>0</v>
      </c>
      <c r="K89" s="3">
        <v>62308</v>
      </c>
      <c r="L89" s="3">
        <v>12.780743056832812</v>
      </c>
    </row>
    <row r="90" spans="1:12" x14ac:dyDescent="0.25">
      <c r="A90" s="1">
        <v>44212</v>
      </c>
      <c r="B90" s="2">
        <f t="shared" si="2"/>
        <v>3</v>
      </c>
      <c r="C90" s="2" t="str">
        <f t="shared" si="3"/>
        <v>week 3</v>
      </c>
      <c r="D90" s="3" t="s">
        <v>13</v>
      </c>
      <c r="E90" s="3">
        <v>0</v>
      </c>
      <c r="F90" s="3">
        <v>14465</v>
      </c>
      <c r="G90" s="3">
        <v>12720</v>
      </c>
      <c r="H90" s="3">
        <v>16.7</v>
      </c>
      <c r="I90" s="3" t="s">
        <v>12</v>
      </c>
      <c r="J90" s="3">
        <v>241565.5</v>
      </c>
      <c r="K90" s="3">
        <v>0</v>
      </c>
      <c r="L90" s="3">
        <v>12.780743056832812</v>
      </c>
    </row>
    <row r="91" spans="1:12" x14ac:dyDescent="0.25">
      <c r="A91" s="1">
        <v>44212</v>
      </c>
      <c r="B91" s="2">
        <f t="shared" si="2"/>
        <v>3</v>
      </c>
      <c r="C91" s="2" t="str">
        <f t="shared" si="3"/>
        <v>week 3</v>
      </c>
      <c r="D91" s="3" t="s">
        <v>14</v>
      </c>
      <c r="E91" s="3">
        <v>0</v>
      </c>
      <c r="F91" s="3">
        <v>1533</v>
      </c>
      <c r="G91" s="3">
        <v>182581.4</v>
      </c>
      <c r="H91" s="3">
        <v>17.5</v>
      </c>
      <c r="I91" s="3" t="s">
        <v>12</v>
      </c>
      <c r="J91" s="3">
        <v>26827.5</v>
      </c>
      <c r="K91" s="3">
        <v>0</v>
      </c>
      <c r="L91" s="3">
        <v>13.938461679177715</v>
      </c>
    </row>
    <row r="92" spans="1:12" x14ac:dyDescent="0.25">
      <c r="A92" s="1">
        <v>44212</v>
      </c>
      <c r="B92" s="2">
        <f t="shared" si="2"/>
        <v>3</v>
      </c>
      <c r="C92" s="2" t="str">
        <f t="shared" si="3"/>
        <v>week 3</v>
      </c>
      <c r="D92" s="3" t="s">
        <v>15</v>
      </c>
      <c r="E92" s="3">
        <v>0</v>
      </c>
      <c r="F92" s="3">
        <v>619</v>
      </c>
      <c r="G92" s="3">
        <v>759032.2</v>
      </c>
      <c r="H92" s="3">
        <v>16.7</v>
      </c>
      <c r="I92" s="3" t="s">
        <v>12</v>
      </c>
      <c r="J92" s="3">
        <v>10337.299999999999</v>
      </c>
      <c r="K92" s="3">
        <v>0</v>
      </c>
      <c r="L92" s="3">
        <v>13.463586598800187</v>
      </c>
    </row>
    <row r="93" spans="1:12" x14ac:dyDescent="0.25">
      <c r="A93" s="1">
        <v>44212</v>
      </c>
      <c r="B93" s="2">
        <f t="shared" si="2"/>
        <v>3</v>
      </c>
      <c r="C93" s="2" t="str">
        <f t="shared" si="3"/>
        <v>week 3</v>
      </c>
      <c r="D93" s="3" t="s">
        <v>15</v>
      </c>
      <c r="E93" s="3">
        <v>0</v>
      </c>
      <c r="F93" s="3">
        <v>3080</v>
      </c>
      <c r="G93" s="3">
        <v>755952.2</v>
      </c>
      <c r="H93" s="3">
        <v>17.2</v>
      </c>
      <c r="I93" s="3" t="s">
        <v>12</v>
      </c>
      <c r="J93" s="3">
        <v>52976</v>
      </c>
      <c r="K93" s="3">
        <v>0</v>
      </c>
      <c r="L93" s="3">
        <v>13.463586598800187</v>
      </c>
    </row>
    <row r="94" spans="1:12" x14ac:dyDescent="0.25">
      <c r="A94" s="1">
        <v>44212</v>
      </c>
      <c r="B94" s="2">
        <f t="shared" si="2"/>
        <v>3</v>
      </c>
      <c r="C94" s="2" t="str">
        <f t="shared" si="3"/>
        <v>week 3</v>
      </c>
      <c r="D94" s="3" t="s">
        <v>15</v>
      </c>
      <c r="E94" s="3">
        <v>0</v>
      </c>
      <c r="F94" s="3">
        <v>758</v>
      </c>
      <c r="G94" s="3">
        <v>755194.2</v>
      </c>
      <c r="H94" s="3">
        <v>17.8</v>
      </c>
      <c r="I94" s="3" t="s">
        <v>12</v>
      </c>
      <c r="J94" s="3">
        <v>13492.4</v>
      </c>
      <c r="K94" s="3">
        <v>0</v>
      </c>
      <c r="L94" s="3">
        <v>13.463586598800187</v>
      </c>
    </row>
    <row r="95" spans="1:12" x14ac:dyDescent="0.25">
      <c r="A95" s="1">
        <v>44212</v>
      </c>
      <c r="B95" s="2">
        <f t="shared" si="2"/>
        <v>3</v>
      </c>
      <c r="C95" s="2" t="str">
        <f t="shared" si="3"/>
        <v>week 3</v>
      </c>
      <c r="D95" s="3" t="s">
        <v>15</v>
      </c>
      <c r="E95" s="3">
        <v>0</v>
      </c>
      <c r="F95" s="3">
        <v>4592</v>
      </c>
      <c r="G95" s="3">
        <v>750602.2</v>
      </c>
      <c r="H95" s="3">
        <v>18.3</v>
      </c>
      <c r="I95" s="3" t="s">
        <v>12</v>
      </c>
      <c r="J95" s="3">
        <v>84033.600000000006</v>
      </c>
      <c r="K95" s="3">
        <v>0</v>
      </c>
      <c r="L95" s="3">
        <v>13.463586598800187</v>
      </c>
    </row>
    <row r="96" spans="1:12" x14ac:dyDescent="0.25">
      <c r="A96" s="1">
        <v>44213</v>
      </c>
      <c r="B96" s="2">
        <f t="shared" si="2"/>
        <v>4</v>
      </c>
      <c r="C96" s="2" t="str">
        <f t="shared" si="3"/>
        <v>week 4</v>
      </c>
      <c r="D96" s="3" t="s">
        <v>11</v>
      </c>
      <c r="E96" s="3">
        <v>0</v>
      </c>
      <c r="F96" s="3">
        <v>1037</v>
      </c>
      <c r="G96" s="3">
        <v>493426.56000000006</v>
      </c>
      <c r="H96" s="3">
        <v>16.600000000000001</v>
      </c>
      <c r="I96" s="3" t="s">
        <v>12</v>
      </c>
      <c r="J96" s="3">
        <v>17214.2</v>
      </c>
      <c r="K96" s="3">
        <v>0</v>
      </c>
      <c r="L96" s="3">
        <v>13.020293286504705</v>
      </c>
    </row>
    <row r="97" spans="1:12" x14ac:dyDescent="0.25">
      <c r="A97" s="1">
        <v>44213</v>
      </c>
      <c r="B97" s="2">
        <f t="shared" si="2"/>
        <v>4</v>
      </c>
      <c r="C97" s="2" t="str">
        <f t="shared" si="3"/>
        <v>week 4</v>
      </c>
      <c r="D97" s="3" t="s">
        <v>11</v>
      </c>
      <c r="E97" s="3">
        <v>19868</v>
      </c>
      <c r="F97" s="3">
        <v>0</v>
      </c>
      <c r="G97" s="3">
        <v>513294.56000000006</v>
      </c>
      <c r="H97" s="3" t="s">
        <v>12</v>
      </c>
      <c r="I97" s="3">
        <v>14.6</v>
      </c>
      <c r="J97" s="3">
        <v>0</v>
      </c>
      <c r="K97" s="3">
        <v>290072.8</v>
      </c>
      <c r="L97" s="3">
        <v>13.076018943761168</v>
      </c>
    </row>
    <row r="98" spans="1:12" x14ac:dyDescent="0.25">
      <c r="A98" s="1">
        <v>44213</v>
      </c>
      <c r="B98" s="2">
        <f t="shared" si="2"/>
        <v>4</v>
      </c>
      <c r="C98" s="2" t="str">
        <f t="shared" si="3"/>
        <v>week 4</v>
      </c>
      <c r="D98" s="3" t="s">
        <v>11</v>
      </c>
      <c r="E98" s="3">
        <v>910</v>
      </c>
      <c r="F98" s="3">
        <v>0</v>
      </c>
      <c r="G98" s="3">
        <v>514204.56000000006</v>
      </c>
      <c r="H98" s="3" t="s">
        <v>12</v>
      </c>
      <c r="I98" s="3">
        <v>13.9</v>
      </c>
      <c r="J98" s="3">
        <v>0</v>
      </c>
      <c r="K98" s="3">
        <v>12649</v>
      </c>
      <c r="L98" s="3">
        <v>13.077348118478945</v>
      </c>
    </row>
    <row r="99" spans="1:12" x14ac:dyDescent="0.25">
      <c r="A99" s="1">
        <v>44213</v>
      </c>
      <c r="B99" s="2">
        <f t="shared" si="2"/>
        <v>4</v>
      </c>
      <c r="C99" s="2" t="str">
        <f t="shared" si="3"/>
        <v>week 4</v>
      </c>
      <c r="D99" s="3" t="s">
        <v>11</v>
      </c>
      <c r="E99" s="3">
        <v>0</v>
      </c>
      <c r="F99" s="3">
        <v>910</v>
      </c>
      <c r="G99" s="3">
        <v>513294.56000000006</v>
      </c>
      <c r="H99" s="3">
        <v>18.899999999999999</v>
      </c>
      <c r="I99" s="3" t="s">
        <v>12</v>
      </c>
      <c r="J99" s="3">
        <v>17199</v>
      </c>
      <c r="K99" s="3">
        <v>0</v>
      </c>
      <c r="L99" s="3">
        <v>13.077348118478945</v>
      </c>
    </row>
    <row r="100" spans="1:12" x14ac:dyDescent="0.25">
      <c r="A100" s="1">
        <v>44213</v>
      </c>
      <c r="B100" s="2">
        <f t="shared" si="2"/>
        <v>4</v>
      </c>
      <c r="C100" s="2" t="str">
        <f t="shared" si="3"/>
        <v>week 4</v>
      </c>
      <c r="D100" s="3" t="s">
        <v>13</v>
      </c>
      <c r="E100" s="3">
        <v>701.6</v>
      </c>
      <c r="F100" s="3">
        <v>0</v>
      </c>
      <c r="G100" s="3">
        <v>13421.599999999999</v>
      </c>
      <c r="H100" s="3" t="s">
        <v>12</v>
      </c>
      <c r="I100" s="3">
        <v>14.5</v>
      </c>
      <c r="J100" s="3">
        <v>0</v>
      </c>
      <c r="K100" s="3">
        <v>10173.200000000001</v>
      </c>
      <c r="L100" s="3">
        <v>12.823997905804223</v>
      </c>
    </row>
    <row r="101" spans="1:12" x14ac:dyDescent="0.25">
      <c r="A101" s="1">
        <v>44213</v>
      </c>
      <c r="B101" s="2">
        <f t="shared" si="2"/>
        <v>4</v>
      </c>
      <c r="C101" s="2" t="str">
        <f t="shared" si="3"/>
        <v>week 4</v>
      </c>
      <c r="D101" s="3" t="s">
        <v>13</v>
      </c>
      <c r="E101" s="3">
        <v>1402</v>
      </c>
      <c r="F101" s="3">
        <v>0</v>
      </c>
      <c r="G101" s="3">
        <v>14823.599999999999</v>
      </c>
      <c r="H101" s="3" t="s">
        <v>12</v>
      </c>
      <c r="I101" s="3">
        <v>13.3</v>
      </c>
      <c r="J101" s="3">
        <v>0</v>
      </c>
      <c r="K101" s="3">
        <v>18646.600000000002</v>
      </c>
      <c r="L101" s="3">
        <v>12.846783390124486</v>
      </c>
    </row>
    <row r="102" spans="1:12" x14ac:dyDescent="0.25">
      <c r="A102" s="1">
        <v>44213</v>
      </c>
      <c r="B102" s="2">
        <f t="shared" si="2"/>
        <v>4</v>
      </c>
      <c r="C102" s="2" t="str">
        <f t="shared" si="3"/>
        <v>week 4</v>
      </c>
      <c r="D102" s="3" t="s">
        <v>13</v>
      </c>
      <c r="E102" s="3">
        <v>0</v>
      </c>
      <c r="F102" s="3">
        <v>2103.6</v>
      </c>
      <c r="G102" s="3">
        <v>12720</v>
      </c>
      <c r="H102" s="3">
        <v>18.2</v>
      </c>
      <c r="I102" s="3" t="s">
        <v>12</v>
      </c>
      <c r="J102" s="3">
        <v>38285.519999999997</v>
      </c>
      <c r="K102" s="3">
        <v>0</v>
      </c>
      <c r="L102" s="3">
        <v>12.846783390124486</v>
      </c>
    </row>
    <row r="103" spans="1:12" x14ac:dyDescent="0.25">
      <c r="A103" s="1">
        <v>44213</v>
      </c>
      <c r="B103" s="2">
        <f t="shared" si="2"/>
        <v>4</v>
      </c>
      <c r="C103" s="2" t="str">
        <f t="shared" si="3"/>
        <v>week 4</v>
      </c>
      <c r="D103" s="3" t="s">
        <v>13</v>
      </c>
      <c r="E103" s="3">
        <v>1788</v>
      </c>
      <c r="F103" s="3">
        <v>0</v>
      </c>
      <c r="G103" s="3">
        <v>14508</v>
      </c>
      <c r="H103" s="3" t="s">
        <v>12</v>
      </c>
      <c r="I103" s="3">
        <v>13.5</v>
      </c>
      <c r="J103" s="3">
        <v>0</v>
      </c>
      <c r="K103" s="3">
        <v>24138</v>
      </c>
      <c r="L103" s="3">
        <v>12.884366372125651</v>
      </c>
    </row>
    <row r="104" spans="1:12" x14ac:dyDescent="0.25">
      <c r="A104" s="1">
        <v>44213</v>
      </c>
      <c r="B104" s="2">
        <f t="shared" si="2"/>
        <v>4</v>
      </c>
      <c r="C104" s="2" t="str">
        <f t="shared" si="3"/>
        <v>week 4</v>
      </c>
      <c r="D104" s="3" t="s">
        <v>13</v>
      </c>
      <c r="E104" s="3">
        <v>0</v>
      </c>
      <c r="F104" s="3">
        <v>1788</v>
      </c>
      <c r="G104" s="3">
        <v>12720</v>
      </c>
      <c r="H104" s="3">
        <v>17.399999999999999</v>
      </c>
      <c r="I104" s="3" t="s">
        <v>12</v>
      </c>
      <c r="J104" s="3">
        <v>31111.199999999997</v>
      </c>
      <c r="K104" s="3">
        <v>0</v>
      </c>
      <c r="L104" s="3">
        <v>12.884366372125651</v>
      </c>
    </row>
    <row r="105" spans="1:12" x14ac:dyDescent="0.25">
      <c r="A105" s="1">
        <v>44213</v>
      </c>
      <c r="B105" s="2">
        <f t="shared" si="2"/>
        <v>4</v>
      </c>
      <c r="C105" s="2" t="str">
        <f t="shared" si="3"/>
        <v>week 4</v>
      </c>
      <c r="D105" s="3" t="s">
        <v>15</v>
      </c>
      <c r="E105" s="3">
        <v>0</v>
      </c>
      <c r="F105" s="3">
        <v>6210</v>
      </c>
      <c r="G105" s="3">
        <v>744392.2</v>
      </c>
      <c r="H105" s="3">
        <v>16.399999999999999</v>
      </c>
      <c r="I105" s="3" t="s">
        <v>12</v>
      </c>
      <c r="J105" s="3">
        <v>101843.99999999999</v>
      </c>
      <c r="K105" s="3">
        <v>0</v>
      </c>
      <c r="L105" s="3">
        <v>13.463586598800187</v>
      </c>
    </row>
    <row r="106" spans="1:12" x14ac:dyDescent="0.25">
      <c r="A106" s="1">
        <v>44213</v>
      </c>
      <c r="B106" s="2">
        <f t="shared" si="2"/>
        <v>4</v>
      </c>
      <c r="C106" s="2" t="str">
        <f t="shared" si="3"/>
        <v>week 4</v>
      </c>
      <c r="D106" s="3" t="s">
        <v>15</v>
      </c>
      <c r="E106" s="3">
        <v>0</v>
      </c>
      <c r="F106" s="3">
        <v>6280</v>
      </c>
      <c r="G106" s="3">
        <v>738112.2</v>
      </c>
      <c r="H106" s="3">
        <v>16.2</v>
      </c>
      <c r="I106" s="3" t="s">
        <v>12</v>
      </c>
      <c r="J106" s="3">
        <v>101736</v>
      </c>
      <c r="K106" s="3">
        <v>0</v>
      </c>
      <c r="L106" s="3">
        <v>13.463586598800187</v>
      </c>
    </row>
    <row r="107" spans="1:12" x14ac:dyDescent="0.25">
      <c r="A107" s="1">
        <v>44213</v>
      </c>
      <c r="B107" s="2">
        <f t="shared" si="2"/>
        <v>4</v>
      </c>
      <c r="C107" s="2" t="str">
        <f t="shared" si="3"/>
        <v>week 4</v>
      </c>
      <c r="D107" s="3" t="s">
        <v>15</v>
      </c>
      <c r="E107" s="3">
        <v>0</v>
      </c>
      <c r="F107" s="3">
        <v>6190</v>
      </c>
      <c r="G107" s="3">
        <v>731922.2</v>
      </c>
      <c r="H107" s="3">
        <v>17.600000000000001</v>
      </c>
      <c r="I107" s="3" t="s">
        <v>12</v>
      </c>
      <c r="J107" s="3">
        <v>108944.00000000001</v>
      </c>
      <c r="K107" s="3">
        <v>0</v>
      </c>
      <c r="L107" s="3">
        <v>13.463586598800187</v>
      </c>
    </row>
    <row r="108" spans="1:12" x14ac:dyDescent="0.25">
      <c r="A108" s="1">
        <v>44213</v>
      </c>
      <c r="B108" s="2">
        <f t="shared" si="2"/>
        <v>4</v>
      </c>
      <c r="C108" s="2" t="str">
        <f t="shared" si="3"/>
        <v>week 4</v>
      </c>
      <c r="D108" s="3" t="s">
        <v>15</v>
      </c>
      <c r="E108" s="3">
        <v>0</v>
      </c>
      <c r="F108" s="3">
        <v>3100</v>
      </c>
      <c r="G108" s="3">
        <v>728822.2</v>
      </c>
      <c r="H108" s="3">
        <v>17.7</v>
      </c>
      <c r="I108" s="3" t="s">
        <v>12</v>
      </c>
      <c r="J108" s="3">
        <v>54870</v>
      </c>
      <c r="K108" s="3">
        <v>0</v>
      </c>
      <c r="L108" s="3">
        <v>13.463586598800187</v>
      </c>
    </row>
    <row r="109" spans="1:12" x14ac:dyDescent="0.25">
      <c r="A109" s="1">
        <v>44213</v>
      </c>
      <c r="B109" s="2">
        <f t="shared" si="2"/>
        <v>4</v>
      </c>
      <c r="C109" s="2" t="str">
        <f t="shared" si="3"/>
        <v>week 4</v>
      </c>
      <c r="D109" s="3" t="s">
        <v>15</v>
      </c>
      <c r="E109" s="3">
        <v>0</v>
      </c>
      <c r="F109" s="3">
        <v>4240</v>
      </c>
      <c r="G109" s="3">
        <v>724582.2</v>
      </c>
      <c r="H109" s="3">
        <v>16.100000000000001</v>
      </c>
      <c r="I109" s="3" t="s">
        <v>12</v>
      </c>
      <c r="J109" s="3">
        <v>68264</v>
      </c>
      <c r="K109" s="3">
        <v>0</v>
      </c>
      <c r="L109" s="3">
        <v>13.463586598800187</v>
      </c>
    </row>
    <row r="110" spans="1:12" x14ac:dyDescent="0.25">
      <c r="A110" s="1">
        <v>44214</v>
      </c>
      <c r="B110" s="2">
        <f t="shared" si="2"/>
        <v>4</v>
      </c>
      <c r="C110" s="2" t="str">
        <f t="shared" si="3"/>
        <v>week 4</v>
      </c>
      <c r="D110" s="3" t="s">
        <v>11</v>
      </c>
      <c r="E110" s="3">
        <v>0</v>
      </c>
      <c r="F110" s="3">
        <v>2623</v>
      </c>
      <c r="G110" s="3">
        <v>510671.56000000006</v>
      </c>
      <c r="H110" s="3">
        <v>17.8</v>
      </c>
      <c r="I110" s="3" t="s">
        <v>12</v>
      </c>
      <c r="J110" s="3">
        <v>46689.4</v>
      </c>
      <c r="K110" s="3">
        <v>0</v>
      </c>
      <c r="L110" s="3">
        <v>13.077348118478945</v>
      </c>
    </row>
    <row r="111" spans="1:12" x14ac:dyDescent="0.25">
      <c r="A111" s="1">
        <v>44214</v>
      </c>
      <c r="B111" s="2">
        <f t="shared" si="2"/>
        <v>4</v>
      </c>
      <c r="C111" s="2" t="str">
        <f t="shared" si="3"/>
        <v>week 4</v>
      </c>
      <c r="D111" s="3" t="s">
        <v>11</v>
      </c>
      <c r="E111" s="3">
        <v>0</v>
      </c>
      <c r="F111" s="3">
        <v>1848</v>
      </c>
      <c r="G111" s="3">
        <v>508823.56000000006</v>
      </c>
      <c r="H111" s="3">
        <v>16.7</v>
      </c>
      <c r="I111" s="3" t="s">
        <v>12</v>
      </c>
      <c r="J111" s="3">
        <v>30861.599999999999</v>
      </c>
      <c r="K111" s="3">
        <v>0</v>
      </c>
      <c r="L111" s="3">
        <v>13.077348118478945</v>
      </c>
    </row>
    <row r="112" spans="1:12" x14ac:dyDescent="0.25">
      <c r="A112" s="1">
        <v>44214</v>
      </c>
      <c r="B112" s="2">
        <f t="shared" si="2"/>
        <v>4</v>
      </c>
      <c r="C112" s="2" t="str">
        <f t="shared" si="3"/>
        <v>week 4</v>
      </c>
      <c r="D112" s="3" t="s">
        <v>11</v>
      </c>
      <c r="E112" s="3">
        <v>0</v>
      </c>
      <c r="F112" s="3">
        <v>12751</v>
      </c>
      <c r="G112" s="3">
        <v>496072.56000000006</v>
      </c>
      <c r="H112" s="3">
        <v>16.399999999999999</v>
      </c>
      <c r="I112" s="3" t="s">
        <v>12</v>
      </c>
      <c r="J112" s="3">
        <v>209116.4</v>
      </c>
      <c r="K112" s="3">
        <v>0</v>
      </c>
      <c r="L112" s="3">
        <v>13.077348118478945</v>
      </c>
    </row>
    <row r="113" spans="1:12" x14ac:dyDescent="0.25">
      <c r="A113" s="1">
        <v>44214</v>
      </c>
      <c r="B113" s="2">
        <f t="shared" si="2"/>
        <v>4</v>
      </c>
      <c r="C113" s="2" t="str">
        <f t="shared" si="3"/>
        <v>week 4</v>
      </c>
      <c r="D113" s="3" t="s">
        <v>13</v>
      </c>
      <c r="E113" s="3">
        <v>720</v>
      </c>
      <c r="F113" s="3">
        <v>0</v>
      </c>
      <c r="G113" s="3">
        <v>13440</v>
      </c>
      <c r="H113" s="3" t="s">
        <v>12</v>
      </c>
      <c r="I113" s="3">
        <v>14.5</v>
      </c>
      <c r="J113" s="3">
        <v>0</v>
      </c>
      <c r="K113" s="3">
        <v>10440</v>
      </c>
      <c r="L113" s="3">
        <v>12.920950667681451</v>
      </c>
    </row>
    <row r="114" spans="1:12" x14ac:dyDescent="0.25">
      <c r="A114" s="1">
        <v>44214</v>
      </c>
      <c r="B114" s="2">
        <f t="shared" si="2"/>
        <v>4</v>
      </c>
      <c r="C114" s="2" t="str">
        <f t="shared" si="3"/>
        <v>week 4</v>
      </c>
      <c r="D114" s="3" t="s">
        <v>13</v>
      </c>
      <c r="E114" s="3">
        <v>0</v>
      </c>
      <c r="F114" s="3">
        <v>2119</v>
      </c>
      <c r="G114" s="3">
        <v>11321</v>
      </c>
      <c r="H114" s="3">
        <v>16.600000000000001</v>
      </c>
      <c r="I114" s="3" t="s">
        <v>12</v>
      </c>
      <c r="J114" s="3">
        <v>35175.4</v>
      </c>
      <c r="K114" s="3">
        <v>0</v>
      </c>
      <c r="L114" s="3">
        <v>12.920950667681451</v>
      </c>
    </row>
    <row r="115" spans="1:12" x14ac:dyDescent="0.25">
      <c r="A115" s="1">
        <v>44214</v>
      </c>
      <c r="B115" s="2">
        <f t="shared" si="2"/>
        <v>4</v>
      </c>
      <c r="C115" s="2" t="str">
        <f t="shared" si="3"/>
        <v>week 4</v>
      </c>
      <c r="D115" s="3" t="s">
        <v>15</v>
      </c>
      <c r="E115" s="3">
        <v>0</v>
      </c>
      <c r="F115" s="3">
        <v>1580</v>
      </c>
      <c r="G115" s="3">
        <v>723002.2</v>
      </c>
      <c r="H115" s="3">
        <v>17.5</v>
      </c>
      <c r="I115" s="3" t="s">
        <v>12</v>
      </c>
      <c r="J115" s="3">
        <v>27650</v>
      </c>
      <c r="K115" s="3">
        <v>0</v>
      </c>
      <c r="L115" s="3">
        <v>13.463586598800187</v>
      </c>
    </row>
    <row r="116" spans="1:12" x14ac:dyDescent="0.25">
      <c r="A116" s="1">
        <v>44214</v>
      </c>
      <c r="B116" s="2">
        <f t="shared" si="2"/>
        <v>4</v>
      </c>
      <c r="C116" s="2" t="str">
        <f t="shared" si="3"/>
        <v>week 4</v>
      </c>
      <c r="D116" s="3" t="s">
        <v>16</v>
      </c>
      <c r="E116" s="3">
        <v>49030</v>
      </c>
      <c r="F116" s="3">
        <v>0</v>
      </c>
      <c r="G116" s="3">
        <v>621507.08000000007</v>
      </c>
      <c r="H116" s="3" t="s">
        <v>12</v>
      </c>
      <c r="I116" s="3">
        <v>12.6</v>
      </c>
      <c r="J116" s="3">
        <v>0</v>
      </c>
      <c r="K116" s="3">
        <v>617778</v>
      </c>
      <c r="L116" s="3">
        <v>13.312507971211152</v>
      </c>
    </row>
    <row r="117" spans="1:12" x14ac:dyDescent="0.25">
      <c r="A117" s="1">
        <v>44214</v>
      </c>
      <c r="B117" s="2">
        <f t="shared" si="2"/>
        <v>4</v>
      </c>
      <c r="C117" s="2" t="str">
        <f t="shared" si="3"/>
        <v>week 4</v>
      </c>
      <c r="D117" s="3" t="s">
        <v>16</v>
      </c>
      <c r="E117" s="3">
        <v>0</v>
      </c>
      <c r="F117" s="3">
        <v>24909</v>
      </c>
      <c r="G117" s="3">
        <v>596598.08000000007</v>
      </c>
      <c r="H117" s="3">
        <v>17.100000000000001</v>
      </c>
      <c r="I117" s="3" t="s">
        <v>12</v>
      </c>
      <c r="J117" s="3">
        <v>425943.9</v>
      </c>
      <c r="K117" s="3">
        <v>0</v>
      </c>
      <c r="L117" s="3">
        <v>13.312507971211152</v>
      </c>
    </row>
    <row r="118" spans="1:12" x14ac:dyDescent="0.25">
      <c r="A118" s="1">
        <v>44215</v>
      </c>
      <c r="B118" s="2">
        <f t="shared" si="2"/>
        <v>4</v>
      </c>
      <c r="C118" s="2" t="str">
        <f t="shared" si="3"/>
        <v>week 4</v>
      </c>
      <c r="D118" s="3" t="s">
        <v>11</v>
      </c>
      <c r="E118" s="3">
        <v>0</v>
      </c>
      <c r="F118" s="3">
        <v>2707</v>
      </c>
      <c r="G118" s="3">
        <v>493365.56000000006</v>
      </c>
      <c r="H118" s="3">
        <v>17.8</v>
      </c>
      <c r="I118" s="3" t="s">
        <v>12</v>
      </c>
      <c r="J118" s="3">
        <v>48184.6</v>
      </c>
      <c r="K118" s="3">
        <v>0</v>
      </c>
      <c r="L118" s="3">
        <v>13.077348118478945</v>
      </c>
    </row>
    <row r="119" spans="1:12" x14ac:dyDescent="0.25">
      <c r="A119" s="1">
        <v>44215</v>
      </c>
      <c r="B119" s="2">
        <f t="shared" si="2"/>
        <v>4</v>
      </c>
      <c r="C119" s="2" t="str">
        <f t="shared" si="3"/>
        <v>week 4</v>
      </c>
      <c r="D119" s="3" t="s">
        <v>11</v>
      </c>
      <c r="E119" s="3">
        <v>0</v>
      </c>
      <c r="F119" s="3">
        <v>303</v>
      </c>
      <c r="G119" s="3">
        <v>493062.56000000006</v>
      </c>
      <c r="H119" s="3">
        <v>18.7</v>
      </c>
      <c r="I119" s="3" t="s">
        <v>12</v>
      </c>
      <c r="J119" s="3">
        <v>5666.0999999999995</v>
      </c>
      <c r="K119" s="3">
        <v>0</v>
      </c>
      <c r="L119" s="3">
        <v>13.077348118478945</v>
      </c>
    </row>
    <row r="120" spans="1:12" x14ac:dyDescent="0.25">
      <c r="A120" s="1">
        <v>44215</v>
      </c>
      <c r="B120" s="2">
        <f t="shared" si="2"/>
        <v>4</v>
      </c>
      <c r="C120" s="2" t="str">
        <f t="shared" si="3"/>
        <v>week 4</v>
      </c>
      <c r="D120" s="3" t="s">
        <v>11</v>
      </c>
      <c r="E120" s="3">
        <v>0</v>
      </c>
      <c r="F120" s="3">
        <v>4857</v>
      </c>
      <c r="G120" s="3">
        <v>488205.56000000006</v>
      </c>
      <c r="H120" s="3">
        <v>18.8</v>
      </c>
      <c r="I120" s="3" t="s">
        <v>12</v>
      </c>
      <c r="J120" s="3">
        <v>91311.6</v>
      </c>
      <c r="K120" s="3">
        <v>0</v>
      </c>
      <c r="L120" s="3">
        <v>13.077348118478945</v>
      </c>
    </row>
    <row r="121" spans="1:12" x14ac:dyDescent="0.25">
      <c r="A121" s="1">
        <v>44215</v>
      </c>
      <c r="B121" s="2">
        <f t="shared" si="2"/>
        <v>4</v>
      </c>
      <c r="C121" s="2" t="str">
        <f t="shared" si="3"/>
        <v>week 4</v>
      </c>
      <c r="D121" s="3" t="s">
        <v>13</v>
      </c>
      <c r="E121" s="3">
        <v>0</v>
      </c>
      <c r="F121" s="3">
        <v>720</v>
      </c>
      <c r="G121" s="3">
        <v>10601</v>
      </c>
      <c r="H121" s="3">
        <v>18.2</v>
      </c>
      <c r="I121" s="3" t="s">
        <v>12</v>
      </c>
      <c r="J121" s="3">
        <v>13104</v>
      </c>
      <c r="K121" s="3">
        <v>0</v>
      </c>
      <c r="L121" s="3">
        <v>12.920950667681451</v>
      </c>
    </row>
    <row r="122" spans="1:12" x14ac:dyDescent="0.25">
      <c r="A122" s="1">
        <v>44215</v>
      </c>
      <c r="B122" s="2">
        <f t="shared" si="2"/>
        <v>4</v>
      </c>
      <c r="C122" s="2" t="str">
        <f t="shared" si="3"/>
        <v>week 4</v>
      </c>
      <c r="D122" s="3" t="s">
        <v>13</v>
      </c>
      <c r="E122" s="3">
        <v>0</v>
      </c>
      <c r="F122" s="3">
        <v>6343</v>
      </c>
      <c r="G122" s="3">
        <v>4258</v>
      </c>
      <c r="H122" s="3">
        <v>16.2</v>
      </c>
      <c r="I122" s="3" t="s">
        <v>12</v>
      </c>
      <c r="J122" s="3">
        <v>102756.59999999999</v>
      </c>
      <c r="K122" s="3">
        <v>0</v>
      </c>
      <c r="L122" s="3">
        <v>12.920950667681451</v>
      </c>
    </row>
    <row r="123" spans="1:12" x14ac:dyDescent="0.25">
      <c r="A123" s="1">
        <v>44215</v>
      </c>
      <c r="B123" s="2">
        <f t="shared" si="2"/>
        <v>4</v>
      </c>
      <c r="C123" s="2" t="str">
        <f t="shared" si="3"/>
        <v>week 4</v>
      </c>
      <c r="D123" s="3" t="s">
        <v>15</v>
      </c>
      <c r="E123" s="3">
        <v>0</v>
      </c>
      <c r="F123" s="3">
        <v>6067</v>
      </c>
      <c r="G123" s="3">
        <v>716935.2</v>
      </c>
      <c r="H123" s="3">
        <v>16.899999999999999</v>
      </c>
      <c r="I123" s="3" t="s">
        <v>12</v>
      </c>
      <c r="J123" s="3">
        <v>102532.29999999999</v>
      </c>
      <c r="K123" s="3">
        <v>0</v>
      </c>
      <c r="L123" s="3">
        <v>13.463586598800187</v>
      </c>
    </row>
    <row r="124" spans="1:12" x14ac:dyDescent="0.25">
      <c r="A124" s="1">
        <v>44215</v>
      </c>
      <c r="B124" s="2">
        <f t="shared" si="2"/>
        <v>4</v>
      </c>
      <c r="C124" s="2" t="str">
        <f t="shared" si="3"/>
        <v>week 4</v>
      </c>
      <c r="D124" s="3" t="s">
        <v>15</v>
      </c>
      <c r="E124" s="3">
        <v>0</v>
      </c>
      <c r="F124" s="3">
        <v>10396</v>
      </c>
      <c r="G124" s="3">
        <v>706539.2</v>
      </c>
      <c r="H124" s="3">
        <v>16.3</v>
      </c>
      <c r="I124" s="3" t="s">
        <v>12</v>
      </c>
      <c r="J124" s="3">
        <v>169454.80000000002</v>
      </c>
      <c r="K124" s="3">
        <v>0</v>
      </c>
      <c r="L124" s="3">
        <v>13.463586598800187</v>
      </c>
    </row>
    <row r="125" spans="1:12" x14ac:dyDescent="0.25">
      <c r="A125" s="1">
        <v>44215</v>
      </c>
      <c r="B125" s="2">
        <f t="shared" si="2"/>
        <v>4</v>
      </c>
      <c r="C125" s="2" t="str">
        <f t="shared" si="3"/>
        <v>week 4</v>
      </c>
      <c r="D125" s="3" t="s">
        <v>16</v>
      </c>
      <c r="E125" s="3">
        <v>0</v>
      </c>
      <c r="F125" s="3">
        <v>963.16</v>
      </c>
      <c r="G125" s="3">
        <v>595634.92000000004</v>
      </c>
      <c r="H125" s="3">
        <v>18.5</v>
      </c>
      <c r="I125" s="3" t="s">
        <v>12</v>
      </c>
      <c r="J125" s="3">
        <v>17818.46</v>
      </c>
      <c r="K125" s="3">
        <v>0</v>
      </c>
      <c r="L125" s="3">
        <v>13.312507971211152</v>
      </c>
    </row>
    <row r="126" spans="1:12" x14ac:dyDescent="0.25">
      <c r="A126" s="1">
        <v>44215</v>
      </c>
      <c r="B126" s="2">
        <f t="shared" si="2"/>
        <v>4</v>
      </c>
      <c r="C126" s="2" t="str">
        <f t="shared" si="3"/>
        <v>week 4</v>
      </c>
      <c r="D126" s="3" t="s">
        <v>16</v>
      </c>
      <c r="E126" s="3">
        <v>0</v>
      </c>
      <c r="F126" s="3">
        <v>4506.84</v>
      </c>
      <c r="G126" s="3">
        <v>591128.08000000007</v>
      </c>
      <c r="H126" s="3">
        <v>18.600000000000001</v>
      </c>
      <c r="I126" s="3" t="s">
        <v>12</v>
      </c>
      <c r="J126" s="3">
        <v>83827.224000000002</v>
      </c>
      <c r="K126" s="3">
        <v>0</v>
      </c>
      <c r="L126" s="3">
        <v>13.312507971211152</v>
      </c>
    </row>
    <row r="127" spans="1:12" x14ac:dyDescent="0.25">
      <c r="A127" s="1">
        <v>44215</v>
      </c>
      <c r="B127" s="2">
        <f t="shared" si="2"/>
        <v>4</v>
      </c>
      <c r="C127" s="2" t="str">
        <f t="shared" si="3"/>
        <v>week 4</v>
      </c>
      <c r="D127" s="3" t="s">
        <v>16</v>
      </c>
      <c r="E127" s="3">
        <v>15503</v>
      </c>
      <c r="F127" s="3">
        <v>0</v>
      </c>
      <c r="G127" s="3">
        <v>606631.08000000007</v>
      </c>
      <c r="H127" s="3" t="s">
        <v>12</v>
      </c>
      <c r="I127" s="3">
        <v>13.6</v>
      </c>
      <c r="J127" s="3">
        <v>0</v>
      </c>
      <c r="K127" s="3">
        <v>210840.8</v>
      </c>
      <c r="L127" s="3">
        <v>13.318031044781742</v>
      </c>
    </row>
    <row r="128" spans="1:12" x14ac:dyDescent="0.25">
      <c r="A128" s="1">
        <v>44215</v>
      </c>
      <c r="B128" s="2">
        <f t="shared" si="2"/>
        <v>4</v>
      </c>
      <c r="C128" s="2" t="str">
        <f t="shared" si="3"/>
        <v>week 4</v>
      </c>
      <c r="D128" s="3" t="s">
        <v>16</v>
      </c>
      <c r="E128" s="3">
        <v>0</v>
      </c>
      <c r="F128" s="3">
        <v>3810</v>
      </c>
      <c r="G128" s="3">
        <v>602821.08000000007</v>
      </c>
      <c r="H128" s="3">
        <v>18.399999999999999</v>
      </c>
      <c r="I128" s="3" t="s">
        <v>12</v>
      </c>
      <c r="J128" s="3">
        <v>70104</v>
      </c>
      <c r="K128" s="3">
        <v>0</v>
      </c>
      <c r="L128" s="3">
        <v>13.318031044781742</v>
      </c>
    </row>
    <row r="129" spans="1:12" x14ac:dyDescent="0.25">
      <c r="A129" s="1">
        <v>44215</v>
      </c>
      <c r="B129" s="2">
        <f t="shared" si="2"/>
        <v>4</v>
      </c>
      <c r="C129" s="2" t="str">
        <f t="shared" si="3"/>
        <v>week 4</v>
      </c>
      <c r="D129" s="3" t="s">
        <v>16</v>
      </c>
      <c r="E129" s="3">
        <v>22311</v>
      </c>
      <c r="F129" s="3">
        <v>0</v>
      </c>
      <c r="G129" s="3">
        <v>625132.08000000007</v>
      </c>
      <c r="H129" s="3" t="s">
        <v>12</v>
      </c>
      <c r="I129" s="3">
        <v>12.4</v>
      </c>
      <c r="J129" s="3">
        <v>0</v>
      </c>
      <c r="K129" s="3">
        <v>276656.40000000002</v>
      </c>
      <c r="L129" s="3">
        <v>13.293332495666158</v>
      </c>
    </row>
    <row r="130" spans="1:12" x14ac:dyDescent="0.25">
      <c r="A130" s="1">
        <v>44216</v>
      </c>
      <c r="B130" s="2">
        <f t="shared" si="2"/>
        <v>4</v>
      </c>
      <c r="C130" s="2" t="str">
        <f t="shared" si="3"/>
        <v>week 4</v>
      </c>
      <c r="D130" s="3" t="s">
        <v>14</v>
      </c>
      <c r="E130" s="3">
        <v>0</v>
      </c>
      <c r="F130" s="3">
        <v>234</v>
      </c>
      <c r="G130" s="3">
        <v>182347.4</v>
      </c>
      <c r="H130" s="3">
        <v>17.399999999999999</v>
      </c>
      <c r="I130" s="3" t="s">
        <v>12</v>
      </c>
      <c r="J130" s="3">
        <v>4071.5999999999995</v>
      </c>
      <c r="K130" s="3">
        <v>0</v>
      </c>
      <c r="L130" s="3">
        <v>13.938461679177715</v>
      </c>
    </row>
    <row r="131" spans="1:12" x14ac:dyDescent="0.25">
      <c r="A131" s="1">
        <v>44216</v>
      </c>
      <c r="B131" s="2">
        <f t="shared" ref="B131:B194" si="4">WEEKNUM(A131)</f>
        <v>4</v>
      </c>
      <c r="C131" s="2" t="str">
        <f t="shared" ref="C131:C194" si="5">CONCATENATE("week"," ",B131)</f>
        <v>week 4</v>
      </c>
      <c r="D131" s="3" t="s">
        <v>15</v>
      </c>
      <c r="E131" s="3">
        <v>0</v>
      </c>
      <c r="F131" s="3">
        <v>1517</v>
      </c>
      <c r="G131" s="3">
        <v>705022.2</v>
      </c>
      <c r="H131" s="3">
        <v>18.100000000000001</v>
      </c>
      <c r="I131" s="3" t="s">
        <v>12</v>
      </c>
      <c r="J131" s="3">
        <v>27457.7</v>
      </c>
      <c r="K131" s="3">
        <v>0</v>
      </c>
      <c r="L131" s="3">
        <v>13.463586598800187</v>
      </c>
    </row>
    <row r="132" spans="1:12" x14ac:dyDescent="0.25">
      <c r="A132" s="1">
        <v>44216</v>
      </c>
      <c r="B132" s="2">
        <f t="shared" si="4"/>
        <v>4</v>
      </c>
      <c r="C132" s="2" t="str">
        <f t="shared" si="5"/>
        <v>week 4</v>
      </c>
      <c r="D132" s="3" t="s">
        <v>15</v>
      </c>
      <c r="E132" s="3">
        <v>0</v>
      </c>
      <c r="F132" s="3">
        <v>678</v>
      </c>
      <c r="G132" s="3">
        <v>704344.2</v>
      </c>
      <c r="H132" s="3">
        <v>17.3</v>
      </c>
      <c r="I132" s="3" t="s">
        <v>12</v>
      </c>
      <c r="J132" s="3">
        <v>11729.4</v>
      </c>
      <c r="K132" s="3">
        <v>0</v>
      </c>
      <c r="L132" s="3">
        <v>13.463586598800187</v>
      </c>
    </row>
    <row r="133" spans="1:12" x14ac:dyDescent="0.25">
      <c r="A133" s="1">
        <v>44216</v>
      </c>
      <c r="B133" s="2">
        <f t="shared" si="4"/>
        <v>4</v>
      </c>
      <c r="C133" s="2" t="str">
        <f t="shared" si="5"/>
        <v>week 4</v>
      </c>
      <c r="D133" s="3" t="s">
        <v>15</v>
      </c>
      <c r="E133" s="3">
        <v>0</v>
      </c>
      <c r="F133" s="3">
        <v>3083</v>
      </c>
      <c r="G133" s="3">
        <v>701261.2</v>
      </c>
      <c r="H133" s="3">
        <v>16.5</v>
      </c>
      <c r="I133" s="3" t="s">
        <v>12</v>
      </c>
      <c r="J133" s="3">
        <v>50869.5</v>
      </c>
      <c r="K133" s="3">
        <v>0</v>
      </c>
      <c r="L133" s="3">
        <v>13.463586598800187</v>
      </c>
    </row>
    <row r="134" spans="1:12" x14ac:dyDescent="0.25">
      <c r="A134" s="1">
        <v>44216</v>
      </c>
      <c r="B134" s="2">
        <f t="shared" si="4"/>
        <v>4</v>
      </c>
      <c r="C134" s="2" t="str">
        <f t="shared" si="5"/>
        <v>week 4</v>
      </c>
      <c r="D134" s="3" t="s">
        <v>16</v>
      </c>
      <c r="E134" s="3">
        <v>0</v>
      </c>
      <c r="F134" s="3">
        <v>3393</v>
      </c>
      <c r="G134" s="3">
        <v>621739.08000000007</v>
      </c>
      <c r="H134" s="3">
        <v>17.8</v>
      </c>
      <c r="I134" s="3" t="s">
        <v>12</v>
      </c>
      <c r="J134" s="3">
        <v>60395.4</v>
      </c>
      <c r="K134" s="3">
        <v>0</v>
      </c>
      <c r="L134" s="3">
        <v>13.293332495666158</v>
      </c>
    </row>
    <row r="135" spans="1:12" x14ac:dyDescent="0.25">
      <c r="A135" s="1">
        <v>44216</v>
      </c>
      <c r="B135" s="2">
        <f t="shared" si="4"/>
        <v>4</v>
      </c>
      <c r="C135" s="2" t="str">
        <f t="shared" si="5"/>
        <v>week 4</v>
      </c>
      <c r="D135" s="3" t="s">
        <v>16</v>
      </c>
      <c r="E135" s="3">
        <v>0</v>
      </c>
      <c r="F135" s="3">
        <v>1626</v>
      </c>
      <c r="G135" s="3">
        <v>620113.08000000007</v>
      </c>
      <c r="H135" s="3">
        <v>17.2</v>
      </c>
      <c r="I135" s="3" t="s">
        <v>12</v>
      </c>
      <c r="J135" s="3">
        <v>27967.199999999997</v>
      </c>
      <c r="K135" s="3">
        <v>0</v>
      </c>
      <c r="L135" s="3">
        <v>13.293332495666158</v>
      </c>
    </row>
    <row r="136" spans="1:12" x14ac:dyDescent="0.25">
      <c r="A136" s="1">
        <v>44216</v>
      </c>
      <c r="B136" s="2">
        <f t="shared" si="4"/>
        <v>4</v>
      </c>
      <c r="C136" s="2" t="str">
        <f t="shared" si="5"/>
        <v>week 4</v>
      </c>
      <c r="D136" s="3" t="s">
        <v>16</v>
      </c>
      <c r="E136" s="3">
        <v>2990</v>
      </c>
      <c r="F136" s="3">
        <v>0</v>
      </c>
      <c r="G136" s="3">
        <v>623103.08000000007</v>
      </c>
      <c r="H136" s="3" t="s">
        <v>12</v>
      </c>
      <c r="I136" s="3">
        <v>14.1</v>
      </c>
      <c r="J136" s="3">
        <v>0</v>
      </c>
      <c r="K136" s="3">
        <v>42159</v>
      </c>
      <c r="L136" s="3">
        <v>13.296230491475677</v>
      </c>
    </row>
    <row r="137" spans="1:12" x14ac:dyDescent="0.25">
      <c r="A137" s="1">
        <v>44216</v>
      </c>
      <c r="B137" s="2">
        <f t="shared" si="4"/>
        <v>4</v>
      </c>
      <c r="C137" s="2" t="str">
        <f t="shared" si="5"/>
        <v>week 4</v>
      </c>
      <c r="D137" s="3" t="s">
        <v>16</v>
      </c>
      <c r="E137" s="3">
        <v>0</v>
      </c>
      <c r="F137" s="3">
        <v>3309</v>
      </c>
      <c r="G137" s="3">
        <v>619794.08000000007</v>
      </c>
      <c r="H137" s="3">
        <v>16.7</v>
      </c>
      <c r="I137" s="3" t="s">
        <v>12</v>
      </c>
      <c r="J137" s="3">
        <v>55260.299999999996</v>
      </c>
      <c r="K137" s="3">
        <v>0</v>
      </c>
      <c r="L137" s="3">
        <v>13.296230491475677</v>
      </c>
    </row>
    <row r="138" spans="1:12" x14ac:dyDescent="0.25">
      <c r="A138" s="1">
        <v>44217</v>
      </c>
      <c r="B138" s="2">
        <f t="shared" si="4"/>
        <v>4</v>
      </c>
      <c r="C138" s="2" t="str">
        <f t="shared" si="5"/>
        <v>week 4</v>
      </c>
      <c r="D138" s="3" t="s">
        <v>14</v>
      </c>
      <c r="E138" s="3">
        <v>0</v>
      </c>
      <c r="F138" s="3">
        <v>1224</v>
      </c>
      <c r="G138" s="3">
        <v>181123.4</v>
      </c>
      <c r="H138" s="3">
        <v>18.5</v>
      </c>
      <c r="I138" s="3" t="s">
        <v>12</v>
      </c>
      <c r="J138" s="3">
        <v>22644</v>
      </c>
      <c r="K138" s="3">
        <v>0</v>
      </c>
      <c r="L138" s="3">
        <v>13.938461679177715</v>
      </c>
    </row>
    <row r="139" spans="1:12" x14ac:dyDescent="0.25">
      <c r="A139" s="1">
        <v>44217</v>
      </c>
      <c r="B139" s="2">
        <f t="shared" si="4"/>
        <v>4</v>
      </c>
      <c r="C139" s="2" t="str">
        <f t="shared" si="5"/>
        <v>week 4</v>
      </c>
      <c r="D139" s="3" t="s">
        <v>14</v>
      </c>
      <c r="E139" s="3">
        <v>0</v>
      </c>
      <c r="F139" s="3">
        <v>1546</v>
      </c>
      <c r="G139" s="3">
        <v>179577.4</v>
      </c>
      <c r="H139" s="3">
        <v>18.7</v>
      </c>
      <c r="I139" s="3" t="s">
        <v>12</v>
      </c>
      <c r="J139" s="3">
        <v>28910.199999999997</v>
      </c>
      <c r="K139" s="3">
        <v>0</v>
      </c>
      <c r="L139" s="3">
        <v>13.938461679177715</v>
      </c>
    </row>
    <row r="140" spans="1:12" x14ac:dyDescent="0.25">
      <c r="A140" s="1">
        <v>44217</v>
      </c>
      <c r="B140" s="2">
        <f t="shared" si="4"/>
        <v>4</v>
      </c>
      <c r="C140" s="2" t="str">
        <f t="shared" si="5"/>
        <v>week 4</v>
      </c>
      <c r="D140" s="3" t="s">
        <v>16</v>
      </c>
      <c r="E140" s="3">
        <v>3810</v>
      </c>
      <c r="F140" s="3">
        <v>0</v>
      </c>
      <c r="G140" s="3">
        <v>623604.08000000007</v>
      </c>
      <c r="H140" s="3" t="s">
        <v>12</v>
      </c>
      <c r="I140" s="3">
        <v>14.1</v>
      </c>
      <c r="J140" s="3">
        <v>0</v>
      </c>
      <c r="K140" s="3">
        <v>53721</v>
      </c>
      <c r="L140" s="3">
        <v>13.299893221663961</v>
      </c>
    </row>
    <row r="141" spans="1:12" x14ac:dyDescent="0.25">
      <c r="A141" s="1">
        <v>44219</v>
      </c>
      <c r="B141" s="2">
        <f t="shared" si="4"/>
        <v>4</v>
      </c>
      <c r="C141" s="2" t="str">
        <f t="shared" si="5"/>
        <v>week 4</v>
      </c>
      <c r="D141" s="3" t="s">
        <v>11</v>
      </c>
      <c r="E141" s="3">
        <v>0</v>
      </c>
      <c r="F141" s="3">
        <v>8862</v>
      </c>
      <c r="G141" s="3">
        <v>479343.56000000006</v>
      </c>
      <c r="H141" s="3">
        <v>17.8</v>
      </c>
      <c r="I141" s="3" t="s">
        <v>12</v>
      </c>
      <c r="J141" s="3">
        <v>157743.6</v>
      </c>
      <c r="K141" s="3">
        <v>0</v>
      </c>
      <c r="L141" s="3">
        <v>13.077348118478945</v>
      </c>
    </row>
    <row r="142" spans="1:12" x14ac:dyDescent="0.25">
      <c r="A142" s="1">
        <v>44219</v>
      </c>
      <c r="B142" s="2">
        <f t="shared" si="4"/>
        <v>4</v>
      </c>
      <c r="C142" s="2" t="str">
        <f t="shared" si="5"/>
        <v>week 4</v>
      </c>
      <c r="D142" s="3" t="s">
        <v>15</v>
      </c>
      <c r="E142" s="3">
        <v>0</v>
      </c>
      <c r="F142" s="3">
        <v>1865</v>
      </c>
      <c r="G142" s="3">
        <v>699396.2</v>
      </c>
      <c r="H142" s="3">
        <v>16.600000000000001</v>
      </c>
      <c r="I142" s="3" t="s">
        <v>12</v>
      </c>
      <c r="J142" s="3">
        <v>30959.000000000004</v>
      </c>
      <c r="K142" s="3">
        <v>0</v>
      </c>
      <c r="L142" s="3">
        <v>13.463586598800187</v>
      </c>
    </row>
    <row r="143" spans="1:12" x14ac:dyDescent="0.25">
      <c r="A143" s="1">
        <v>44219</v>
      </c>
      <c r="B143" s="2">
        <f t="shared" si="4"/>
        <v>4</v>
      </c>
      <c r="C143" s="2" t="str">
        <f t="shared" si="5"/>
        <v>week 4</v>
      </c>
      <c r="D143" s="3" t="s">
        <v>15</v>
      </c>
      <c r="E143" s="3">
        <v>0</v>
      </c>
      <c r="F143" s="3">
        <v>902</v>
      </c>
      <c r="G143" s="3">
        <v>698494.2</v>
      </c>
      <c r="H143" s="3">
        <v>16.399999999999999</v>
      </c>
      <c r="I143" s="3" t="s">
        <v>12</v>
      </c>
      <c r="J143" s="3">
        <v>14792.8</v>
      </c>
      <c r="K143" s="3">
        <v>0</v>
      </c>
      <c r="L143" s="3">
        <v>13.463586598800187</v>
      </c>
    </row>
    <row r="144" spans="1:12" x14ac:dyDescent="0.25">
      <c r="A144" s="1">
        <v>44219</v>
      </c>
      <c r="B144" s="2">
        <f t="shared" si="4"/>
        <v>4</v>
      </c>
      <c r="C144" s="2" t="str">
        <f t="shared" si="5"/>
        <v>week 4</v>
      </c>
      <c r="D144" s="3" t="s">
        <v>16</v>
      </c>
      <c r="E144" s="3">
        <v>0</v>
      </c>
      <c r="F144" s="3">
        <v>1083</v>
      </c>
      <c r="G144" s="3">
        <v>622521.08000000007</v>
      </c>
      <c r="H144" s="3">
        <v>17.5</v>
      </c>
      <c r="I144" s="3" t="s">
        <v>12</v>
      </c>
      <c r="J144" s="3">
        <v>18952.5</v>
      </c>
      <c r="K144" s="3">
        <v>0</v>
      </c>
      <c r="L144" s="3">
        <v>13.299893221663961</v>
      </c>
    </row>
    <row r="145" spans="1:12" x14ac:dyDescent="0.25">
      <c r="A145" s="1">
        <v>44219</v>
      </c>
      <c r="B145" s="2">
        <f t="shared" si="4"/>
        <v>4</v>
      </c>
      <c r="C145" s="2" t="str">
        <f t="shared" si="5"/>
        <v>week 4</v>
      </c>
      <c r="D145" s="3" t="s">
        <v>16</v>
      </c>
      <c r="E145" s="3">
        <v>526</v>
      </c>
      <c r="F145" s="3">
        <v>0</v>
      </c>
      <c r="G145" s="3">
        <v>623047.08000000007</v>
      </c>
      <c r="H145" s="3" t="s">
        <v>12</v>
      </c>
      <c r="I145" s="3">
        <v>14.1</v>
      </c>
      <c r="J145" s="3">
        <v>0</v>
      </c>
      <c r="K145" s="3">
        <v>7416.5999999999995</v>
      </c>
      <c r="L145" s="3">
        <v>13.300396269148036</v>
      </c>
    </row>
    <row r="146" spans="1:12" x14ac:dyDescent="0.25">
      <c r="A146" s="1">
        <v>44220</v>
      </c>
      <c r="B146" s="2">
        <f t="shared" si="4"/>
        <v>5</v>
      </c>
      <c r="C146" s="2" t="str">
        <f t="shared" si="5"/>
        <v>week 5</v>
      </c>
      <c r="D146" s="3" t="s">
        <v>11</v>
      </c>
      <c r="E146" s="3">
        <v>10160</v>
      </c>
      <c r="F146" s="3">
        <v>0</v>
      </c>
      <c r="G146" s="3">
        <v>489503.56000000006</v>
      </c>
      <c r="H146" s="3" t="s">
        <v>12</v>
      </c>
      <c r="I146" s="3">
        <v>14.9</v>
      </c>
      <c r="J146" s="3">
        <v>0</v>
      </c>
      <c r="K146" s="3">
        <v>151384</v>
      </c>
      <c r="L146" s="3">
        <v>13.109593593832319</v>
      </c>
    </row>
    <row r="147" spans="1:12" x14ac:dyDescent="0.25">
      <c r="A147" s="1">
        <v>44220</v>
      </c>
      <c r="B147" s="2">
        <f t="shared" si="4"/>
        <v>5</v>
      </c>
      <c r="C147" s="2" t="str">
        <f t="shared" si="5"/>
        <v>week 5</v>
      </c>
      <c r="D147" s="3" t="s">
        <v>11</v>
      </c>
      <c r="E147" s="3">
        <v>0</v>
      </c>
      <c r="F147" s="3">
        <v>10160</v>
      </c>
      <c r="G147" s="3">
        <v>479343.56000000006</v>
      </c>
      <c r="H147" s="3">
        <v>18.3</v>
      </c>
      <c r="I147" s="3" t="s">
        <v>12</v>
      </c>
      <c r="J147" s="3">
        <v>185928</v>
      </c>
      <c r="K147" s="3">
        <v>0</v>
      </c>
      <c r="L147" s="3">
        <v>13.109593593832319</v>
      </c>
    </row>
    <row r="148" spans="1:12" x14ac:dyDescent="0.25">
      <c r="A148" s="1">
        <v>44220</v>
      </c>
      <c r="B148" s="2">
        <f t="shared" si="4"/>
        <v>5</v>
      </c>
      <c r="C148" s="2" t="str">
        <f t="shared" si="5"/>
        <v>week 5</v>
      </c>
      <c r="D148" s="3" t="s">
        <v>15</v>
      </c>
      <c r="E148" s="3">
        <v>0</v>
      </c>
      <c r="F148" s="3">
        <v>383</v>
      </c>
      <c r="G148" s="3">
        <v>698111.2</v>
      </c>
      <c r="H148" s="3">
        <v>18.2</v>
      </c>
      <c r="I148" s="3" t="s">
        <v>12</v>
      </c>
      <c r="J148" s="3">
        <v>6970.5999999999995</v>
      </c>
      <c r="K148" s="3">
        <v>0</v>
      </c>
      <c r="L148" s="3">
        <v>13.463586598800187</v>
      </c>
    </row>
    <row r="149" spans="1:12" x14ac:dyDescent="0.25">
      <c r="A149" s="1">
        <v>44220</v>
      </c>
      <c r="B149" s="2">
        <f t="shared" si="4"/>
        <v>5</v>
      </c>
      <c r="C149" s="2" t="str">
        <f t="shared" si="5"/>
        <v>week 5</v>
      </c>
      <c r="D149" s="3" t="s">
        <v>15</v>
      </c>
      <c r="E149" s="3">
        <v>0</v>
      </c>
      <c r="F149" s="3">
        <v>677</v>
      </c>
      <c r="G149" s="3">
        <v>697434.2</v>
      </c>
      <c r="H149" s="3">
        <v>16.7</v>
      </c>
      <c r="I149" s="3" t="s">
        <v>12</v>
      </c>
      <c r="J149" s="3">
        <v>11305.9</v>
      </c>
      <c r="K149" s="3">
        <v>0</v>
      </c>
      <c r="L149" s="3">
        <v>13.463586598800187</v>
      </c>
    </row>
    <row r="150" spans="1:12" x14ac:dyDescent="0.25">
      <c r="A150" s="1">
        <v>44220</v>
      </c>
      <c r="B150" s="2">
        <f t="shared" si="4"/>
        <v>5</v>
      </c>
      <c r="C150" s="2" t="str">
        <f t="shared" si="5"/>
        <v>week 5</v>
      </c>
      <c r="D150" s="3" t="s">
        <v>15</v>
      </c>
      <c r="E150" s="3">
        <v>1600</v>
      </c>
      <c r="F150" s="3">
        <v>0</v>
      </c>
      <c r="G150" s="3">
        <v>699034.2</v>
      </c>
      <c r="H150" s="3" t="s">
        <v>12</v>
      </c>
      <c r="I150" s="3">
        <v>14.2</v>
      </c>
      <c r="J150" s="3">
        <v>0</v>
      </c>
      <c r="K150" s="3">
        <v>22720</v>
      </c>
      <c r="L150" s="3">
        <v>13.46481517203612</v>
      </c>
    </row>
    <row r="151" spans="1:12" x14ac:dyDescent="0.25">
      <c r="A151" s="1">
        <v>44220</v>
      </c>
      <c r="B151" s="2">
        <f t="shared" si="4"/>
        <v>5</v>
      </c>
      <c r="C151" s="2" t="str">
        <f t="shared" si="5"/>
        <v>week 5</v>
      </c>
      <c r="D151" s="3" t="s">
        <v>15</v>
      </c>
      <c r="E151" s="3">
        <v>0</v>
      </c>
      <c r="F151" s="3">
        <v>266</v>
      </c>
      <c r="G151" s="3">
        <v>698768.2</v>
      </c>
      <c r="H151" s="3">
        <v>18.2</v>
      </c>
      <c r="I151" s="3" t="s">
        <v>12</v>
      </c>
      <c r="J151" s="3">
        <v>4841.2</v>
      </c>
      <c r="K151" s="3">
        <v>0</v>
      </c>
      <c r="L151" s="3">
        <v>13.46481517203612</v>
      </c>
    </row>
    <row r="152" spans="1:12" x14ac:dyDescent="0.25">
      <c r="A152" s="1">
        <v>44220</v>
      </c>
      <c r="B152" s="2">
        <f t="shared" si="4"/>
        <v>5</v>
      </c>
      <c r="C152" s="2" t="str">
        <f t="shared" si="5"/>
        <v>week 5</v>
      </c>
      <c r="D152" s="3" t="s">
        <v>16</v>
      </c>
      <c r="E152" s="3">
        <v>0</v>
      </c>
      <c r="F152" s="3">
        <v>44</v>
      </c>
      <c r="G152" s="3">
        <v>623003.08000000007</v>
      </c>
      <c r="H152" s="3">
        <v>16.7</v>
      </c>
      <c r="I152" s="3" t="s">
        <v>12</v>
      </c>
      <c r="J152" s="3">
        <v>734.8</v>
      </c>
      <c r="K152" s="3">
        <v>0</v>
      </c>
      <c r="L152" s="3">
        <v>13.300396269148036</v>
      </c>
    </row>
    <row r="153" spans="1:12" x14ac:dyDescent="0.25">
      <c r="A153" s="1">
        <v>44221</v>
      </c>
      <c r="B153" s="2">
        <f t="shared" si="4"/>
        <v>5</v>
      </c>
      <c r="C153" s="2" t="str">
        <f t="shared" si="5"/>
        <v>week 5</v>
      </c>
      <c r="D153" s="3" t="s">
        <v>16</v>
      </c>
      <c r="E153" s="3">
        <v>0</v>
      </c>
      <c r="F153" s="3">
        <v>16060</v>
      </c>
      <c r="G153" s="3">
        <v>606943.08000000007</v>
      </c>
      <c r="H153" s="3">
        <v>18.8</v>
      </c>
      <c r="I153" s="3" t="s">
        <v>12</v>
      </c>
      <c r="J153" s="3">
        <v>301928</v>
      </c>
      <c r="K153" s="3">
        <v>0</v>
      </c>
      <c r="L153" s="3">
        <v>13.300396269148036</v>
      </c>
    </row>
    <row r="154" spans="1:12" x14ac:dyDescent="0.25">
      <c r="A154" s="1">
        <v>44222</v>
      </c>
      <c r="B154" s="2">
        <f t="shared" si="4"/>
        <v>5</v>
      </c>
      <c r="C154" s="2" t="str">
        <f t="shared" si="5"/>
        <v>week 5</v>
      </c>
      <c r="D154" s="3" t="s">
        <v>11</v>
      </c>
      <c r="E154" s="3">
        <v>0</v>
      </c>
      <c r="F154" s="3">
        <v>310</v>
      </c>
      <c r="G154" s="3">
        <v>479033.56000000006</v>
      </c>
      <c r="H154" s="3">
        <v>17.8</v>
      </c>
      <c r="I154" s="3" t="s">
        <v>12</v>
      </c>
      <c r="J154" s="3">
        <v>5518</v>
      </c>
      <c r="K154" s="3">
        <v>0</v>
      </c>
      <c r="L154" s="3">
        <v>13.109593593832319</v>
      </c>
    </row>
    <row r="155" spans="1:12" x14ac:dyDescent="0.25">
      <c r="A155" s="1">
        <v>44223</v>
      </c>
      <c r="B155" s="2">
        <f t="shared" si="4"/>
        <v>5</v>
      </c>
      <c r="C155" s="2" t="str">
        <f t="shared" si="5"/>
        <v>week 5</v>
      </c>
      <c r="D155" s="3" t="s">
        <v>14</v>
      </c>
      <c r="E155" s="3">
        <v>0</v>
      </c>
      <c r="F155" s="3">
        <v>1210</v>
      </c>
      <c r="G155" s="3">
        <v>178367.4</v>
      </c>
      <c r="H155" s="3">
        <v>16.2</v>
      </c>
      <c r="I155" s="3" t="s">
        <v>12</v>
      </c>
      <c r="J155" s="3">
        <v>19602</v>
      </c>
      <c r="K155" s="3">
        <v>0</v>
      </c>
      <c r="L155" s="3">
        <v>13.938461679177715</v>
      </c>
    </row>
    <row r="156" spans="1:12" x14ac:dyDescent="0.25">
      <c r="A156" s="1">
        <v>44223</v>
      </c>
      <c r="B156" s="2">
        <f t="shared" si="4"/>
        <v>5</v>
      </c>
      <c r="C156" s="2" t="str">
        <f t="shared" si="5"/>
        <v>week 5</v>
      </c>
      <c r="D156" s="3" t="s">
        <v>14</v>
      </c>
      <c r="E156" s="3">
        <v>2961</v>
      </c>
      <c r="F156" s="3">
        <v>0</v>
      </c>
      <c r="G156" s="3">
        <v>181328.4</v>
      </c>
      <c r="H156" s="3" t="s">
        <v>12</v>
      </c>
      <c r="I156" s="3">
        <v>14.2</v>
      </c>
      <c r="J156" s="3">
        <v>0</v>
      </c>
      <c r="K156" s="3">
        <v>42046.2</v>
      </c>
      <c r="L156" s="3">
        <v>13.942562945058718</v>
      </c>
    </row>
    <row r="157" spans="1:12" x14ac:dyDescent="0.25">
      <c r="A157" s="1">
        <v>44223</v>
      </c>
      <c r="B157" s="2">
        <f t="shared" si="4"/>
        <v>5</v>
      </c>
      <c r="C157" s="2" t="str">
        <f t="shared" si="5"/>
        <v>week 5</v>
      </c>
      <c r="D157" s="3" t="s">
        <v>14</v>
      </c>
      <c r="E157" s="3">
        <v>0</v>
      </c>
      <c r="F157" s="3">
        <v>2961</v>
      </c>
      <c r="G157" s="3">
        <v>178367.4</v>
      </c>
      <c r="H157" s="3">
        <v>18.600000000000001</v>
      </c>
      <c r="I157" s="3" t="s">
        <v>12</v>
      </c>
      <c r="J157" s="3">
        <v>55074.600000000006</v>
      </c>
      <c r="K157" s="3">
        <v>0</v>
      </c>
      <c r="L157" s="3">
        <v>13.942562945058718</v>
      </c>
    </row>
    <row r="158" spans="1:12" x14ac:dyDescent="0.25">
      <c r="A158" s="1">
        <v>44226</v>
      </c>
      <c r="B158" s="2">
        <f t="shared" si="4"/>
        <v>5</v>
      </c>
      <c r="C158" s="2" t="str">
        <f t="shared" si="5"/>
        <v>week 5</v>
      </c>
      <c r="D158" s="3" t="s">
        <v>11</v>
      </c>
      <c r="E158" s="3">
        <v>0</v>
      </c>
      <c r="F158" s="3">
        <v>2894</v>
      </c>
      <c r="G158" s="3">
        <v>476139.56000000006</v>
      </c>
      <c r="H158" s="3">
        <v>17.600000000000001</v>
      </c>
      <c r="I158" s="3" t="s">
        <v>12</v>
      </c>
      <c r="J158" s="3">
        <v>50934.400000000001</v>
      </c>
      <c r="K158" s="3">
        <v>0</v>
      </c>
      <c r="L158" s="3">
        <v>13.109593593832319</v>
      </c>
    </row>
    <row r="159" spans="1:12" x14ac:dyDescent="0.25">
      <c r="A159" s="1">
        <v>44226</v>
      </c>
      <c r="B159" s="2">
        <f t="shared" si="4"/>
        <v>5</v>
      </c>
      <c r="C159" s="2" t="str">
        <f t="shared" si="5"/>
        <v>week 5</v>
      </c>
      <c r="D159" s="3" t="s">
        <v>11</v>
      </c>
      <c r="E159" s="3">
        <v>0</v>
      </c>
      <c r="F159" s="3">
        <v>6540</v>
      </c>
      <c r="G159" s="3">
        <v>469599.56000000006</v>
      </c>
      <c r="H159" s="3">
        <v>17.399999999999999</v>
      </c>
      <c r="I159" s="3" t="s">
        <v>12</v>
      </c>
      <c r="J159" s="3">
        <v>113795.99999999999</v>
      </c>
      <c r="K159" s="3">
        <v>0</v>
      </c>
      <c r="L159" s="3">
        <v>13.109593593832319</v>
      </c>
    </row>
    <row r="160" spans="1:12" x14ac:dyDescent="0.25">
      <c r="A160" s="1">
        <v>44226</v>
      </c>
      <c r="B160" s="2">
        <f t="shared" si="4"/>
        <v>5</v>
      </c>
      <c r="C160" s="2" t="str">
        <f t="shared" si="5"/>
        <v>week 5</v>
      </c>
      <c r="D160" s="3" t="s">
        <v>11</v>
      </c>
      <c r="E160" s="3">
        <v>0</v>
      </c>
      <c r="F160" s="3">
        <v>1663</v>
      </c>
      <c r="G160" s="3">
        <v>467936.56000000006</v>
      </c>
      <c r="H160" s="3">
        <v>16.399999999999999</v>
      </c>
      <c r="I160" s="3" t="s">
        <v>12</v>
      </c>
      <c r="J160" s="3">
        <v>27273.199999999997</v>
      </c>
      <c r="K160" s="3">
        <v>0</v>
      </c>
      <c r="L160" s="3">
        <v>13.109593593832319</v>
      </c>
    </row>
    <row r="161" spans="1:12" x14ac:dyDescent="0.25">
      <c r="A161" s="1">
        <v>44226</v>
      </c>
      <c r="B161" s="2">
        <f t="shared" si="4"/>
        <v>5</v>
      </c>
      <c r="C161" s="2" t="str">
        <f t="shared" si="5"/>
        <v>week 5</v>
      </c>
      <c r="D161" s="3" t="s">
        <v>15</v>
      </c>
      <c r="E161" s="3">
        <v>0</v>
      </c>
      <c r="F161" s="3">
        <v>770</v>
      </c>
      <c r="G161" s="3">
        <v>697998.2</v>
      </c>
      <c r="H161" s="3">
        <v>16.5</v>
      </c>
      <c r="I161" s="3" t="s">
        <v>12</v>
      </c>
      <c r="J161" s="3">
        <v>12705</v>
      </c>
      <c r="K161" s="3">
        <v>0</v>
      </c>
      <c r="L161" s="3">
        <v>13.46481517203612</v>
      </c>
    </row>
    <row r="162" spans="1:12" x14ac:dyDescent="0.25">
      <c r="A162" s="1">
        <v>44226</v>
      </c>
      <c r="B162" s="2">
        <f t="shared" si="4"/>
        <v>5</v>
      </c>
      <c r="C162" s="2" t="str">
        <f t="shared" si="5"/>
        <v>week 5</v>
      </c>
      <c r="D162" s="3" t="s">
        <v>15</v>
      </c>
      <c r="E162" s="3">
        <v>0</v>
      </c>
      <c r="F162" s="3">
        <v>1334</v>
      </c>
      <c r="G162" s="3">
        <v>696664.2</v>
      </c>
      <c r="H162" s="3">
        <v>17.399999999999999</v>
      </c>
      <c r="I162" s="3" t="s">
        <v>12</v>
      </c>
      <c r="J162" s="3">
        <v>23211.599999999999</v>
      </c>
      <c r="K162" s="3">
        <v>0</v>
      </c>
      <c r="L162" s="3">
        <v>13.46481517203612</v>
      </c>
    </row>
    <row r="163" spans="1:12" x14ac:dyDescent="0.25">
      <c r="A163" s="1">
        <v>44226</v>
      </c>
      <c r="B163" s="2">
        <f t="shared" si="4"/>
        <v>5</v>
      </c>
      <c r="C163" s="2" t="str">
        <f t="shared" si="5"/>
        <v>week 5</v>
      </c>
      <c r="D163" s="3" t="s">
        <v>15</v>
      </c>
      <c r="E163" s="3">
        <v>0</v>
      </c>
      <c r="F163" s="3">
        <v>734</v>
      </c>
      <c r="G163" s="3">
        <v>695930.2</v>
      </c>
      <c r="H163" s="3">
        <v>18.100000000000001</v>
      </c>
      <c r="I163" s="3" t="s">
        <v>12</v>
      </c>
      <c r="J163" s="3">
        <v>13285.400000000001</v>
      </c>
      <c r="K163" s="3">
        <v>0</v>
      </c>
      <c r="L163" s="3">
        <v>13.46481517203612</v>
      </c>
    </row>
    <row r="164" spans="1:12" x14ac:dyDescent="0.25">
      <c r="A164" s="1">
        <v>44226</v>
      </c>
      <c r="B164" s="2">
        <f t="shared" si="4"/>
        <v>5</v>
      </c>
      <c r="C164" s="2" t="str">
        <f t="shared" si="5"/>
        <v>week 5</v>
      </c>
      <c r="D164" s="3" t="s">
        <v>15</v>
      </c>
      <c r="E164" s="3">
        <v>0</v>
      </c>
      <c r="F164" s="3">
        <v>6498</v>
      </c>
      <c r="G164" s="3">
        <v>689432.2</v>
      </c>
      <c r="H164" s="3">
        <v>17.8</v>
      </c>
      <c r="I164" s="3" t="s">
        <v>12</v>
      </c>
      <c r="J164" s="3">
        <v>115664.40000000001</v>
      </c>
      <c r="K164" s="3">
        <v>0</v>
      </c>
      <c r="L164" s="3">
        <v>13.46481517203612</v>
      </c>
    </row>
    <row r="165" spans="1:12" x14ac:dyDescent="0.25">
      <c r="A165" s="1">
        <v>44226</v>
      </c>
      <c r="B165" s="2">
        <f t="shared" si="4"/>
        <v>5</v>
      </c>
      <c r="C165" s="2" t="str">
        <f t="shared" si="5"/>
        <v>week 5</v>
      </c>
      <c r="D165" s="3" t="s">
        <v>15</v>
      </c>
      <c r="E165" s="3">
        <v>0</v>
      </c>
      <c r="F165" s="3">
        <v>1713</v>
      </c>
      <c r="G165" s="3">
        <v>687719.2</v>
      </c>
      <c r="H165" s="3">
        <v>17.2</v>
      </c>
      <c r="I165" s="3" t="s">
        <v>12</v>
      </c>
      <c r="J165" s="3">
        <v>29463.599999999999</v>
      </c>
      <c r="K165" s="3">
        <v>0</v>
      </c>
      <c r="L165" s="3">
        <v>13.46481517203612</v>
      </c>
    </row>
    <row r="166" spans="1:12" x14ac:dyDescent="0.25">
      <c r="A166" s="1">
        <v>44227</v>
      </c>
      <c r="B166" s="2">
        <f t="shared" si="4"/>
        <v>6</v>
      </c>
      <c r="C166" s="2" t="str">
        <f t="shared" si="5"/>
        <v>week 6</v>
      </c>
      <c r="D166" s="3" t="s">
        <v>16</v>
      </c>
      <c r="E166" s="3">
        <v>0</v>
      </c>
      <c r="F166" s="3">
        <v>2341.44</v>
      </c>
      <c r="G166" s="3">
        <v>604601.64000000013</v>
      </c>
      <c r="H166" s="3">
        <v>16.7</v>
      </c>
      <c r="I166" s="3" t="s">
        <v>12</v>
      </c>
      <c r="J166" s="3">
        <v>39102.048000000003</v>
      </c>
      <c r="K166" s="3">
        <v>0</v>
      </c>
      <c r="L166" s="3">
        <v>13.300396269148036</v>
      </c>
    </row>
    <row r="167" spans="1:12" x14ac:dyDescent="0.25">
      <c r="A167" s="1">
        <v>44228</v>
      </c>
      <c r="B167" s="2">
        <f t="shared" si="4"/>
        <v>6</v>
      </c>
      <c r="C167" s="2" t="str">
        <f t="shared" si="5"/>
        <v>week 6</v>
      </c>
      <c r="D167" s="3" t="s">
        <v>11</v>
      </c>
      <c r="E167" s="3">
        <v>0</v>
      </c>
      <c r="F167" s="3">
        <v>641</v>
      </c>
      <c r="G167" s="3">
        <v>467295.56000000006</v>
      </c>
      <c r="H167" s="3">
        <v>18.3</v>
      </c>
      <c r="I167" s="3" t="s">
        <v>12</v>
      </c>
      <c r="J167" s="3">
        <v>11730.300000000001</v>
      </c>
      <c r="K167" s="3">
        <v>0</v>
      </c>
      <c r="L167" s="3">
        <v>13.109593593832319</v>
      </c>
    </row>
    <row r="168" spans="1:12" x14ac:dyDescent="0.25">
      <c r="A168" s="1">
        <v>44228</v>
      </c>
      <c r="B168" s="2">
        <f t="shared" si="4"/>
        <v>6</v>
      </c>
      <c r="C168" s="2" t="str">
        <f t="shared" si="5"/>
        <v>week 6</v>
      </c>
      <c r="D168" s="3" t="s">
        <v>11</v>
      </c>
      <c r="E168" s="3">
        <v>0</v>
      </c>
      <c r="F168" s="3">
        <v>1065</v>
      </c>
      <c r="G168" s="3">
        <v>466230.56000000006</v>
      </c>
      <c r="H168" s="3">
        <v>18.5</v>
      </c>
      <c r="I168" s="3" t="s">
        <v>12</v>
      </c>
      <c r="J168" s="3">
        <v>19702.5</v>
      </c>
      <c r="K168" s="3">
        <v>0</v>
      </c>
      <c r="L168" s="3">
        <v>13.109593593832319</v>
      </c>
    </row>
    <row r="169" spans="1:12" x14ac:dyDescent="0.25">
      <c r="A169" s="1">
        <v>44228</v>
      </c>
      <c r="B169" s="2">
        <f t="shared" si="4"/>
        <v>6</v>
      </c>
      <c r="C169" s="2" t="str">
        <f t="shared" si="5"/>
        <v>week 6</v>
      </c>
      <c r="D169" s="3" t="s">
        <v>11</v>
      </c>
      <c r="E169" s="3">
        <v>1863</v>
      </c>
      <c r="F169" s="3">
        <v>0</v>
      </c>
      <c r="G169" s="3">
        <v>468093.56000000006</v>
      </c>
      <c r="H169" s="3" t="s">
        <v>12</v>
      </c>
      <c r="I169" s="3">
        <v>12.7</v>
      </c>
      <c r="J169" s="3">
        <v>0</v>
      </c>
      <c r="K169" s="3">
        <v>23660.1</v>
      </c>
      <c r="L169" s="3">
        <v>13.108269158445593</v>
      </c>
    </row>
    <row r="170" spans="1:12" x14ac:dyDescent="0.25">
      <c r="A170" s="1">
        <v>44228</v>
      </c>
      <c r="B170" s="2">
        <f t="shared" si="4"/>
        <v>6</v>
      </c>
      <c r="C170" s="2" t="str">
        <f t="shared" si="5"/>
        <v>week 6</v>
      </c>
      <c r="D170" s="3" t="s">
        <v>14</v>
      </c>
      <c r="E170" s="3">
        <v>0</v>
      </c>
      <c r="F170" s="3">
        <v>1924</v>
      </c>
      <c r="G170" s="3">
        <v>176443.4</v>
      </c>
      <c r="H170" s="3">
        <v>16.600000000000001</v>
      </c>
      <c r="I170" s="3" t="s">
        <v>12</v>
      </c>
      <c r="J170" s="3">
        <v>31938.400000000001</v>
      </c>
      <c r="K170" s="3">
        <v>0</v>
      </c>
      <c r="L170" s="3">
        <v>13.942562945058718</v>
      </c>
    </row>
    <row r="171" spans="1:12" x14ac:dyDescent="0.25">
      <c r="A171" s="1">
        <v>44228</v>
      </c>
      <c r="B171" s="2">
        <f t="shared" si="4"/>
        <v>6</v>
      </c>
      <c r="C171" s="2" t="str">
        <f t="shared" si="5"/>
        <v>week 6</v>
      </c>
      <c r="D171" s="3" t="s">
        <v>14</v>
      </c>
      <c r="E171" s="3">
        <v>18920</v>
      </c>
      <c r="F171" s="3">
        <v>0</v>
      </c>
      <c r="G171" s="3">
        <v>195363.4</v>
      </c>
      <c r="H171" s="3" t="s">
        <v>12</v>
      </c>
      <c r="I171" s="3">
        <v>13.2</v>
      </c>
      <c r="J171" s="3">
        <v>0</v>
      </c>
      <c r="K171" s="3">
        <v>249744</v>
      </c>
      <c r="L171" s="3">
        <v>13.874934847508996</v>
      </c>
    </row>
    <row r="172" spans="1:12" x14ac:dyDescent="0.25">
      <c r="A172" s="1">
        <v>44228</v>
      </c>
      <c r="B172" s="2">
        <f t="shared" si="4"/>
        <v>6</v>
      </c>
      <c r="C172" s="2" t="str">
        <f t="shared" si="5"/>
        <v>week 6</v>
      </c>
      <c r="D172" s="3" t="s">
        <v>14</v>
      </c>
      <c r="E172" s="3">
        <v>11810</v>
      </c>
      <c r="F172" s="3">
        <v>0</v>
      </c>
      <c r="G172" s="3">
        <v>207173.4</v>
      </c>
      <c r="H172" s="3" t="s">
        <v>12</v>
      </c>
      <c r="I172" s="3">
        <v>13.5</v>
      </c>
      <c r="J172" s="3">
        <v>0</v>
      </c>
      <c r="K172" s="3">
        <v>159435</v>
      </c>
      <c r="L172" s="3">
        <v>13.854766721900003</v>
      </c>
    </row>
    <row r="173" spans="1:12" x14ac:dyDescent="0.25">
      <c r="A173" s="1">
        <v>44228</v>
      </c>
      <c r="B173" s="2">
        <f t="shared" si="4"/>
        <v>6</v>
      </c>
      <c r="C173" s="2" t="str">
        <f t="shared" si="5"/>
        <v>week 6</v>
      </c>
      <c r="D173" s="3" t="s">
        <v>15</v>
      </c>
      <c r="E173" s="3">
        <v>5810</v>
      </c>
      <c r="F173" s="3">
        <v>0</v>
      </c>
      <c r="G173" s="3">
        <v>693529.2</v>
      </c>
      <c r="H173" s="3" t="s">
        <v>12</v>
      </c>
      <c r="I173" s="3">
        <v>12.5</v>
      </c>
      <c r="J173" s="3">
        <v>0</v>
      </c>
      <c r="K173" s="3">
        <v>72625</v>
      </c>
      <c r="L173" s="3">
        <v>13.459005433542284</v>
      </c>
    </row>
    <row r="174" spans="1:12" x14ac:dyDescent="0.25">
      <c r="A174" s="1">
        <v>44228</v>
      </c>
      <c r="B174" s="2">
        <f t="shared" si="4"/>
        <v>6</v>
      </c>
      <c r="C174" s="2" t="str">
        <f t="shared" si="5"/>
        <v>week 6</v>
      </c>
      <c r="D174" s="3" t="s">
        <v>15</v>
      </c>
      <c r="E174" s="3">
        <v>0</v>
      </c>
      <c r="F174" s="3">
        <v>5810</v>
      </c>
      <c r="G174" s="3">
        <v>687719.2</v>
      </c>
      <c r="H174" s="3">
        <v>18.8</v>
      </c>
      <c r="I174" s="3" t="s">
        <v>12</v>
      </c>
      <c r="J174" s="3">
        <v>109228</v>
      </c>
      <c r="K174" s="3">
        <v>0</v>
      </c>
      <c r="L174" s="3">
        <v>13.459005433542284</v>
      </c>
    </row>
    <row r="175" spans="1:12" x14ac:dyDescent="0.25">
      <c r="A175" s="1">
        <v>44228</v>
      </c>
      <c r="B175" s="2">
        <f t="shared" si="4"/>
        <v>6</v>
      </c>
      <c r="C175" s="2" t="str">
        <f t="shared" si="5"/>
        <v>week 6</v>
      </c>
      <c r="D175" s="3" t="s">
        <v>15</v>
      </c>
      <c r="E175" s="3">
        <v>0</v>
      </c>
      <c r="F175" s="3">
        <v>342.6</v>
      </c>
      <c r="G175" s="3">
        <v>687376.6</v>
      </c>
      <c r="H175" s="3">
        <v>16.899999999999999</v>
      </c>
      <c r="I175" s="3" t="s">
        <v>12</v>
      </c>
      <c r="J175" s="3">
        <v>5789.94</v>
      </c>
      <c r="K175" s="3">
        <v>0</v>
      </c>
      <c r="L175" s="3">
        <v>13.459005433542284</v>
      </c>
    </row>
    <row r="176" spans="1:12" x14ac:dyDescent="0.25">
      <c r="A176" s="1">
        <v>44229</v>
      </c>
      <c r="B176" s="2">
        <f t="shared" si="4"/>
        <v>6</v>
      </c>
      <c r="C176" s="2" t="str">
        <f t="shared" si="5"/>
        <v>week 6</v>
      </c>
      <c r="D176" s="3" t="s">
        <v>11</v>
      </c>
      <c r="E176" s="3">
        <v>14980</v>
      </c>
      <c r="F176" s="3">
        <v>0</v>
      </c>
      <c r="G176" s="3">
        <v>483073.56000000006</v>
      </c>
      <c r="H176" s="3" t="s">
        <v>12</v>
      </c>
      <c r="I176" s="3">
        <v>12.6</v>
      </c>
      <c r="J176" s="3">
        <v>0</v>
      </c>
      <c r="K176" s="3">
        <v>188748</v>
      </c>
      <c r="L176" s="3">
        <v>13.095388949928335</v>
      </c>
    </row>
    <row r="177" spans="1:12" x14ac:dyDescent="0.25">
      <c r="A177" s="1">
        <v>44229</v>
      </c>
      <c r="B177" s="2">
        <f t="shared" si="4"/>
        <v>6</v>
      </c>
      <c r="C177" s="2" t="str">
        <f t="shared" si="5"/>
        <v>week 6</v>
      </c>
      <c r="D177" s="3" t="s">
        <v>11</v>
      </c>
      <c r="E177" s="3">
        <v>0</v>
      </c>
      <c r="F177" s="3">
        <v>6540</v>
      </c>
      <c r="G177" s="3">
        <v>476533.56000000006</v>
      </c>
      <c r="H177" s="3">
        <v>18.399999999999999</v>
      </c>
      <c r="I177" s="3" t="s">
        <v>12</v>
      </c>
      <c r="J177" s="3">
        <v>120335.99999999999</v>
      </c>
      <c r="K177" s="3">
        <v>0</v>
      </c>
      <c r="L177" s="3">
        <v>13.095388949928335</v>
      </c>
    </row>
    <row r="178" spans="1:12" x14ac:dyDescent="0.25">
      <c r="A178" s="1">
        <v>44229</v>
      </c>
      <c r="B178" s="2">
        <f t="shared" si="4"/>
        <v>6</v>
      </c>
      <c r="C178" s="2" t="str">
        <f t="shared" si="5"/>
        <v>week 6</v>
      </c>
      <c r="D178" s="3" t="s">
        <v>11</v>
      </c>
      <c r="E178" s="3">
        <v>0</v>
      </c>
      <c r="F178" s="3">
        <v>546</v>
      </c>
      <c r="G178" s="3">
        <v>475987.56000000006</v>
      </c>
      <c r="H178" s="3">
        <v>17.899999999999999</v>
      </c>
      <c r="I178" s="3" t="s">
        <v>12</v>
      </c>
      <c r="J178" s="3">
        <v>9773.4</v>
      </c>
      <c r="K178" s="3">
        <v>0</v>
      </c>
      <c r="L178" s="3">
        <v>13.095388949928335</v>
      </c>
    </row>
    <row r="179" spans="1:12" x14ac:dyDescent="0.25">
      <c r="A179" s="1">
        <v>44229</v>
      </c>
      <c r="B179" s="2">
        <f t="shared" si="4"/>
        <v>6</v>
      </c>
      <c r="C179" s="2" t="str">
        <f t="shared" si="5"/>
        <v>week 6</v>
      </c>
      <c r="D179" s="3" t="s">
        <v>13</v>
      </c>
      <c r="E179" s="3">
        <v>20325</v>
      </c>
      <c r="F179" s="3">
        <v>0</v>
      </c>
      <c r="G179" s="3">
        <v>24583</v>
      </c>
      <c r="H179" s="3" t="s">
        <v>12</v>
      </c>
      <c r="I179" s="3">
        <v>14.1</v>
      </c>
      <c r="J179" s="3">
        <v>0</v>
      </c>
      <c r="K179" s="3">
        <v>286582.5</v>
      </c>
      <c r="L179" s="3">
        <v>13.380725073673872</v>
      </c>
    </row>
    <row r="180" spans="1:12" x14ac:dyDescent="0.25">
      <c r="A180" s="1">
        <v>44229</v>
      </c>
      <c r="B180" s="2">
        <f t="shared" si="4"/>
        <v>6</v>
      </c>
      <c r="C180" s="2" t="str">
        <f t="shared" si="5"/>
        <v>week 6</v>
      </c>
      <c r="D180" s="3" t="s">
        <v>13</v>
      </c>
      <c r="E180" s="3">
        <v>0</v>
      </c>
      <c r="F180" s="3">
        <v>9564.64</v>
      </c>
      <c r="G180" s="3">
        <v>15018.36</v>
      </c>
      <c r="H180" s="3">
        <v>16.7</v>
      </c>
      <c r="I180" s="3" t="s">
        <v>12</v>
      </c>
      <c r="J180" s="3">
        <v>159729.48799999998</v>
      </c>
      <c r="K180" s="3">
        <v>0</v>
      </c>
      <c r="L180" s="3">
        <v>13.380725073673872</v>
      </c>
    </row>
    <row r="181" spans="1:12" x14ac:dyDescent="0.25">
      <c r="A181" s="1">
        <v>44229</v>
      </c>
      <c r="B181" s="2">
        <f t="shared" si="4"/>
        <v>6</v>
      </c>
      <c r="C181" s="2" t="str">
        <f t="shared" si="5"/>
        <v>week 6</v>
      </c>
      <c r="D181" s="3" t="s">
        <v>14</v>
      </c>
      <c r="E181" s="3">
        <v>759</v>
      </c>
      <c r="F181" s="3">
        <v>0</v>
      </c>
      <c r="G181" s="3">
        <v>207932.4</v>
      </c>
      <c r="H181" s="3" t="s">
        <v>12</v>
      </c>
      <c r="I181" s="3">
        <v>13.8</v>
      </c>
      <c r="J181" s="3">
        <v>0</v>
      </c>
      <c r="K181" s="3">
        <v>10474.200000000001</v>
      </c>
      <c r="L181" s="3">
        <v>13.854578044631172</v>
      </c>
    </row>
    <row r="182" spans="1:12" x14ac:dyDescent="0.25">
      <c r="A182" s="1">
        <v>44229</v>
      </c>
      <c r="B182" s="2">
        <f t="shared" si="4"/>
        <v>6</v>
      </c>
      <c r="C182" s="2" t="str">
        <f t="shared" si="5"/>
        <v>week 6</v>
      </c>
      <c r="D182" s="3" t="s">
        <v>14</v>
      </c>
      <c r="E182" s="3">
        <v>5860</v>
      </c>
      <c r="F182" s="3">
        <v>0</v>
      </c>
      <c r="G182" s="3">
        <v>213792.4</v>
      </c>
      <c r="H182" s="3" t="s">
        <v>12</v>
      </c>
      <c r="I182" s="3">
        <v>12.7</v>
      </c>
      <c r="J182" s="3">
        <v>0</v>
      </c>
      <c r="K182" s="3">
        <v>74422</v>
      </c>
      <c r="L182" s="3">
        <v>13.824663575219613</v>
      </c>
    </row>
    <row r="183" spans="1:12" x14ac:dyDescent="0.25">
      <c r="A183" s="1">
        <v>44229</v>
      </c>
      <c r="B183" s="2">
        <f t="shared" si="4"/>
        <v>6</v>
      </c>
      <c r="C183" s="2" t="str">
        <f t="shared" si="5"/>
        <v>week 6</v>
      </c>
      <c r="D183" s="3" t="s">
        <v>14</v>
      </c>
      <c r="E183" s="3">
        <v>5865</v>
      </c>
      <c r="F183" s="3">
        <v>0</v>
      </c>
      <c r="G183" s="3">
        <v>219657.4</v>
      </c>
      <c r="H183" s="3" t="s">
        <v>12</v>
      </c>
      <c r="I183" s="3">
        <v>13.8</v>
      </c>
      <c r="J183" s="3">
        <v>0</v>
      </c>
      <c r="K183" s="3">
        <v>80937</v>
      </c>
      <c r="L183" s="3">
        <v>13.824040176281928</v>
      </c>
    </row>
    <row r="184" spans="1:12" x14ac:dyDescent="0.25">
      <c r="A184" s="1">
        <v>44229</v>
      </c>
      <c r="B184" s="2">
        <f t="shared" si="4"/>
        <v>6</v>
      </c>
      <c r="C184" s="2" t="str">
        <f t="shared" si="5"/>
        <v>week 6</v>
      </c>
      <c r="D184" s="3" t="s">
        <v>14</v>
      </c>
      <c r="E184" s="3">
        <v>0</v>
      </c>
      <c r="F184" s="3">
        <v>42455</v>
      </c>
      <c r="G184" s="3">
        <v>177202.4</v>
      </c>
      <c r="H184" s="3">
        <v>16.7</v>
      </c>
      <c r="I184" s="3" t="s">
        <v>12</v>
      </c>
      <c r="J184" s="3">
        <v>708998.5</v>
      </c>
      <c r="K184" s="3">
        <v>0</v>
      </c>
      <c r="L184" s="3">
        <v>13.824040176281928</v>
      </c>
    </row>
    <row r="185" spans="1:12" x14ac:dyDescent="0.25">
      <c r="A185" s="1">
        <v>44229</v>
      </c>
      <c r="B185" s="2">
        <f t="shared" si="4"/>
        <v>6</v>
      </c>
      <c r="C185" s="2" t="str">
        <f t="shared" si="5"/>
        <v>week 6</v>
      </c>
      <c r="D185" s="3" t="s">
        <v>15</v>
      </c>
      <c r="E185" s="3">
        <v>2175</v>
      </c>
      <c r="F185" s="3">
        <v>0</v>
      </c>
      <c r="G185" s="3">
        <v>689551.6</v>
      </c>
      <c r="H185" s="3" t="s">
        <v>12</v>
      </c>
      <c r="I185" s="3">
        <v>12.2</v>
      </c>
      <c r="J185" s="3">
        <v>0</v>
      </c>
      <c r="K185" s="3">
        <v>26535</v>
      </c>
      <c r="L185" s="3">
        <v>13.456173746186277</v>
      </c>
    </row>
    <row r="186" spans="1:12" x14ac:dyDescent="0.25">
      <c r="A186" s="1">
        <v>44229</v>
      </c>
      <c r="B186" s="2">
        <f t="shared" si="4"/>
        <v>6</v>
      </c>
      <c r="C186" s="2" t="str">
        <f t="shared" si="5"/>
        <v>week 6</v>
      </c>
      <c r="D186" s="3" t="s">
        <v>15</v>
      </c>
      <c r="E186" s="3">
        <v>11780</v>
      </c>
      <c r="F186" s="3">
        <v>0</v>
      </c>
      <c r="G186" s="3">
        <v>701331.6</v>
      </c>
      <c r="H186" s="3" t="s">
        <v>12</v>
      </c>
      <c r="I186" s="3">
        <v>12.2</v>
      </c>
      <c r="J186" s="3">
        <v>0</v>
      </c>
      <c r="K186" s="3">
        <v>143716</v>
      </c>
      <c r="L186" s="3">
        <v>13.441055722969114</v>
      </c>
    </row>
    <row r="187" spans="1:12" x14ac:dyDescent="0.25">
      <c r="A187" s="1">
        <v>44229</v>
      </c>
      <c r="B187" s="2">
        <f t="shared" si="4"/>
        <v>6</v>
      </c>
      <c r="C187" s="2" t="str">
        <f t="shared" si="5"/>
        <v>week 6</v>
      </c>
      <c r="D187" s="3" t="s">
        <v>15</v>
      </c>
      <c r="E187" s="3">
        <v>0</v>
      </c>
      <c r="F187" s="3">
        <v>51160</v>
      </c>
      <c r="G187" s="3">
        <v>650171.6</v>
      </c>
      <c r="H187" s="3">
        <v>18.3</v>
      </c>
      <c r="I187" s="3" t="s">
        <v>12</v>
      </c>
      <c r="J187" s="3">
        <v>936228</v>
      </c>
      <c r="K187" s="3">
        <v>0</v>
      </c>
      <c r="L187" s="3">
        <v>13.441055722969114</v>
      </c>
    </row>
    <row r="188" spans="1:12" x14ac:dyDescent="0.25">
      <c r="A188" s="1">
        <v>44230</v>
      </c>
      <c r="B188" s="2">
        <f t="shared" si="4"/>
        <v>6</v>
      </c>
      <c r="C188" s="2" t="str">
        <f t="shared" si="5"/>
        <v>week 6</v>
      </c>
      <c r="D188" s="3" t="s">
        <v>11</v>
      </c>
      <c r="E188" s="3">
        <v>4170</v>
      </c>
      <c r="F188" s="3">
        <v>0</v>
      </c>
      <c r="G188" s="3">
        <v>480157.56000000006</v>
      </c>
      <c r="H188" s="3" t="s">
        <v>12</v>
      </c>
      <c r="I188" s="3">
        <v>13.4</v>
      </c>
      <c r="J188" s="3">
        <v>0</v>
      </c>
      <c r="K188" s="3">
        <v>55878</v>
      </c>
      <c r="L188" s="3">
        <v>13.09752271276666</v>
      </c>
    </row>
    <row r="189" spans="1:12" x14ac:dyDescent="0.25">
      <c r="A189" s="1">
        <v>44230</v>
      </c>
      <c r="B189" s="2">
        <f t="shared" si="4"/>
        <v>6</v>
      </c>
      <c r="C189" s="2" t="str">
        <f t="shared" si="5"/>
        <v>week 6</v>
      </c>
      <c r="D189" s="3" t="s">
        <v>11</v>
      </c>
      <c r="E189" s="3">
        <v>0</v>
      </c>
      <c r="F189" s="3">
        <v>4170</v>
      </c>
      <c r="G189" s="3">
        <v>475987.56000000006</v>
      </c>
      <c r="H189" s="3">
        <v>16.2</v>
      </c>
      <c r="I189" s="3" t="s">
        <v>12</v>
      </c>
      <c r="J189" s="3">
        <v>67554</v>
      </c>
      <c r="K189" s="3">
        <v>0</v>
      </c>
      <c r="L189" s="3">
        <v>13.09752271276666</v>
      </c>
    </row>
    <row r="190" spans="1:12" x14ac:dyDescent="0.25">
      <c r="A190" s="1">
        <v>44230</v>
      </c>
      <c r="B190" s="2">
        <f t="shared" si="4"/>
        <v>6</v>
      </c>
      <c r="C190" s="2" t="str">
        <f t="shared" si="5"/>
        <v>week 6</v>
      </c>
      <c r="D190" s="3" t="s">
        <v>11</v>
      </c>
      <c r="E190" s="3">
        <v>0</v>
      </c>
      <c r="F190" s="3">
        <v>18607</v>
      </c>
      <c r="G190" s="3">
        <v>457380.56000000006</v>
      </c>
      <c r="H190" s="3">
        <v>16.600000000000001</v>
      </c>
      <c r="I190" s="3" t="s">
        <v>12</v>
      </c>
      <c r="J190" s="3">
        <v>308876.2</v>
      </c>
      <c r="K190" s="3">
        <v>0</v>
      </c>
      <c r="L190" s="3">
        <v>13.09752271276666</v>
      </c>
    </row>
    <row r="191" spans="1:12" x14ac:dyDescent="0.25">
      <c r="A191" s="1">
        <v>44230</v>
      </c>
      <c r="B191" s="2">
        <f t="shared" si="4"/>
        <v>6</v>
      </c>
      <c r="C191" s="2" t="str">
        <f t="shared" si="5"/>
        <v>week 6</v>
      </c>
      <c r="D191" s="3" t="s">
        <v>11</v>
      </c>
      <c r="E191" s="3">
        <v>0</v>
      </c>
      <c r="F191" s="3">
        <v>607</v>
      </c>
      <c r="G191" s="3">
        <v>456773.56000000006</v>
      </c>
      <c r="H191" s="3">
        <v>18.7</v>
      </c>
      <c r="I191" s="3" t="s">
        <v>12</v>
      </c>
      <c r="J191" s="3">
        <v>11350.9</v>
      </c>
      <c r="K191" s="3">
        <v>0</v>
      </c>
      <c r="L191" s="3">
        <v>13.09752271276666</v>
      </c>
    </row>
    <row r="192" spans="1:12" x14ac:dyDescent="0.25">
      <c r="A192" s="1">
        <v>44230</v>
      </c>
      <c r="B192" s="2">
        <f t="shared" si="4"/>
        <v>6</v>
      </c>
      <c r="C192" s="2" t="str">
        <f t="shared" si="5"/>
        <v>week 6</v>
      </c>
      <c r="D192" s="3" t="s">
        <v>11</v>
      </c>
      <c r="E192" s="3">
        <v>0</v>
      </c>
      <c r="F192" s="3">
        <v>2170</v>
      </c>
      <c r="G192" s="3">
        <v>454603.56000000006</v>
      </c>
      <c r="H192" s="3">
        <v>16.399999999999999</v>
      </c>
      <c r="I192" s="3" t="s">
        <v>12</v>
      </c>
      <c r="J192" s="3">
        <v>35588</v>
      </c>
      <c r="K192" s="3">
        <v>0</v>
      </c>
      <c r="L192" s="3">
        <v>13.09752271276666</v>
      </c>
    </row>
    <row r="193" spans="1:12" x14ac:dyDescent="0.25">
      <c r="A193" s="1">
        <v>44230</v>
      </c>
      <c r="B193" s="2">
        <f t="shared" si="4"/>
        <v>6</v>
      </c>
      <c r="C193" s="2" t="str">
        <f t="shared" si="5"/>
        <v>week 6</v>
      </c>
      <c r="D193" s="3" t="s">
        <v>13</v>
      </c>
      <c r="E193" s="3">
        <v>0</v>
      </c>
      <c r="F193" s="3">
        <v>3178</v>
      </c>
      <c r="G193" s="3">
        <v>11840.36</v>
      </c>
      <c r="H193" s="3">
        <v>16.899999999999999</v>
      </c>
      <c r="I193" s="3" t="s">
        <v>12</v>
      </c>
      <c r="J193" s="3">
        <v>53708.2</v>
      </c>
      <c r="K193" s="3">
        <v>0</v>
      </c>
      <c r="L193" s="3">
        <v>13.380725073673872</v>
      </c>
    </row>
    <row r="194" spans="1:12" x14ac:dyDescent="0.25">
      <c r="A194" s="1">
        <v>44230</v>
      </c>
      <c r="B194" s="2">
        <f t="shared" si="4"/>
        <v>6</v>
      </c>
      <c r="C194" s="2" t="str">
        <f t="shared" si="5"/>
        <v>week 6</v>
      </c>
      <c r="D194" s="3" t="s">
        <v>14</v>
      </c>
      <c r="E194" s="3">
        <v>0</v>
      </c>
      <c r="F194" s="3">
        <v>6135</v>
      </c>
      <c r="G194" s="3">
        <v>171067.4</v>
      </c>
      <c r="H194" s="3">
        <v>17.399999999999999</v>
      </c>
      <c r="I194" s="3" t="s">
        <v>12</v>
      </c>
      <c r="J194" s="3">
        <v>106748.99999999999</v>
      </c>
      <c r="K194" s="3">
        <v>0</v>
      </c>
      <c r="L194" s="3">
        <v>13.824040176281928</v>
      </c>
    </row>
    <row r="195" spans="1:12" x14ac:dyDescent="0.25">
      <c r="A195" s="1">
        <v>44230</v>
      </c>
      <c r="B195" s="2">
        <f t="shared" ref="B195:B258" si="6">WEEKNUM(A195)</f>
        <v>6</v>
      </c>
      <c r="C195" s="2" t="str">
        <f t="shared" ref="C195:C258" si="7">CONCATENATE("week"," ",B195)</f>
        <v>week 6</v>
      </c>
      <c r="D195" s="3" t="s">
        <v>14</v>
      </c>
      <c r="E195" s="3">
        <v>0</v>
      </c>
      <c r="F195" s="3">
        <v>4414</v>
      </c>
      <c r="G195" s="3">
        <v>166653.4</v>
      </c>
      <c r="H195" s="3">
        <v>18.3</v>
      </c>
      <c r="I195" s="3" t="s">
        <v>12</v>
      </c>
      <c r="J195" s="3">
        <v>80776.2</v>
      </c>
      <c r="K195" s="3">
        <v>0</v>
      </c>
      <c r="L195" s="3">
        <v>13.824040176281928</v>
      </c>
    </row>
    <row r="196" spans="1:12" x14ac:dyDescent="0.25">
      <c r="A196" s="1">
        <v>44230</v>
      </c>
      <c r="B196" s="2">
        <f t="shared" si="6"/>
        <v>6</v>
      </c>
      <c r="C196" s="2" t="str">
        <f t="shared" si="7"/>
        <v>week 6</v>
      </c>
      <c r="D196" s="3" t="s">
        <v>15</v>
      </c>
      <c r="E196" s="3">
        <v>0</v>
      </c>
      <c r="F196" s="3">
        <v>2175</v>
      </c>
      <c r="G196" s="3">
        <v>647996.6</v>
      </c>
      <c r="H196" s="3">
        <v>18.8</v>
      </c>
      <c r="I196" s="3" t="s">
        <v>12</v>
      </c>
      <c r="J196" s="3">
        <v>40890</v>
      </c>
      <c r="K196" s="3">
        <v>0</v>
      </c>
      <c r="L196" s="3">
        <v>13.441055722969114</v>
      </c>
    </row>
    <row r="197" spans="1:12" x14ac:dyDescent="0.25">
      <c r="A197" s="1">
        <v>44230</v>
      </c>
      <c r="B197" s="2">
        <f t="shared" si="6"/>
        <v>6</v>
      </c>
      <c r="C197" s="2" t="str">
        <f t="shared" si="7"/>
        <v>week 6</v>
      </c>
      <c r="D197" s="3" t="s">
        <v>15</v>
      </c>
      <c r="E197" s="3">
        <v>0</v>
      </c>
      <c r="F197" s="3">
        <v>11780</v>
      </c>
      <c r="G197" s="3">
        <v>636216.6</v>
      </c>
      <c r="H197" s="3">
        <v>17.7</v>
      </c>
      <c r="I197" s="3" t="s">
        <v>12</v>
      </c>
      <c r="J197" s="3">
        <v>208506</v>
      </c>
      <c r="K197" s="3">
        <v>0</v>
      </c>
      <c r="L197" s="3">
        <v>13.441055722969114</v>
      </c>
    </row>
    <row r="198" spans="1:12" x14ac:dyDescent="0.25">
      <c r="A198" s="1">
        <v>44230</v>
      </c>
      <c r="B198" s="2">
        <f t="shared" si="6"/>
        <v>6</v>
      </c>
      <c r="C198" s="2" t="str">
        <f t="shared" si="7"/>
        <v>week 6</v>
      </c>
      <c r="D198" s="3" t="s">
        <v>16</v>
      </c>
      <c r="E198" s="3">
        <v>1510</v>
      </c>
      <c r="F198" s="3">
        <v>0</v>
      </c>
      <c r="G198" s="3">
        <v>606111.64000000013</v>
      </c>
      <c r="H198" s="3" t="s">
        <v>12</v>
      </c>
      <c r="I198" s="3">
        <v>14.5</v>
      </c>
      <c r="J198" s="3">
        <v>0</v>
      </c>
      <c r="K198" s="3">
        <v>21895</v>
      </c>
      <c r="L198" s="3">
        <v>13.302557528535184</v>
      </c>
    </row>
    <row r="199" spans="1:12" x14ac:dyDescent="0.25">
      <c r="A199" s="1">
        <v>44230</v>
      </c>
      <c r="B199" s="2">
        <f t="shared" si="6"/>
        <v>6</v>
      </c>
      <c r="C199" s="2" t="str">
        <f t="shared" si="7"/>
        <v>week 6</v>
      </c>
      <c r="D199" s="3" t="s">
        <v>16</v>
      </c>
      <c r="E199" s="3">
        <v>0</v>
      </c>
      <c r="F199" s="3">
        <v>1510</v>
      </c>
      <c r="G199" s="3">
        <v>604601.64000000013</v>
      </c>
      <c r="H199" s="3">
        <v>18.7</v>
      </c>
      <c r="I199" s="3" t="s">
        <v>12</v>
      </c>
      <c r="J199" s="3">
        <v>28237</v>
      </c>
      <c r="K199" s="3">
        <v>0</v>
      </c>
      <c r="L199" s="3">
        <v>13.302557528535184</v>
      </c>
    </row>
    <row r="200" spans="1:12" x14ac:dyDescent="0.25">
      <c r="A200" s="1">
        <v>44230</v>
      </c>
      <c r="B200" s="2">
        <f t="shared" si="6"/>
        <v>6</v>
      </c>
      <c r="C200" s="2" t="str">
        <f t="shared" si="7"/>
        <v>week 6</v>
      </c>
      <c r="D200" s="3" t="s">
        <v>16</v>
      </c>
      <c r="E200" s="3">
        <v>0</v>
      </c>
      <c r="F200" s="3">
        <v>2240</v>
      </c>
      <c r="G200" s="3">
        <v>602361.64000000013</v>
      </c>
      <c r="H200" s="3">
        <v>18.8</v>
      </c>
      <c r="I200" s="3" t="s">
        <v>12</v>
      </c>
      <c r="J200" s="3">
        <v>42112</v>
      </c>
      <c r="K200" s="3">
        <v>0</v>
      </c>
      <c r="L200" s="3">
        <v>13.302557528535184</v>
      </c>
    </row>
    <row r="201" spans="1:12" x14ac:dyDescent="0.25">
      <c r="A201" s="1">
        <v>44230</v>
      </c>
      <c r="B201" s="2">
        <f t="shared" si="6"/>
        <v>6</v>
      </c>
      <c r="C201" s="2" t="str">
        <f t="shared" si="7"/>
        <v>week 6</v>
      </c>
      <c r="D201" s="3" t="s">
        <v>16</v>
      </c>
      <c r="E201" s="3">
        <v>0</v>
      </c>
      <c r="F201" s="3">
        <v>1144</v>
      </c>
      <c r="G201" s="3">
        <v>601217.64000000013</v>
      </c>
      <c r="H201" s="3">
        <v>17.2</v>
      </c>
      <c r="I201" s="3" t="s">
        <v>12</v>
      </c>
      <c r="J201" s="3">
        <v>19676.8</v>
      </c>
      <c r="K201" s="3">
        <v>0</v>
      </c>
      <c r="L201" s="3">
        <v>13.302557528535184</v>
      </c>
    </row>
    <row r="202" spans="1:12" x14ac:dyDescent="0.25">
      <c r="A202" s="1">
        <v>44231</v>
      </c>
      <c r="B202" s="2">
        <f t="shared" si="6"/>
        <v>6</v>
      </c>
      <c r="C202" s="2" t="str">
        <f t="shared" si="7"/>
        <v>week 6</v>
      </c>
      <c r="D202" s="3" t="s">
        <v>11</v>
      </c>
      <c r="E202" s="3">
        <v>0</v>
      </c>
      <c r="F202" s="3">
        <v>9850</v>
      </c>
      <c r="G202" s="3">
        <v>444753.56000000006</v>
      </c>
      <c r="H202" s="3">
        <v>17.7</v>
      </c>
      <c r="I202" s="3" t="s">
        <v>12</v>
      </c>
      <c r="J202" s="3">
        <v>174345</v>
      </c>
      <c r="K202" s="3">
        <v>0</v>
      </c>
      <c r="L202" s="3">
        <v>13.09752271276666</v>
      </c>
    </row>
    <row r="203" spans="1:12" x14ac:dyDescent="0.25">
      <c r="A203" s="1">
        <v>44231</v>
      </c>
      <c r="B203" s="2">
        <f t="shared" si="6"/>
        <v>6</v>
      </c>
      <c r="C203" s="2" t="str">
        <f t="shared" si="7"/>
        <v>week 6</v>
      </c>
      <c r="D203" s="3" t="s">
        <v>14</v>
      </c>
      <c r="E203" s="3">
        <v>0</v>
      </c>
      <c r="F203" s="3">
        <v>480</v>
      </c>
      <c r="G203" s="3">
        <v>166173.4</v>
      </c>
      <c r="H203" s="3">
        <v>18.5</v>
      </c>
      <c r="I203" s="3" t="s">
        <v>12</v>
      </c>
      <c r="J203" s="3">
        <v>8880</v>
      </c>
      <c r="K203" s="3">
        <v>0</v>
      </c>
      <c r="L203" s="3">
        <v>13.824040176281928</v>
      </c>
    </row>
    <row r="204" spans="1:12" x14ac:dyDescent="0.25">
      <c r="A204" s="1">
        <v>44231</v>
      </c>
      <c r="B204" s="2">
        <f t="shared" si="6"/>
        <v>6</v>
      </c>
      <c r="C204" s="2" t="str">
        <f t="shared" si="7"/>
        <v>week 6</v>
      </c>
      <c r="D204" s="3" t="s">
        <v>15</v>
      </c>
      <c r="E204" s="3">
        <v>2550</v>
      </c>
      <c r="F204" s="3">
        <v>0</v>
      </c>
      <c r="G204" s="3">
        <v>638766.6</v>
      </c>
      <c r="H204" s="3" t="s">
        <v>12</v>
      </c>
      <c r="I204" s="3">
        <v>14.1</v>
      </c>
      <c r="J204" s="3">
        <v>0</v>
      </c>
      <c r="K204" s="3">
        <v>35955</v>
      </c>
      <c r="L204" s="3">
        <v>13.442767940445316</v>
      </c>
    </row>
    <row r="205" spans="1:12" x14ac:dyDescent="0.25">
      <c r="A205" s="1">
        <v>44231</v>
      </c>
      <c r="B205" s="2">
        <f t="shared" si="6"/>
        <v>6</v>
      </c>
      <c r="C205" s="2" t="str">
        <f t="shared" si="7"/>
        <v>week 6</v>
      </c>
      <c r="D205" s="3" t="s">
        <v>15</v>
      </c>
      <c r="E205" s="3">
        <v>0</v>
      </c>
      <c r="F205" s="3">
        <v>2550</v>
      </c>
      <c r="G205" s="3">
        <v>636216.6</v>
      </c>
      <c r="H205" s="3">
        <v>16.399999999999999</v>
      </c>
      <c r="I205" s="3" t="s">
        <v>12</v>
      </c>
      <c r="J205" s="3">
        <v>41820</v>
      </c>
      <c r="K205" s="3">
        <v>0</v>
      </c>
      <c r="L205" s="3">
        <v>13.442767940445316</v>
      </c>
    </row>
    <row r="206" spans="1:12" x14ac:dyDescent="0.25">
      <c r="A206" s="1">
        <v>44231</v>
      </c>
      <c r="B206" s="2">
        <f t="shared" si="6"/>
        <v>6</v>
      </c>
      <c r="C206" s="2" t="str">
        <f t="shared" si="7"/>
        <v>week 6</v>
      </c>
      <c r="D206" s="3" t="s">
        <v>15</v>
      </c>
      <c r="E206" s="3">
        <v>0</v>
      </c>
      <c r="F206" s="3">
        <v>20352</v>
      </c>
      <c r="G206" s="3">
        <v>615864.6</v>
      </c>
      <c r="H206" s="3">
        <v>16.399999999999999</v>
      </c>
      <c r="I206" s="3" t="s">
        <v>12</v>
      </c>
      <c r="J206" s="3">
        <v>333772.79999999999</v>
      </c>
      <c r="K206" s="3">
        <v>0</v>
      </c>
      <c r="L206" s="3">
        <v>13.442767940445316</v>
      </c>
    </row>
    <row r="207" spans="1:12" x14ac:dyDescent="0.25">
      <c r="A207" s="1">
        <v>44232</v>
      </c>
      <c r="B207" s="2">
        <f t="shared" si="6"/>
        <v>6</v>
      </c>
      <c r="C207" s="2" t="str">
        <f t="shared" si="7"/>
        <v>week 6</v>
      </c>
      <c r="D207" s="3" t="s">
        <v>11</v>
      </c>
      <c r="E207" s="3">
        <v>190683.5</v>
      </c>
      <c r="F207" s="3">
        <v>0</v>
      </c>
      <c r="G207" s="3">
        <v>635437.06000000006</v>
      </c>
      <c r="H207" s="3" t="s">
        <v>12</v>
      </c>
      <c r="I207" s="3">
        <v>12.4</v>
      </c>
      <c r="J207" s="3">
        <v>0</v>
      </c>
      <c r="K207" s="3">
        <v>2364475.4</v>
      </c>
      <c r="L207" s="3">
        <v>12.928300144280461</v>
      </c>
    </row>
    <row r="208" spans="1:12" x14ac:dyDescent="0.25">
      <c r="A208" s="1">
        <v>44232</v>
      </c>
      <c r="B208" s="2">
        <f t="shared" si="6"/>
        <v>6</v>
      </c>
      <c r="C208" s="2" t="str">
        <f t="shared" si="7"/>
        <v>week 6</v>
      </c>
      <c r="D208" s="3" t="s">
        <v>11</v>
      </c>
      <c r="E208" s="3">
        <v>47557.9</v>
      </c>
      <c r="F208" s="3">
        <v>0</v>
      </c>
      <c r="G208" s="3">
        <v>682994.96000000008</v>
      </c>
      <c r="H208" s="3" t="s">
        <v>12</v>
      </c>
      <c r="I208" s="3">
        <v>14.3</v>
      </c>
      <c r="J208" s="3">
        <v>0</v>
      </c>
      <c r="K208" s="3">
        <v>680077.97000000009</v>
      </c>
      <c r="L208" s="3">
        <v>13.006562842454676</v>
      </c>
    </row>
    <row r="209" spans="1:12" x14ac:dyDescent="0.25">
      <c r="A209" s="1">
        <v>44232</v>
      </c>
      <c r="B209" s="2">
        <f t="shared" si="6"/>
        <v>6</v>
      </c>
      <c r="C209" s="2" t="str">
        <f t="shared" si="7"/>
        <v>week 6</v>
      </c>
      <c r="D209" s="3" t="s">
        <v>11</v>
      </c>
      <c r="E209" s="3">
        <v>95723.8</v>
      </c>
      <c r="F209" s="3">
        <v>0</v>
      </c>
      <c r="G209" s="3">
        <v>778718.76000000013</v>
      </c>
      <c r="H209" s="3" t="s">
        <v>12</v>
      </c>
      <c r="I209" s="3">
        <v>12.7</v>
      </c>
      <c r="J209" s="3">
        <v>0</v>
      </c>
      <c r="K209" s="3">
        <v>1215692.26</v>
      </c>
      <c r="L209" s="3">
        <v>12.974983725843643</v>
      </c>
    </row>
    <row r="210" spans="1:12" x14ac:dyDescent="0.25">
      <c r="A210" s="1">
        <v>44232</v>
      </c>
      <c r="B210" s="2">
        <f t="shared" si="6"/>
        <v>6</v>
      </c>
      <c r="C210" s="2" t="str">
        <f t="shared" si="7"/>
        <v>week 6</v>
      </c>
      <c r="D210" s="3" t="s">
        <v>11</v>
      </c>
      <c r="E210" s="3">
        <v>192007.4</v>
      </c>
      <c r="F210" s="3">
        <v>0</v>
      </c>
      <c r="G210" s="3">
        <v>970726.16000000015</v>
      </c>
      <c r="H210" s="3" t="s">
        <v>12</v>
      </c>
      <c r="I210" s="3">
        <v>12.3</v>
      </c>
      <c r="J210" s="3">
        <v>0</v>
      </c>
      <c r="K210" s="3">
        <v>2361691.02</v>
      </c>
      <c r="L210" s="3">
        <v>12.85939905794147</v>
      </c>
    </row>
    <row r="211" spans="1:12" x14ac:dyDescent="0.25">
      <c r="A211" s="1">
        <v>44232</v>
      </c>
      <c r="B211" s="2">
        <f t="shared" si="6"/>
        <v>6</v>
      </c>
      <c r="C211" s="2" t="str">
        <f t="shared" si="7"/>
        <v>week 6</v>
      </c>
      <c r="D211" s="3" t="s">
        <v>13</v>
      </c>
      <c r="E211" s="3">
        <v>25320.9</v>
      </c>
      <c r="F211" s="3">
        <v>0</v>
      </c>
      <c r="G211" s="3">
        <v>37161.26</v>
      </c>
      <c r="H211" s="3" t="s">
        <v>12</v>
      </c>
      <c r="I211" s="3">
        <v>12.1</v>
      </c>
      <c r="J211" s="3">
        <v>0</v>
      </c>
      <c r="K211" s="3">
        <v>306382.89</v>
      </c>
      <c r="L211" s="3">
        <v>12.96197423895148</v>
      </c>
    </row>
    <row r="212" spans="1:12" x14ac:dyDescent="0.25">
      <c r="A212" s="1">
        <v>44232</v>
      </c>
      <c r="B212" s="2">
        <f t="shared" si="6"/>
        <v>6</v>
      </c>
      <c r="C212" s="2" t="str">
        <f t="shared" si="7"/>
        <v>week 6</v>
      </c>
      <c r="D212" s="3" t="s">
        <v>13</v>
      </c>
      <c r="E212" s="3">
        <v>25514.5</v>
      </c>
      <c r="F212" s="3">
        <v>0</v>
      </c>
      <c r="G212" s="3">
        <v>62675.76</v>
      </c>
      <c r="H212" s="3" t="s">
        <v>12</v>
      </c>
      <c r="I212" s="3">
        <v>12.1</v>
      </c>
      <c r="J212" s="3">
        <v>0</v>
      </c>
      <c r="K212" s="3">
        <v>308725.45</v>
      </c>
      <c r="L212" s="3">
        <v>12.748362326019601</v>
      </c>
    </row>
    <row r="213" spans="1:12" x14ac:dyDescent="0.25">
      <c r="A213" s="1">
        <v>44232</v>
      </c>
      <c r="B213" s="2">
        <f t="shared" si="6"/>
        <v>6</v>
      </c>
      <c r="C213" s="2" t="str">
        <f t="shared" si="7"/>
        <v>week 6</v>
      </c>
      <c r="D213" s="3" t="s">
        <v>13</v>
      </c>
      <c r="E213" s="3">
        <v>23718.3</v>
      </c>
      <c r="F213" s="3">
        <v>0</v>
      </c>
      <c r="G213" s="3">
        <v>86394.06</v>
      </c>
      <c r="H213" s="3" t="s">
        <v>12</v>
      </c>
      <c r="I213" s="3">
        <v>14.1</v>
      </c>
      <c r="J213" s="3">
        <v>0</v>
      </c>
      <c r="K213" s="3">
        <v>334428.02999999997</v>
      </c>
      <c r="L213" s="3">
        <v>13.001438875613479</v>
      </c>
    </row>
    <row r="214" spans="1:12" x14ac:dyDescent="0.25">
      <c r="A214" s="1">
        <v>44232</v>
      </c>
      <c r="B214" s="2">
        <f t="shared" si="6"/>
        <v>6</v>
      </c>
      <c r="C214" s="2" t="str">
        <f t="shared" si="7"/>
        <v>week 6</v>
      </c>
      <c r="D214" s="3" t="s">
        <v>13</v>
      </c>
      <c r="E214" s="3">
        <v>22991.599999999999</v>
      </c>
      <c r="F214" s="3">
        <v>0</v>
      </c>
      <c r="G214" s="3">
        <v>109385.66</v>
      </c>
      <c r="H214" s="3" t="s">
        <v>12</v>
      </c>
      <c r="I214" s="3">
        <v>13.4</v>
      </c>
      <c r="J214" s="3">
        <v>0</v>
      </c>
      <c r="K214" s="3">
        <v>308087.44</v>
      </c>
      <c r="L214" s="3">
        <v>13.062665225243526</v>
      </c>
    </row>
    <row r="215" spans="1:12" x14ac:dyDescent="0.25">
      <c r="A215" s="1">
        <v>44232</v>
      </c>
      <c r="B215" s="2">
        <f t="shared" si="6"/>
        <v>6</v>
      </c>
      <c r="C215" s="2" t="str">
        <f t="shared" si="7"/>
        <v>week 6</v>
      </c>
      <c r="D215" s="3" t="s">
        <v>13</v>
      </c>
      <c r="E215" s="3">
        <v>96641.600000000006</v>
      </c>
      <c r="F215" s="3">
        <v>0</v>
      </c>
      <c r="G215" s="3">
        <v>206027.26</v>
      </c>
      <c r="H215" s="3" t="s">
        <v>12</v>
      </c>
      <c r="I215" s="3">
        <v>14.1</v>
      </c>
      <c r="J215" s="3">
        <v>0</v>
      </c>
      <c r="K215" s="3">
        <v>1362646.56</v>
      </c>
      <c r="L215" s="3">
        <v>13.469673884579704</v>
      </c>
    </row>
    <row r="216" spans="1:12" x14ac:dyDescent="0.25">
      <c r="A216" s="1">
        <v>44232</v>
      </c>
      <c r="B216" s="2">
        <f t="shared" si="6"/>
        <v>6</v>
      </c>
      <c r="C216" s="2" t="str">
        <f t="shared" si="7"/>
        <v>week 6</v>
      </c>
      <c r="D216" s="3" t="s">
        <v>14</v>
      </c>
      <c r="E216" s="3">
        <v>96095.9</v>
      </c>
      <c r="F216" s="3">
        <v>0</v>
      </c>
      <c r="G216" s="3">
        <v>262269.3</v>
      </c>
      <c r="H216" s="3" t="s">
        <v>12</v>
      </c>
      <c r="I216" s="3">
        <v>12.8</v>
      </c>
      <c r="J216" s="3">
        <v>0</v>
      </c>
      <c r="K216" s="3">
        <v>1230027.52</v>
      </c>
      <c r="L216" s="3">
        <v>13.524143572139739</v>
      </c>
    </row>
    <row r="217" spans="1:12" x14ac:dyDescent="0.25">
      <c r="A217" s="1">
        <v>44232</v>
      </c>
      <c r="B217" s="2">
        <f t="shared" si="6"/>
        <v>6</v>
      </c>
      <c r="C217" s="2" t="str">
        <f t="shared" si="7"/>
        <v>week 6</v>
      </c>
      <c r="D217" s="3" t="s">
        <v>15</v>
      </c>
      <c r="E217" s="3">
        <v>94670.9</v>
      </c>
      <c r="F217" s="3">
        <v>0</v>
      </c>
      <c r="G217" s="3">
        <v>710535.5</v>
      </c>
      <c r="H217" s="3" t="s">
        <v>12</v>
      </c>
      <c r="I217" s="3">
        <v>13.8</v>
      </c>
      <c r="J217" s="3">
        <v>0</v>
      </c>
      <c r="K217" s="3">
        <v>1306458.42</v>
      </c>
      <c r="L217" s="3">
        <v>13.474197676747353</v>
      </c>
    </row>
    <row r="218" spans="1:12" x14ac:dyDescent="0.25">
      <c r="A218" s="1">
        <v>44232</v>
      </c>
      <c r="B218" s="2">
        <f t="shared" si="6"/>
        <v>6</v>
      </c>
      <c r="C218" s="2" t="str">
        <f t="shared" si="7"/>
        <v>week 6</v>
      </c>
      <c r="D218" s="3" t="s">
        <v>15</v>
      </c>
      <c r="E218" s="3">
        <v>380688.9</v>
      </c>
      <c r="F218" s="3">
        <v>0</v>
      </c>
      <c r="G218" s="3">
        <v>1091224.3999999999</v>
      </c>
      <c r="H218" s="3" t="s">
        <v>12</v>
      </c>
      <c r="I218" s="3">
        <v>12.4</v>
      </c>
      <c r="J218" s="3">
        <v>0</v>
      </c>
      <c r="K218" s="3">
        <v>4720542.3600000003</v>
      </c>
      <c r="L218" s="3">
        <v>13.193475109962538</v>
      </c>
    </row>
    <row r="219" spans="1:12" x14ac:dyDescent="0.25">
      <c r="A219" s="1">
        <v>44232</v>
      </c>
      <c r="B219" s="2">
        <f t="shared" si="6"/>
        <v>6</v>
      </c>
      <c r="C219" s="2" t="str">
        <f t="shared" si="7"/>
        <v>week 6</v>
      </c>
      <c r="D219" s="3" t="s">
        <v>15</v>
      </c>
      <c r="E219" s="3">
        <v>49412.6</v>
      </c>
      <c r="F219" s="3">
        <v>0</v>
      </c>
      <c r="G219" s="3">
        <v>1140637</v>
      </c>
      <c r="H219" s="3" t="s">
        <v>12</v>
      </c>
      <c r="I219" s="3">
        <v>12.6</v>
      </c>
      <c r="J219" s="3">
        <v>0</v>
      </c>
      <c r="K219" s="3">
        <v>622598.76</v>
      </c>
      <c r="L219" s="3">
        <v>13.174004658277873</v>
      </c>
    </row>
    <row r="220" spans="1:12" x14ac:dyDescent="0.25">
      <c r="A220" s="1">
        <v>44232</v>
      </c>
      <c r="B220" s="2">
        <f t="shared" si="6"/>
        <v>6</v>
      </c>
      <c r="C220" s="2" t="str">
        <f t="shared" si="7"/>
        <v>week 6</v>
      </c>
      <c r="D220" s="3" t="s">
        <v>15</v>
      </c>
      <c r="E220" s="3">
        <v>381743.2</v>
      </c>
      <c r="F220" s="3">
        <v>0</v>
      </c>
      <c r="G220" s="3">
        <v>1522380.2</v>
      </c>
      <c r="H220" s="3" t="s">
        <v>12</v>
      </c>
      <c r="I220" s="3">
        <v>14.7</v>
      </c>
      <c r="J220" s="3">
        <v>0</v>
      </c>
      <c r="K220" s="3">
        <v>5611625.04</v>
      </c>
      <c r="L220" s="3">
        <v>13.482572253563683</v>
      </c>
    </row>
    <row r="221" spans="1:12" x14ac:dyDescent="0.25">
      <c r="A221" s="1">
        <v>44232</v>
      </c>
      <c r="B221" s="2">
        <f t="shared" si="6"/>
        <v>6</v>
      </c>
      <c r="C221" s="2" t="str">
        <f t="shared" si="7"/>
        <v>week 6</v>
      </c>
      <c r="D221" s="3" t="s">
        <v>15</v>
      </c>
      <c r="E221" s="3">
        <v>143729</v>
      </c>
      <c r="F221" s="3">
        <v>0</v>
      </c>
      <c r="G221" s="3">
        <v>1666109.2</v>
      </c>
      <c r="H221" s="3" t="s">
        <v>12</v>
      </c>
      <c r="I221" s="3">
        <v>14.1</v>
      </c>
      <c r="J221" s="3">
        <v>0</v>
      </c>
      <c r="K221" s="3">
        <v>2026578.9</v>
      </c>
      <c r="L221" s="3">
        <v>13.526253054107579</v>
      </c>
    </row>
    <row r="222" spans="1:12" x14ac:dyDescent="0.25">
      <c r="A222" s="1">
        <v>44232</v>
      </c>
      <c r="B222" s="2">
        <f t="shared" si="6"/>
        <v>6</v>
      </c>
      <c r="C222" s="2" t="str">
        <f t="shared" si="7"/>
        <v>week 6</v>
      </c>
      <c r="D222" s="3" t="s">
        <v>16</v>
      </c>
      <c r="E222" s="3">
        <v>95250</v>
      </c>
      <c r="F222" s="3">
        <v>0</v>
      </c>
      <c r="G222" s="3">
        <v>696467.64000000013</v>
      </c>
      <c r="H222" s="3" t="s">
        <v>12</v>
      </c>
      <c r="I222" s="3">
        <v>13.5</v>
      </c>
      <c r="J222" s="3">
        <v>0</v>
      </c>
      <c r="K222" s="3">
        <v>1285875</v>
      </c>
      <c r="L222" s="3">
        <v>13.322706377256171</v>
      </c>
    </row>
    <row r="223" spans="1:12" x14ac:dyDescent="0.25">
      <c r="A223" s="1">
        <v>44233</v>
      </c>
      <c r="B223" s="2">
        <f t="shared" si="6"/>
        <v>6</v>
      </c>
      <c r="C223" s="2" t="str">
        <f t="shared" si="7"/>
        <v>week 6</v>
      </c>
      <c r="D223" s="3" t="s">
        <v>11</v>
      </c>
      <c r="E223" s="3">
        <v>0</v>
      </c>
      <c r="F223" s="3">
        <v>5230</v>
      </c>
      <c r="G223" s="3">
        <v>965496.16000000015</v>
      </c>
      <c r="H223" s="3">
        <v>17.100000000000001</v>
      </c>
      <c r="I223" s="3" t="s">
        <v>12</v>
      </c>
      <c r="J223" s="3">
        <v>89433.000000000015</v>
      </c>
      <c r="K223" s="3">
        <v>0</v>
      </c>
      <c r="L223" s="3">
        <v>12.85939905794147</v>
      </c>
    </row>
    <row r="224" spans="1:12" x14ac:dyDescent="0.25">
      <c r="A224" s="1">
        <v>44233</v>
      </c>
      <c r="B224" s="2">
        <f t="shared" si="6"/>
        <v>6</v>
      </c>
      <c r="C224" s="2" t="str">
        <f t="shared" si="7"/>
        <v>week 6</v>
      </c>
      <c r="D224" s="3" t="s">
        <v>13</v>
      </c>
      <c r="E224" s="3">
        <v>0</v>
      </c>
      <c r="F224" s="3">
        <v>8923</v>
      </c>
      <c r="G224" s="3">
        <v>197104.26</v>
      </c>
      <c r="H224" s="3">
        <v>16.8</v>
      </c>
      <c r="I224" s="3" t="s">
        <v>12</v>
      </c>
      <c r="J224" s="3">
        <v>149906.4</v>
      </c>
      <c r="K224" s="3">
        <v>0</v>
      </c>
      <c r="L224" s="3">
        <v>13.469673884579704</v>
      </c>
    </row>
    <row r="225" spans="1:12" x14ac:dyDescent="0.25">
      <c r="A225" s="1">
        <v>44233</v>
      </c>
      <c r="B225" s="2">
        <f t="shared" si="6"/>
        <v>6</v>
      </c>
      <c r="C225" s="2" t="str">
        <f t="shared" si="7"/>
        <v>week 6</v>
      </c>
      <c r="D225" s="3" t="s">
        <v>13</v>
      </c>
      <c r="E225" s="3">
        <v>0</v>
      </c>
      <c r="F225" s="3">
        <v>1020</v>
      </c>
      <c r="G225" s="3">
        <v>196084.26</v>
      </c>
      <c r="H225" s="3">
        <v>17.7</v>
      </c>
      <c r="I225" s="3" t="s">
        <v>12</v>
      </c>
      <c r="J225" s="3">
        <v>18054</v>
      </c>
      <c r="K225" s="3">
        <v>0</v>
      </c>
      <c r="L225" s="3">
        <v>13.469673884579704</v>
      </c>
    </row>
    <row r="226" spans="1:12" x14ac:dyDescent="0.25">
      <c r="A226" s="1">
        <v>44233</v>
      </c>
      <c r="B226" s="2">
        <f t="shared" si="6"/>
        <v>6</v>
      </c>
      <c r="C226" s="2" t="str">
        <f t="shared" si="7"/>
        <v>week 6</v>
      </c>
      <c r="D226" s="3" t="s">
        <v>14</v>
      </c>
      <c r="E226" s="3">
        <v>0</v>
      </c>
      <c r="F226" s="3">
        <v>1472</v>
      </c>
      <c r="G226" s="3">
        <v>260797.3</v>
      </c>
      <c r="H226" s="3">
        <v>17.899999999999999</v>
      </c>
      <c r="I226" s="3" t="s">
        <v>12</v>
      </c>
      <c r="J226" s="3">
        <v>26348.799999999999</v>
      </c>
      <c r="K226" s="3">
        <v>0</v>
      </c>
      <c r="L226" s="3">
        <v>13.524143572139739</v>
      </c>
    </row>
    <row r="227" spans="1:12" x14ac:dyDescent="0.25">
      <c r="A227" s="1">
        <v>44233</v>
      </c>
      <c r="B227" s="2">
        <f t="shared" si="6"/>
        <v>6</v>
      </c>
      <c r="C227" s="2" t="str">
        <f t="shared" si="7"/>
        <v>week 6</v>
      </c>
      <c r="D227" s="3" t="s">
        <v>15</v>
      </c>
      <c r="E227" s="3">
        <v>0</v>
      </c>
      <c r="F227" s="3">
        <v>2709</v>
      </c>
      <c r="G227" s="3">
        <v>1663400.2</v>
      </c>
      <c r="H227" s="3">
        <v>16.2</v>
      </c>
      <c r="I227" s="3" t="s">
        <v>12</v>
      </c>
      <c r="J227" s="3">
        <v>43885.799999999996</v>
      </c>
      <c r="K227" s="3">
        <v>0</v>
      </c>
      <c r="L227" s="3">
        <v>13.526253054107579</v>
      </c>
    </row>
    <row r="228" spans="1:12" x14ac:dyDescent="0.25">
      <c r="A228" s="1">
        <v>44233</v>
      </c>
      <c r="B228" s="2">
        <f t="shared" si="6"/>
        <v>6</v>
      </c>
      <c r="C228" s="2" t="str">
        <f t="shared" si="7"/>
        <v>week 6</v>
      </c>
      <c r="D228" s="3" t="s">
        <v>15</v>
      </c>
      <c r="E228" s="3">
        <v>0</v>
      </c>
      <c r="F228" s="3">
        <v>1590</v>
      </c>
      <c r="G228" s="3">
        <v>1661810.2</v>
      </c>
      <c r="H228" s="3">
        <v>18.7</v>
      </c>
      <c r="I228" s="3" t="s">
        <v>12</v>
      </c>
      <c r="J228" s="3">
        <v>29733</v>
      </c>
      <c r="K228" s="3">
        <v>0</v>
      </c>
      <c r="L228" s="3">
        <v>13.526253054107579</v>
      </c>
    </row>
    <row r="229" spans="1:12" x14ac:dyDescent="0.25">
      <c r="A229" s="1">
        <v>44233</v>
      </c>
      <c r="B229" s="2">
        <f t="shared" si="6"/>
        <v>6</v>
      </c>
      <c r="C229" s="2" t="str">
        <f t="shared" si="7"/>
        <v>week 6</v>
      </c>
      <c r="D229" s="3" t="s">
        <v>15</v>
      </c>
      <c r="E229" s="3">
        <v>0</v>
      </c>
      <c r="F229" s="3">
        <v>53970</v>
      </c>
      <c r="G229" s="3">
        <v>1607840.2</v>
      </c>
      <c r="H229" s="3">
        <v>16.2</v>
      </c>
      <c r="I229" s="3" t="s">
        <v>12</v>
      </c>
      <c r="J229" s="3">
        <v>874314</v>
      </c>
      <c r="K229" s="3">
        <v>0</v>
      </c>
      <c r="L229" s="3">
        <v>13.526253054107579</v>
      </c>
    </row>
    <row r="230" spans="1:12" x14ac:dyDescent="0.25">
      <c r="A230" s="1">
        <v>44233</v>
      </c>
      <c r="B230" s="2">
        <f t="shared" si="6"/>
        <v>6</v>
      </c>
      <c r="C230" s="2" t="str">
        <f t="shared" si="7"/>
        <v>week 6</v>
      </c>
      <c r="D230" s="3" t="s">
        <v>15</v>
      </c>
      <c r="E230" s="3">
        <v>0</v>
      </c>
      <c r="F230" s="3">
        <v>5378</v>
      </c>
      <c r="G230" s="3">
        <v>1602462.2</v>
      </c>
      <c r="H230" s="3">
        <v>18.7</v>
      </c>
      <c r="I230" s="3" t="s">
        <v>12</v>
      </c>
      <c r="J230" s="3">
        <v>100568.59999999999</v>
      </c>
      <c r="K230" s="3">
        <v>0</v>
      </c>
      <c r="L230" s="3">
        <v>13.526253054107579</v>
      </c>
    </row>
    <row r="231" spans="1:12" x14ac:dyDescent="0.25">
      <c r="A231" s="1">
        <v>44233</v>
      </c>
      <c r="B231" s="2">
        <f t="shared" si="6"/>
        <v>6</v>
      </c>
      <c r="C231" s="2" t="str">
        <f t="shared" si="7"/>
        <v>week 6</v>
      </c>
      <c r="D231" s="3" t="s">
        <v>15</v>
      </c>
      <c r="E231" s="3">
        <v>0</v>
      </c>
      <c r="F231" s="3">
        <v>45870</v>
      </c>
      <c r="G231" s="3">
        <v>1556592.2</v>
      </c>
      <c r="H231" s="3">
        <v>18.100000000000001</v>
      </c>
      <c r="I231" s="3" t="s">
        <v>12</v>
      </c>
      <c r="J231" s="3">
        <v>830247.00000000012</v>
      </c>
      <c r="K231" s="3">
        <v>0</v>
      </c>
      <c r="L231" s="3">
        <v>13.526253054107579</v>
      </c>
    </row>
    <row r="232" spans="1:12" x14ac:dyDescent="0.25">
      <c r="A232" s="1">
        <v>44233</v>
      </c>
      <c r="B232" s="2">
        <f t="shared" si="6"/>
        <v>6</v>
      </c>
      <c r="C232" s="2" t="str">
        <f t="shared" si="7"/>
        <v>week 6</v>
      </c>
      <c r="D232" s="3" t="s">
        <v>15</v>
      </c>
      <c r="E232" s="3">
        <v>0</v>
      </c>
      <c r="F232" s="3">
        <v>2683</v>
      </c>
      <c r="G232" s="3">
        <v>1553909.2</v>
      </c>
      <c r="H232" s="3">
        <v>17.5</v>
      </c>
      <c r="I232" s="3" t="s">
        <v>12</v>
      </c>
      <c r="J232" s="3">
        <v>46952.5</v>
      </c>
      <c r="K232" s="3">
        <v>0</v>
      </c>
      <c r="L232" s="3">
        <v>13.526253054107579</v>
      </c>
    </row>
    <row r="233" spans="1:12" x14ac:dyDescent="0.25">
      <c r="A233" s="1">
        <v>44233</v>
      </c>
      <c r="B233" s="2">
        <f t="shared" si="6"/>
        <v>6</v>
      </c>
      <c r="C233" s="2" t="str">
        <f t="shared" si="7"/>
        <v>week 6</v>
      </c>
      <c r="D233" s="3" t="s">
        <v>15</v>
      </c>
      <c r="E233" s="3">
        <v>0</v>
      </c>
      <c r="F233" s="3">
        <v>2710</v>
      </c>
      <c r="G233" s="3">
        <v>1551199.2</v>
      </c>
      <c r="H233" s="3">
        <v>18.399999999999999</v>
      </c>
      <c r="I233" s="3" t="s">
        <v>12</v>
      </c>
      <c r="J233" s="3">
        <v>49863.999999999993</v>
      </c>
      <c r="K233" s="3">
        <v>0</v>
      </c>
      <c r="L233" s="3">
        <v>13.526253054107579</v>
      </c>
    </row>
    <row r="234" spans="1:12" x14ac:dyDescent="0.25">
      <c r="A234" s="1">
        <v>44233</v>
      </c>
      <c r="B234" s="2">
        <f t="shared" si="6"/>
        <v>6</v>
      </c>
      <c r="C234" s="2" t="str">
        <f t="shared" si="7"/>
        <v>week 6</v>
      </c>
      <c r="D234" s="3" t="s">
        <v>15</v>
      </c>
      <c r="E234" s="3">
        <v>0</v>
      </c>
      <c r="F234" s="3">
        <v>4410</v>
      </c>
      <c r="G234" s="3">
        <v>1546789.2</v>
      </c>
      <c r="H234" s="3">
        <v>16.7</v>
      </c>
      <c r="I234" s="3" t="s">
        <v>12</v>
      </c>
      <c r="J234" s="3">
        <v>73647</v>
      </c>
      <c r="K234" s="3">
        <v>0</v>
      </c>
      <c r="L234" s="3">
        <v>13.526253054107579</v>
      </c>
    </row>
    <row r="235" spans="1:12" x14ac:dyDescent="0.25">
      <c r="A235" s="1">
        <v>44233</v>
      </c>
      <c r="B235" s="2">
        <f t="shared" si="6"/>
        <v>6</v>
      </c>
      <c r="C235" s="2" t="str">
        <f t="shared" si="7"/>
        <v>week 6</v>
      </c>
      <c r="D235" s="3" t="s">
        <v>15</v>
      </c>
      <c r="E235" s="3">
        <v>0</v>
      </c>
      <c r="F235" s="3">
        <v>28884</v>
      </c>
      <c r="G235" s="3">
        <v>1517905.2</v>
      </c>
      <c r="H235" s="3">
        <v>16.2</v>
      </c>
      <c r="I235" s="3" t="s">
        <v>12</v>
      </c>
      <c r="J235" s="3">
        <v>467920.8</v>
      </c>
      <c r="K235" s="3">
        <v>0</v>
      </c>
      <c r="L235" s="3">
        <v>13.526253054107579</v>
      </c>
    </row>
    <row r="236" spans="1:12" x14ac:dyDescent="0.25">
      <c r="A236" s="1">
        <v>44233</v>
      </c>
      <c r="B236" s="2">
        <f t="shared" si="6"/>
        <v>6</v>
      </c>
      <c r="C236" s="2" t="str">
        <f t="shared" si="7"/>
        <v>week 6</v>
      </c>
      <c r="D236" s="3" t="s">
        <v>15</v>
      </c>
      <c r="E236" s="3">
        <v>0</v>
      </c>
      <c r="F236" s="3">
        <v>2947</v>
      </c>
      <c r="G236" s="3">
        <v>1514958.2</v>
      </c>
      <c r="H236" s="3">
        <v>18.600000000000001</v>
      </c>
      <c r="I236" s="3" t="s">
        <v>12</v>
      </c>
      <c r="J236" s="3">
        <v>54814.200000000004</v>
      </c>
      <c r="K236" s="3">
        <v>0</v>
      </c>
      <c r="L236" s="3">
        <v>13.526253054107579</v>
      </c>
    </row>
    <row r="237" spans="1:12" x14ac:dyDescent="0.25">
      <c r="A237" s="1">
        <v>44233</v>
      </c>
      <c r="B237" s="2">
        <f t="shared" si="6"/>
        <v>6</v>
      </c>
      <c r="C237" s="2" t="str">
        <f t="shared" si="7"/>
        <v>week 6</v>
      </c>
      <c r="D237" s="3" t="s">
        <v>15</v>
      </c>
      <c r="E237" s="3">
        <v>0</v>
      </c>
      <c r="F237" s="3">
        <v>7799</v>
      </c>
      <c r="G237" s="3">
        <v>1507159.2</v>
      </c>
      <c r="H237" s="3">
        <v>16.3</v>
      </c>
      <c r="I237" s="3" t="s">
        <v>12</v>
      </c>
      <c r="J237" s="3">
        <v>127123.70000000001</v>
      </c>
      <c r="K237" s="3">
        <v>0</v>
      </c>
      <c r="L237" s="3">
        <v>13.526253054107579</v>
      </c>
    </row>
    <row r="238" spans="1:12" x14ac:dyDescent="0.25">
      <c r="A238" s="1">
        <v>44233</v>
      </c>
      <c r="B238" s="2">
        <f t="shared" si="6"/>
        <v>6</v>
      </c>
      <c r="C238" s="2" t="str">
        <f t="shared" si="7"/>
        <v>week 6</v>
      </c>
      <c r="D238" s="3" t="s">
        <v>15</v>
      </c>
      <c r="E238" s="3">
        <v>0</v>
      </c>
      <c r="F238" s="3">
        <v>10130</v>
      </c>
      <c r="G238" s="3">
        <v>1497029.2</v>
      </c>
      <c r="H238" s="3">
        <v>18.600000000000001</v>
      </c>
      <c r="I238" s="3" t="s">
        <v>12</v>
      </c>
      <c r="J238" s="3">
        <v>188418</v>
      </c>
      <c r="K238" s="3">
        <v>0</v>
      </c>
      <c r="L238" s="3">
        <v>13.526253054107579</v>
      </c>
    </row>
    <row r="239" spans="1:12" x14ac:dyDescent="0.25">
      <c r="A239" s="1">
        <v>44234</v>
      </c>
      <c r="B239" s="2">
        <f t="shared" si="6"/>
        <v>7</v>
      </c>
      <c r="C239" s="2" t="str">
        <f t="shared" si="7"/>
        <v>week 7</v>
      </c>
      <c r="D239" s="3" t="s">
        <v>11</v>
      </c>
      <c r="E239" s="3">
        <v>0</v>
      </c>
      <c r="F239" s="3">
        <v>5290</v>
      </c>
      <c r="G239" s="3">
        <v>960206.16000000015</v>
      </c>
      <c r="H239" s="3">
        <v>18.100000000000001</v>
      </c>
      <c r="I239" s="3" t="s">
        <v>12</v>
      </c>
      <c r="J239" s="3">
        <v>95749.000000000015</v>
      </c>
      <c r="K239" s="3">
        <v>0</v>
      </c>
      <c r="L239" s="3">
        <v>12.85939905794147</v>
      </c>
    </row>
    <row r="240" spans="1:12" x14ac:dyDescent="0.25">
      <c r="A240" s="1">
        <v>44234</v>
      </c>
      <c r="B240" s="2">
        <f t="shared" si="6"/>
        <v>7</v>
      </c>
      <c r="C240" s="2" t="str">
        <f t="shared" si="7"/>
        <v>week 7</v>
      </c>
      <c r="D240" s="3" t="s">
        <v>11</v>
      </c>
      <c r="E240" s="3">
        <v>0</v>
      </c>
      <c r="F240" s="3">
        <v>2670</v>
      </c>
      <c r="G240" s="3">
        <v>957536.16000000015</v>
      </c>
      <c r="H240" s="3">
        <v>17.5</v>
      </c>
      <c r="I240" s="3" t="s">
        <v>12</v>
      </c>
      <c r="J240" s="3">
        <v>46725</v>
      </c>
      <c r="K240" s="3">
        <v>0</v>
      </c>
      <c r="L240" s="3">
        <v>12.85939905794147</v>
      </c>
    </row>
    <row r="241" spans="1:12" x14ac:dyDescent="0.25">
      <c r="A241" s="1">
        <v>44234</v>
      </c>
      <c r="B241" s="2">
        <f t="shared" si="6"/>
        <v>7</v>
      </c>
      <c r="C241" s="2" t="str">
        <f t="shared" si="7"/>
        <v>week 7</v>
      </c>
      <c r="D241" s="3" t="s">
        <v>13</v>
      </c>
      <c r="E241" s="3">
        <v>1020</v>
      </c>
      <c r="F241" s="3">
        <v>0</v>
      </c>
      <c r="G241" s="3">
        <v>197104.26</v>
      </c>
      <c r="H241" s="3" t="s">
        <v>12</v>
      </c>
      <c r="I241" s="3">
        <v>12.8</v>
      </c>
      <c r="J241" s="3">
        <v>0</v>
      </c>
      <c r="K241" s="3">
        <v>13056</v>
      </c>
      <c r="L241" s="3">
        <v>13.46691210272977</v>
      </c>
    </row>
    <row r="242" spans="1:12" x14ac:dyDescent="0.25">
      <c r="A242" s="1">
        <v>44234</v>
      </c>
      <c r="B242" s="2">
        <f t="shared" si="6"/>
        <v>7</v>
      </c>
      <c r="C242" s="2" t="str">
        <f t="shared" si="7"/>
        <v>week 7</v>
      </c>
      <c r="D242" s="3" t="s">
        <v>13</v>
      </c>
      <c r="E242" s="3">
        <v>39970</v>
      </c>
      <c r="F242" s="3">
        <v>0</v>
      </c>
      <c r="G242" s="3">
        <v>237074.26</v>
      </c>
      <c r="H242" s="3" t="s">
        <v>12</v>
      </c>
      <c r="I242" s="3">
        <v>13.3</v>
      </c>
      <c r="J242" s="3">
        <v>0</v>
      </c>
      <c r="K242" s="3">
        <v>531601</v>
      </c>
      <c r="L242" s="3">
        <v>13.443690691040851</v>
      </c>
    </row>
    <row r="243" spans="1:12" x14ac:dyDescent="0.25">
      <c r="A243" s="1">
        <v>44234</v>
      </c>
      <c r="B243" s="2">
        <f t="shared" si="6"/>
        <v>7</v>
      </c>
      <c r="C243" s="2" t="str">
        <f t="shared" si="7"/>
        <v>week 7</v>
      </c>
      <c r="D243" s="3" t="s">
        <v>13</v>
      </c>
      <c r="E243" s="3">
        <v>0</v>
      </c>
      <c r="F243" s="3">
        <v>30280</v>
      </c>
      <c r="G243" s="3">
        <v>206794.26</v>
      </c>
      <c r="H243" s="3">
        <v>17.5</v>
      </c>
      <c r="I243" s="3" t="s">
        <v>12</v>
      </c>
      <c r="J243" s="3">
        <v>529900</v>
      </c>
      <c r="K243" s="3">
        <v>0</v>
      </c>
      <c r="L243" s="3">
        <v>13.443690691040851</v>
      </c>
    </row>
    <row r="244" spans="1:12" x14ac:dyDescent="0.25">
      <c r="A244" s="1">
        <v>44234</v>
      </c>
      <c r="B244" s="2">
        <f t="shared" si="6"/>
        <v>7</v>
      </c>
      <c r="C244" s="2" t="str">
        <f t="shared" si="7"/>
        <v>week 7</v>
      </c>
      <c r="D244" s="3" t="s">
        <v>14</v>
      </c>
      <c r="E244" s="3">
        <v>736</v>
      </c>
      <c r="F244" s="3">
        <v>0</v>
      </c>
      <c r="G244" s="3">
        <v>261533.3</v>
      </c>
      <c r="H244" s="3" t="s">
        <v>12</v>
      </c>
      <c r="I244" s="3">
        <v>12.6</v>
      </c>
      <c r="J244" s="3">
        <v>0</v>
      </c>
      <c r="K244" s="3">
        <v>9273.6</v>
      </c>
      <c r="L244" s="3">
        <v>13.522075365502344</v>
      </c>
    </row>
    <row r="245" spans="1:12" x14ac:dyDescent="0.25">
      <c r="A245" s="1">
        <v>44234</v>
      </c>
      <c r="B245" s="2">
        <f t="shared" si="6"/>
        <v>7</v>
      </c>
      <c r="C245" s="2" t="str">
        <f t="shared" si="7"/>
        <v>week 7</v>
      </c>
      <c r="D245" s="3" t="s">
        <v>14</v>
      </c>
      <c r="E245" s="3">
        <v>0</v>
      </c>
      <c r="F245" s="3">
        <v>21645</v>
      </c>
      <c r="G245" s="3">
        <v>239888.3</v>
      </c>
      <c r="H245" s="3">
        <v>18.3</v>
      </c>
      <c r="I245" s="3" t="s">
        <v>12</v>
      </c>
      <c r="J245" s="3">
        <v>396103.5</v>
      </c>
      <c r="K245" s="3">
        <v>0</v>
      </c>
      <c r="L245" s="3">
        <v>13.522075365502344</v>
      </c>
    </row>
    <row r="246" spans="1:12" x14ac:dyDescent="0.25">
      <c r="A246" s="1">
        <v>44234</v>
      </c>
      <c r="B246" s="2">
        <f t="shared" si="6"/>
        <v>7</v>
      </c>
      <c r="C246" s="2" t="str">
        <f t="shared" si="7"/>
        <v>week 7</v>
      </c>
      <c r="D246" s="3" t="s">
        <v>15</v>
      </c>
      <c r="E246" s="3">
        <v>0</v>
      </c>
      <c r="F246" s="3">
        <v>3030</v>
      </c>
      <c r="G246" s="3">
        <v>1493999.2</v>
      </c>
      <c r="H246" s="3">
        <v>17.399999999999999</v>
      </c>
      <c r="I246" s="3" t="s">
        <v>12</v>
      </c>
      <c r="J246" s="3">
        <v>52721.999999999993</v>
      </c>
      <c r="K246" s="3">
        <v>0</v>
      </c>
      <c r="L246" s="3">
        <v>13.526253054107579</v>
      </c>
    </row>
    <row r="247" spans="1:12" x14ac:dyDescent="0.25">
      <c r="A247" s="1">
        <v>44234</v>
      </c>
      <c r="B247" s="2">
        <f t="shared" si="6"/>
        <v>7</v>
      </c>
      <c r="C247" s="2" t="str">
        <f t="shared" si="7"/>
        <v>week 7</v>
      </c>
      <c r="D247" s="3" t="s">
        <v>15</v>
      </c>
      <c r="E247" s="3">
        <v>0</v>
      </c>
      <c r="F247" s="3">
        <v>2700</v>
      </c>
      <c r="G247" s="3">
        <v>1491299.2</v>
      </c>
      <c r="H247" s="3">
        <v>17.600000000000001</v>
      </c>
      <c r="I247" s="3" t="s">
        <v>12</v>
      </c>
      <c r="J247" s="3">
        <v>47520.000000000007</v>
      </c>
      <c r="K247" s="3">
        <v>0</v>
      </c>
      <c r="L247" s="3">
        <v>13.526253054107579</v>
      </c>
    </row>
    <row r="248" spans="1:12" x14ac:dyDescent="0.25">
      <c r="A248" s="1">
        <v>44234</v>
      </c>
      <c r="B248" s="2">
        <f t="shared" si="6"/>
        <v>7</v>
      </c>
      <c r="C248" s="2" t="str">
        <f t="shared" si="7"/>
        <v>week 7</v>
      </c>
      <c r="D248" s="3" t="s">
        <v>15</v>
      </c>
      <c r="E248" s="3">
        <v>5345</v>
      </c>
      <c r="F248" s="3">
        <v>0</v>
      </c>
      <c r="G248" s="3">
        <v>1496644.2</v>
      </c>
      <c r="H248" s="3" t="s">
        <v>12</v>
      </c>
      <c r="I248" s="3">
        <v>12.1</v>
      </c>
      <c r="J248" s="3">
        <v>0</v>
      </c>
      <c r="K248" s="3">
        <v>64674.5</v>
      </c>
      <c r="L248" s="3">
        <v>13.522510541724769</v>
      </c>
    </row>
    <row r="249" spans="1:12" x14ac:dyDescent="0.25">
      <c r="A249" s="1">
        <v>44235</v>
      </c>
      <c r="B249" s="2">
        <f t="shared" si="6"/>
        <v>7</v>
      </c>
      <c r="C249" s="2" t="str">
        <f t="shared" si="7"/>
        <v>week 7</v>
      </c>
      <c r="D249" s="3" t="s">
        <v>15</v>
      </c>
      <c r="E249" s="3">
        <v>0</v>
      </c>
      <c r="F249" s="3">
        <v>6100</v>
      </c>
      <c r="G249" s="3">
        <v>1490544.2</v>
      </c>
      <c r="H249" s="3">
        <v>17.8</v>
      </c>
      <c r="I249" s="3" t="s">
        <v>12</v>
      </c>
      <c r="J249" s="3">
        <v>108580</v>
      </c>
      <c r="K249" s="3">
        <v>0</v>
      </c>
      <c r="L249" s="3">
        <v>13.522510541724769</v>
      </c>
    </row>
    <row r="250" spans="1:12" x14ac:dyDescent="0.25">
      <c r="A250" s="1">
        <v>44235</v>
      </c>
      <c r="B250" s="2">
        <f t="shared" si="6"/>
        <v>7</v>
      </c>
      <c r="C250" s="2" t="str">
        <f t="shared" si="7"/>
        <v>week 7</v>
      </c>
      <c r="D250" s="3" t="s">
        <v>15</v>
      </c>
      <c r="E250" s="3">
        <v>0</v>
      </c>
      <c r="F250" s="3">
        <v>2700</v>
      </c>
      <c r="G250" s="3">
        <v>1487844.2</v>
      </c>
      <c r="H250" s="3">
        <v>17.899999999999999</v>
      </c>
      <c r="I250" s="3" t="s">
        <v>12</v>
      </c>
      <c r="J250" s="3">
        <v>48329.999999999993</v>
      </c>
      <c r="K250" s="3">
        <v>0</v>
      </c>
      <c r="L250" s="3">
        <v>13.522510541724769</v>
      </c>
    </row>
    <row r="251" spans="1:12" x14ac:dyDescent="0.25">
      <c r="A251" s="1">
        <v>44236</v>
      </c>
      <c r="B251" s="2">
        <f t="shared" si="6"/>
        <v>7</v>
      </c>
      <c r="C251" s="2" t="str">
        <f t="shared" si="7"/>
        <v>week 7</v>
      </c>
      <c r="D251" s="3" t="s">
        <v>11</v>
      </c>
      <c r="E251" s="3">
        <v>0</v>
      </c>
      <c r="F251" s="3">
        <v>5600</v>
      </c>
      <c r="G251" s="3">
        <v>951936.16000000015</v>
      </c>
      <c r="H251" s="3">
        <v>17.899999999999999</v>
      </c>
      <c r="I251" s="3" t="s">
        <v>12</v>
      </c>
      <c r="J251" s="3">
        <v>100239.99999999999</v>
      </c>
      <c r="K251" s="3">
        <v>0</v>
      </c>
      <c r="L251" s="3">
        <v>12.85939905794147</v>
      </c>
    </row>
    <row r="252" spans="1:12" x14ac:dyDescent="0.25">
      <c r="A252" s="1">
        <v>44236</v>
      </c>
      <c r="B252" s="2">
        <f t="shared" si="6"/>
        <v>7</v>
      </c>
      <c r="C252" s="2" t="str">
        <f t="shared" si="7"/>
        <v>week 7</v>
      </c>
      <c r="D252" s="3" t="s">
        <v>14</v>
      </c>
      <c r="E252" s="3">
        <v>0</v>
      </c>
      <c r="F252" s="3">
        <v>2900</v>
      </c>
      <c r="G252" s="3">
        <v>236988.3</v>
      </c>
      <c r="H252" s="3">
        <v>18.5</v>
      </c>
      <c r="I252" s="3" t="s">
        <v>12</v>
      </c>
      <c r="J252" s="3">
        <v>53650</v>
      </c>
      <c r="K252" s="3">
        <v>0</v>
      </c>
      <c r="L252" s="3">
        <v>13.522075365502344</v>
      </c>
    </row>
    <row r="253" spans="1:12" x14ac:dyDescent="0.25">
      <c r="A253" s="1">
        <v>44236</v>
      </c>
      <c r="B253" s="2">
        <f t="shared" si="6"/>
        <v>7</v>
      </c>
      <c r="C253" s="2" t="str">
        <f t="shared" si="7"/>
        <v>week 7</v>
      </c>
      <c r="D253" s="3" t="s">
        <v>15</v>
      </c>
      <c r="E253" s="3">
        <v>0</v>
      </c>
      <c r="F253" s="3">
        <v>1380</v>
      </c>
      <c r="G253" s="3">
        <v>1486464.2</v>
      </c>
      <c r="H253" s="3">
        <v>16.899999999999999</v>
      </c>
      <c r="I253" s="3" t="s">
        <v>12</v>
      </c>
      <c r="J253" s="3">
        <v>23321.999999999996</v>
      </c>
      <c r="K253" s="3">
        <v>0</v>
      </c>
      <c r="L253" s="3">
        <v>13.522510541724769</v>
      </c>
    </row>
    <row r="254" spans="1:12" x14ac:dyDescent="0.25">
      <c r="A254" s="1">
        <v>44237</v>
      </c>
      <c r="B254" s="2">
        <f t="shared" si="6"/>
        <v>7</v>
      </c>
      <c r="C254" s="2" t="str">
        <f t="shared" si="7"/>
        <v>week 7</v>
      </c>
      <c r="D254" s="3" t="s">
        <v>11</v>
      </c>
      <c r="E254" s="3">
        <v>1640</v>
      </c>
      <c r="F254" s="3">
        <v>0</v>
      </c>
      <c r="G254" s="3">
        <v>953576.16000000015</v>
      </c>
      <c r="H254" s="3" t="s">
        <v>12</v>
      </c>
      <c r="I254" s="3">
        <v>12.2</v>
      </c>
      <c r="J254" s="3">
        <v>0</v>
      </c>
      <c r="K254" s="3">
        <v>20008</v>
      </c>
      <c r="L254" s="3">
        <v>12.858436013374366</v>
      </c>
    </row>
    <row r="255" spans="1:12" x14ac:dyDescent="0.25">
      <c r="A255" s="1">
        <v>44237</v>
      </c>
      <c r="B255" s="2">
        <f t="shared" si="6"/>
        <v>7</v>
      </c>
      <c r="C255" s="2" t="str">
        <f t="shared" si="7"/>
        <v>week 7</v>
      </c>
      <c r="D255" s="3" t="s">
        <v>11</v>
      </c>
      <c r="E255" s="3">
        <v>2080</v>
      </c>
      <c r="F255" s="3">
        <v>0</v>
      </c>
      <c r="G255" s="3">
        <v>955656.16000000015</v>
      </c>
      <c r="H255" s="3" t="s">
        <v>12</v>
      </c>
      <c r="I255" s="3">
        <v>12.7</v>
      </c>
      <c r="J255" s="3">
        <v>0</v>
      </c>
      <c r="K255" s="3">
        <v>26416</v>
      </c>
      <c r="L255" s="3">
        <v>12.858143080748222</v>
      </c>
    </row>
    <row r="256" spans="1:12" x14ac:dyDescent="0.25">
      <c r="A256" s="1">
        <v>44237</v>
      </c>
      <c r="B256" s="2">
        <f t="shared" si="6"/>
        <v>7</v>
      </c>
      <c r="C256" s="2" t="str">
        <f t="shared" si="7"/>
        <v>week 7</v>
      </c>
      <c r="D256" s="3" t="s">
        <v>11</v>
      </c>
      <c r="E256" s="3">
        <v>0</v>
      </c>
      <c r="F256" s="3">
        <v>2080</v>
      </c>
      <c r="G256" s="3">
        <v>953576.16000000015</v>
      </c>
      <c r="H256" s="3">
        <v>18.5</v>
      </c>
      <c r="I256" s="3" t="s">
        <v>12</v>
      </c>
      <c r="J256" s="3">
        <v>38480</v>
      </c>
      <c r="K256" s="3">
        <v>0</v>
      </c>
      <c r="L256" s="3">
        <v>12.858143080748222</v>
      </c>
    </row>
    <row r="257" spans="1:12" x14ac:dyDescent="0.25">
      <c r="A257" s="1">
        <v>44237</v>
      </c>
      <c r="B257" s="2">
        <f t="shared" si="6"/>
        <v>7</v>
      </c>
      <c r="C257" s="2" t="str">
        <f t="shared" si="7"/>
        <v>week 7</v>
      </c>
      <c r="D257" s="3" t="s">
        <v>11</v>
      </c>
      <c r="E257" s="3">
        <v>0</v>
      </c>
      <c r="F257" s="3">
        <v>1640</v>
      </c>
      <c r="G257" s="3">
        <v>951936.16000000015</v>
      </c>
      <c r="H257" s="3">
        <v>18.399999999999999</v>
      </c>
      <c r="I257" s="3" t="s">
        <v>12</v>
      </c>
      <c r="J257" s="3">
        <v>30175.999999999996</v>
      </c>
      <c r="K257" s="3">
        <v>0</v>
      </c>
      <c r="L257" s="3">
        <v>12.858143080748222</v>
      </c>
    </row>
    <row r="258" spans="1:12" x14ac:dyDescent="0.25">
      <c r="A258" s="1">
        <v>44237</v>
      </c>
      <c r="B258" s="2">
        <f t="shared" si="6"/>
        <v>7</v>
      </c>
      <c r="C258" s="2" t="str">
        <f t="shared" si="7"/>
        <v>week 7</v>
      </c>
      <c r="D258" s="3" t="s">
        <v>11</v>
      </c>
      <c r="E258" s="3">
        <v>0</v>
      </c>
      <c r="F258" s="3">
        <v>6250</v>
      </c>
      <c r="G258" s="3">
        <v>945686.16000000015</v>
      </c>
      <c r="H258" s="3">
        <v>17.7</v>
      </c>
      <c r="I258" s="3" t="s">
        <v>12</v>
      </c>
      <c r="J258" s="3">
        <v>110625</v>
      </c>
      <c r="K258" s="3">
        <v>0</v>
      </c>
      <c r="L258" s="3">
        <v>12.858143080748222</v>
      </c>
    </row>
    <row r="259" spans="1:12" x14ac:dyDescent="0.25">
      <c r="A259" s="1">
        <v>44237</v>
      </c>
      <c r="B259" s="2">
        <f t="shared" ref="B259:B322" si="8">WEEKNUM(A259)</f>
        <v>7</v>
      </c>
      <c r="C259" s="2" t="str">
        <f t="shared" ref="C259:C322" si="9">CONCATENATE("week"," ",B259)</f>
        <v>week 7</v>
      </c>
      <c r="D259" s="3" t="s">
        <v>11</v>
      </c>
      <c r="E259" s="3">
        <v>0</v>
      </c>
      <c r="F259" s="3">
        <v>2125</v>
      </c>
      <c r="G259" s="3">
        <v>943561.16000000015</v>
      </c>
      <c r="H259" s="3">
        <v>18.8</v>
      </c>
      <c r="I259" s="3" t="s">
        <v>12</v>
      </c>
      <c r="J259" s="3">
        <v>39950</v>
      </c>
      <c r="K259" s="3">
        <v>0</v>
      </c>
      <c r="L259" s="3">
        <v>12.858143080748222</v>
      </c>
    </row>
    <row r="260" spans="1:12" x14ac:dyDescent="0.25">
      <c r="A260" s="1">
        <v>44237</v>
      </c>
      <c r="B260" s="2">
        <f t="shared" si="8"/>
        <v>7</v>
      </c>
      <c r="C260" s="2" t="str">
        <f t="shared" si="9"/>
        <v>week 7</v>
      </c>
      <c r="D260" s="3" t="s">
        <v>11</v>
      </c>
      <c r="E260" s="3">
        <v>0</v>
      </c>
      <c r="F260" s="3">
        <v>3260</v>
      </c>
      <c r="G260" s="3">
        <v>940301.16000000015</v>
      </c>
      <c r="H260" s="3">
        <v>18.899999999999999</v>
      </c>
      <c r="I260" s="3" t="s">
        <v>12</v>
      </c>
      <c r="J260" s="3">
        <v>61613.999999999993</v>
      </c>
      <c r="K260" s="3">
        <v>0</v>
      </c>
      <c r="L260" s="3">
        <v>12.858143080748222</v>
      </c>
    </row>
    <row r="261" spans="1:12" x14ac:dyDescent="0.25">
      <c r="A261" s="1">
        <v>44237</v>
      </c>
      <c r="B261" s="2">
        <f t="shared" si="8"/>
        <v>7</v>
      </c>
      <c r="C261" s="2" t="str">
        <f t="shared" si="9"/>
        <v>week 7</v>
      </c>
      <c r="D261" s="3" t="s">
        <v>11</v>
      </c>
      <c r="E261" s="3">
        <v>0</v>
      </c>
      <c r="F261" s="3">
        <v>1090</v>
      </c>
      <c r="G261" s="3">
        <v>939211.16000000015</v>
      </c>
      <c r="H261" s="3">
        <v>18.399999999999999</v>
      </c>
      <c r="I261" s="3" t="s">
        <v>12</v>
      </c>
      <c r="J261" s="3">
        <v>20056</v>
      </c>
      <c r="K261" s="3">
        <v>0</v>
      </c>
      <c r="L261" s="3">
        <v>12.858143080748222</v>
      </c>
    </row>
    <row r="262" spans="1:12" x14ac:dyDescent="0.25">
      <c r="A262" s="1">
        <v>44237</v>
      </c>
      <c r="B262" s="2">
        <f t="shared" si="8"/>
        <v>7</v>
      </c>
      <c r="C262" s="2" t="str">
        <f t="shared" si="9"/>
        <v>week 7</v>
      </c>
      <c r="D262" s="3" t="s">
        <v>13</v>
      </c>
      <c r="E262" s="3">
        <v>0</v>
      </c>
      <c r="F262" s="3">
        <v>6500</v>
      </c>
      <c r="G262" s="3">
        <v>200294.26</v>
      </c>
      <c r="H262" s="3">
        <v>17.5</v>
      </c>
      <c r="I262" s="3" t="s">
        <v>12</v>
      </c>
      <c r="J262" s="3">
        <v>113750</v>
      </c>
      <c r="K262" s="3">
        <v>0</v>
      </c>
      <c r="L262" s="3">
        <v>13.443690691040851</v>
      </c>
    </row>
    <row r="263" spans="1:12" x14ac:dyDescent="0.25">
      <c r="A263" s="1">
        <v>44237</v>
      </c>
      <c r="B263" s="2">
        <f t="shared" si="8"/>
        <v>7</v>
      </c>
      <c r="C263" s="2" t="str">
        <f t="shared" si="9"/>
        <v>week 7</v>
      </c>
      <c r="D263" s="3" t="s">
        <v>14</v>
      </c>
      <c r="E263" s="3">
        <v>0</v>
      </c>
      <c r="F263" s="3">
        <v>1958</v>
      </c>
      <c r="G263" s="3">
        <v>235030.3</v>
      </c>
      <c r="H263" s="3">
        <v>18.399999999999999</v>
      </c>
      <c r="I263" s="3" t="s">
        <v>12</v>
      </c>
      <c r="J263" s="3">
        <v>36027.199999999997</v>
      </c>
      <c r="K263" s="3">
        <v>0</v>
      </c>
      <c r="L263" s="3">
        <v>13.522075365502344</v>
      </c>
    </row>
    <row r="264" spans="1:12" x14ac:dyDescent="0.25">
      <c r="A264" s="1">
        <v>44237</v>
      </c>
      <c r="B264" s="2">
        <f t="shared" si="8"/>
        <v>7</v>
      </c>
      <c r="C264" s="2" t="str">
        <f t="shared" si="9"/>
        <v>week 7</v>
      </c>
      <c r="D264" s="3" t="s">
        <v>15</v>
      </c>
      <c r="E264" s="3">
        <v>0</v>
      </c>
      <c r="F264" s="3">
        <v>873.60000000000014</v>
      </c>
      <c r="G264" s="3">
        <v>1485590.6</v>
      </c>
      <c r="H264" s="3">
        <v>18.2</v>
      </c>
      <c r="I264" s="3" t="s">
        <v>12</v>
      </c>
      <c r="J264" s="3">
        <v>15899.520000000002</v>
      </c>
      <c r="K264" s="3">
        <v>0</v>
      </c>
      <c r="L264" s="3">
        <v>13.522510541724769</v>
      </c>
    </row>
    <row r="265" spans="1:12" x14ac:dyDescent="0.25">
      <c r="A265" s="1">
        <v>44237</v>
      </c>
      <c r="B265" s="2">
        <f t="shared" si="8"/>
        <v>7</v>
      </c>
      <c r="C265" s="2" t="str">
        <f t="shared" si="9"/>
        <v>week 7</v>
      </c>
      <c r="D265" s="3" t="s">
        <v>15</v>
      </c>
      <c r="E265" s="3">
        <v>0</v>
      </c>
      <c r="F265" s="3">
        <v>2167.1999999999998</v>
      </c>
      <c r="G265" s="3">
        <v>1483423.4</v>
      </c>
      <c r="H265" s="3">
        <v>18.8</v>
      </c>
      <c r="I265" s="3" t="s">
        <v>12</v>
      </c>
      <c r="J265" s="3">
        <v>40743.360000000001</v>
      </c>
      <c r="K265" s="3">
        <v>0</v>
      </c>
      <c r="L265" s="3">
        <v>13.522510541724769</v>
      </c>
    </row>
    <row r="266" spans="1:12" x14ac:dyDescent="0.25">
      <c r="A266" s="1">
        <v>44237</v>
      </c>
      <c r="B266" s="2">
        <f t="shared" si="8"/>
        <v>7</v>
      </c>
      <c r="C266" s="2" t="str">
        <f t="shared" si="9"/>
        <v>week 7</v>
      </c>
      <c r="D266" s="3" t="s">
        <v>15</v>
      </c>
      <c r="E266" s="3">
        <v>0</v>
      </c>
      <c r="F266" s="3">
        <v>8085</v>
      </c>
      <c r="G266" s="3">
        <v>1475338.4</v>
      </c>
      <c r="H266" s="3">
        <v>18.600000000000001</v>
      </c>
      <c r="I266" s="3" t="s">
        <v>12</v>
      </c>
      <c r="J266" s="3">
        <v>150381</v>
      </c>
      <c r="K266" s="3">
        <v>0</v>
      </c>
      <c r="L266" s="3">
        <v>13.522510541724769</v>
      </c>
    </row>
    <row r="267" spans="1:12" x14ac:dyDescent="0.25">
      <c r="A267" s="1">
        <v>44237</v>
      </c>
      <c r="B267" s="2">
        <f t="shared" si="8"/>
        <v>7</v>
      </c>
      <c r="C267" s="2" t="str">
        <f t="shared" si="9"/>
        <v>week 7</v>
      </c>
      <c r="D267" s="3" t="s">
        <v>15</v>
      </c>
      <c r="E267" s="3">
        <v>0</v>
      </c>
      <c r="F267" s="3">
        <v>5390</v>
      </c>
      <c r="G267" s="3">
        <v>1469948.4</v>
      </c>
      <c r="H267" s="3">
        <v>18.8</v>
      </c>
      <c r="I267" s="3" t="s">
        <v>12</v>
      </c>
      <c r="J267" s="3">
        <v>101332</v>
      </c>
      <c r="K267" s="3">
        <v>0</v>
      </c>
      <c r="L267" s="3">
        <v>13.522510541724769</v>
      </c>
    </row>
    <row r="268" spans="1:12" x14ac:dyDescent="0.25">
      <c r="A268" s="1">
        <v>44237</v>
      </c>
      <c r="B268" s="2">
        <f t="shared" si="8"/>
        <v>7</v>
      </c>
      <c r="C268" s="2" t="str">
        <f t="shared" si="9"/>
        <v>week 7</v>
      </c>
      <c r="D268" s="3" t="s">
        <v>15</v>
      </c>
      <c r="E268" s="3">
        <v>0</v>
      </c>
      <c r="F268" s="3">
        <v>5400</v>
      </c>
      <c r="G268" s="3">
        <v>1464548.4</v>
      </c>
      <c r="H268" s="3">
        <v>17.399999999999999</v>
      </c>
      <c r="I268" s="3" t="s">
        <v>12</v>
      </c>
      <c r="J268" s="3">
        <v>93959.999999999985</v>
      </c>
      <c r="K268" s="3">
        <v>0</v>
      </c>
      <c r="L268" s="3">
        <v>13.522510541724769</v>
      </c>
    </row>
    <row r="269" spans="1:12" x14ac:dyDescent="0.25">
      <c r="A269" s="1">
        <v>44237</v>
      </c>
      <c r="B269" s="2">
        <f t="shared" si="8"/>
        <v>7</v>
      </c>
      <c r="C269" s="2" t="str">
        <f t="shared" si="9"/>
        <v>week 7</v>
      </c>
      <c r="D269" s="3" t="s">
        <v>15</v>
      </c>
      <c r="E269" s="3">
        <v>0</v>
      </c>
      <c r="F269" s="3">
        <v>2905</v>
      </c>
      <c r="G269" s="3">
        <v>1461643.4</v>
      </c>
      <c r="H269" s="3">
        <v>18.100000000000001</v>
      </c>
      <c r="I269" s="3" t="s">
        <v>12</v>
      </c>
      <c r="J269" s="3">
        <v>52580.500000000007</v>
      </c>
      <c r="K269" s="3">
        <v>0</v>
      </c>
      <c r="L269" s="3">
        <v>13.522510541724769</v>
      </c>
    </row>
    <row r="270" spans="1:12" x14ac:dyDescent="0.25">
      <c r="A270" s="1">
        <v>44237</v>
      </c>
      <c r="B270" s="2">
        <f t="shared" si="8"/>
        <v>7</v>
      </c>
      <c r="C270" s="2" t="str">
        <f t="shared" si="9"/>
        <v>week 7</v>
      </c>
      <c r="D270" s="3" t="s">
        <v>15</v>
      </c>
      <c r="E270" s="3">
        <v>0</v>
      </c>
      <c r="F270" s="3">
        <v>37660</v>
      </c>
      <c r="G270" s="3">
        <v>1423983.4</v>
      </c>
      <c r="H270" s="3">
        <v>16.8</v>
      </c>
      <c r="I270" s="3" t="s">
        <v>12</v>
      </c>
      <c r="J270" s="3">
        <v>632688</v>
      </c>
      <c r="K270" s="3">
        <v>0</v>
      </c>
      <c r="L270" s="3">
        <v>13.522510541724769</v>
      </c>
    </row>
    <row r="271" spans="1:12" x14ac:dyDescent="0.25">
      <c r="A271" s="1">
        <v>44237</v>
      </c>
      <c r="B271" s="2">
        <f t="shared" si="8"/>
        <v>7</v>
      </c>
      <c r="C271" s="2" t="str">
        <f t="shared" si="9"/>
        <v>week 7</v>
      </c>
      <c r="D271" s="3" t="s">
        <v>15</v>
      </c>
      <c r="E271" s="3">
        <v>0</v>
      </c>
      <c r="F271" s="3">
        <v>14180</v>
      </c>
      <c r="G271" s="3">
        <v>1409803.4</v>
      </c>
      <c r="H271" s="3">
        <v>17.100000000000001</v>
      </c>
      <c r="I271" s="3" t="s">
        <v>12</v>
      </c>
      <c r="J271" s="3">
        <v>242478.00000000003</v>
      </c>
      <c r="K271" s="3">
        <v>0</v>
      </c>
      <c r="L271" s="3">
        <v>13.522510541724769</v>
      </c>
    </row>
    <row r="272" spans="1:12" x14ac:dyDescent="0.25">
      <c r="A272" s="1">
        <v>44237</v>
      </c>
      <c r="B272" s="2">
        <f t="shared" si="8"/>
        <v>7</v>
      </c>
      <c r="C272" s="2" t="str">
        <f t="shared" si="9"/>
        <v>week 7</v>
      </c>
      <c r="D272" s="3" t="s">
        <v>16</v>
      </c>
      <c r="E272" s="3">
        <v>0</v>
      </c>
      <c r="F272" s="3">
        <v>2890</v>
      </c>
      <c r="G272" s="3">
        <v>693577.64000000013</v>
      </c>
      <c r="H272" s="3">
        <v>18.8</v>
      </c>
      <c r="I272" s="3" t="s">
        <v>12</v>
      </c>
      <c r="J272" s="3">
        <v>54332</v>
      </c>
      <c r="K272" s="3">
        <v>0</v>
      </c>
      <c r="L272" s="3">
        <v>13.322706377256171</v>
      </c>
    </row>
    <row r="273" spans="1:12" x14ac:dyDescent="0.25">
      <c r="A273" s="1">
        <v>44237</v>
      </c>
      <c r="B273" s="2">
        <f t="shared" si="8"/>
        <v>7</v>
      </c>
      <c r="C273" s="2" t="str">
        <f t="shared" si="9"/>
        <v>week 7</v>
      </c>
      <c r="D273" s="3" t="s">
        <v>16</v>
      </c>
      <c r="E273" s="3">
        <v>0</v>
      </c>
      <c r="F273" s="3">
        <v>1993</v>
      </c>
      <c r="G273" s="3">
        <v>691584.64000000013</v>
      </c>
      <c r="H273" s="3">
        <v>17.2</v>
      </c>
      <c r="I273" s="3" t="s">
        <v>12</v>
      </c>
      <c r="J273" s="3">
        <v>34279.599999999999</v>
      </c>
      <c r="K273" s="3">
        <v>0</v>
      </c>
      <c r="L273" s="3">
        <v>13.322706377256171</v>
      </c>
    </row>
    <row r="274" spans="1:12" x14ac:dyDescent="0.25">
      <c r="A274" s="1">
        <v>44238</v>
      </c>
      <c r="B274" s="2">
        <f t="shared" si="8"/>
        <v>7</v>
      </c>
      <c r="C274" s="2" t="str">
        <f t="shared" si="9"/>
        <v>week 7</v>
      </c>
      <c r="D274" s="3" t="s">
        <v>11</v>
      </c>
      <c r="E274" s="3">
        <v>0</v>
      </c>
      <c r="F274" s="3">
        <v>3150</v>
      </c>
      <c r="G274" s="3">
        <v>936061.16000000015</v>
      </c>
      <c r="H274" s="3">
        <v>16.600000000000001</v>
      </c>
      <c r="I274" s="3" t="s">
        <v>12</v>
      </c>
      <c r="J274" s="3">
        <v>52290.000000000007</v>
      </c>
      <c r="K274" s="3">
        <v>0</v>
      </c>
      <c r="L274" s="3">
        <v>12.858143080748222</v>
      </c>
    </row>
    <row r="275" spans="1:12" x14ac:dyDescent="0.25">
      <c r="A275" s="1">
        <v>44238</v>
      </c>
      <c r="B275" s="2">
        <f t="shared" si="8"/>
        <v>7</v>
      </c>
      <c r="C275" s="2" t="str">
        <f t="shared" si="9"/>
        <v>week 7</v>
      </c>
      <c r="D275" s="3" t="s">
        <v>11</v>
      </c>
      <c r="E275" s="3">
        <v>0</v>
      </c>
      <c r="F275" s="3">
        <v>1630</v>
      </c>
      <c r="G275" s="3">
        <v>934431.16000000015</v>
      </c>
      <c r="H275" s="3">
        <v>17.8</v>
      </c>
      <c r="I275" s="3" t="s">
        <v>12</v>
      </c>
      <c r="J275" s="3">
        <v>29014</v>
      </c>
      <c r="K275" s="3">
        <v>0</v>
      </c>
      <c r="L275" s="3">
        <v>12.858143080748222</v>
      </c>
    </row>
    <row r="276" spans="1:12" x14ac:dyDescent="0.25">
      <c r="A276" s="1">
        <v>44238</v>
      </c>
      <c r="B276" s="2">
        <f t="shared" si="8"/>
        <v>7</v>
      </c>
      <c r="C276" s="2" t="str">
        <f t="shared" si="9"/>
        <v>week 7</v>
      </c>
      <c r="D276" s="3" t="s">
        <v>11</v>
      </c>
      <c r="E276" s="3">
        <v>0</v>
      </c>
      <c r="F276" s="3">
        <v>8330</v>
      </c>
      <c r="G276" s="3">
        <v>926101.16000000015</v>
      </c>
      <c r="H276" s="3">
        <v>17.600000000000001</v>
      </c>
      <c r="I276" s="3" t="s">
        <v>12</v>
      </c>
      <c r="J276" s="3">
        <v>146608</v>
      </c>
      <c r="K276" s="3">
        <v>0</v>
      </c>
      <c r="L276" s="3">
        <v>12.858143080748222</v>
      </c>
    </row>
    <row r="277" spans="1:12" x14ac:dyDescent="0.25">
      <c r="A277" s="1">
        <v>44238</v>
      </c>
      <c r="B277" s="2">
        <f t="shared" si="8"/>
        <v>7</v>
      </c>
      <c r="C277" s="2" t="str">
        <f t="shared" si="9"/>
        <v>week 7</v>
      </c>
      <c r="D277" s="3" t="s">
        <v>13</v>
      </c>
      <c r="E277" s="3">
        <v>0</v>
      </c>
      <c r="F277" s="3">
        <v>1810</v>
      </c>
      <c r="G277" s="3">
        <v>198484.26</v>
      </c>
      <c r="H277" s="3">
        <v>18.399999999999999</v>
      </c>
      <c r="I277" s="3" t="s">
        <v>12</v>
      </c>
      <c r="J277" s="3">
        <v>33304</v>
      </c>
      <c r="K277" s="3">
        <v>0</v>
      </c>
      <c r="L277" s="3">
        <v>13.443690691040851</v>
      </c>
    </row>
    <row r="278" spans="1:12" x14ac:dyDescent="0.25">
      <c r="A278" s="1">
        <v>44238</v>
      </c>
      <c r="B278" s="2">
        <f t="shared" si="8"/>
        <v>7</v>
      </c>
      <c r="C278" s="2" t="str">
        <f t="shared" si="9"/>
        <v>week 7</v>
      </c>
      <c r="D278" s="3" t="s">
        <v>15</v>
      </c>
      <c r="E278" s="3">
        <v>0</v>
      </c>
      <c r="F278" s="3">
        <v>506</v>
      </c>
      <c r="G278" s="3">
        <v>1409297.4</v>
      </c>
      <c r="H278" s="3">
        <v>17.899999999999999</v>
      </c>
      <c r="I278" s="3" t="s">
        <v>12</v>
      </c>
      <c r="J278" s="3">
        <v>9057.4</v>
      </c>
      <c r="K278" s="3">
        <v>0</v>
      </c>
      <c r="L278" s="3">
        <v>13.522510541724769</v>
      </c>
    </row>
    <row r="279" spans="1:12" x14ac:dyDescent="0.25">
      <c r="A279" s="1">
        <v>44238</v>
      </c>
      <c r="B279" s="2">
        <f t="shared" si="8"/>
        <v>7</v>
      </c>
      <c r="C279" s="2" t="str">
        <f t="shared" si="9"/>
        <v>week 7</v>
      </c>
      <c r="D279" s="3" t="s">
        <v>15</v>
      </c>
      <c r="E279" s="3">
        <v>0</v>
      </c>
      <c r="F279" s="3">
        <v>2695</v>
      </c>
      <c r="G279" s="3">
        <v>1406602.4</v>
      </c>
      <c r="H279" s="3">
        <v>16.600000000000001</v>
      </c>
      <c r="I279" s="3" t="s">
        <v>12</v>
      </c>
      <c r="J279" s="3">
        <v>44737.000000000007</v>
      </c>
      <c r="K279" s="3">
        <v>0</v>
      </c>
      <c r="L279" s="3">
        <v>13.522510541724769</v>
      </c>
    </row>
    <row r="280" spans="1:12" x14ac:dyDescent="0.25">
      <c r="A280" s="1">
        <v>44238</v>
      </c>
      <c r="B280" s="2">
        <f t="shared" si="8"/>
        <v>7</v>
      </c>
      <c r="C280" s="2" t="str">
        <f t="shared" si="9"/>
        <v>week 7</v>
      </c>
      <c r="D280" s="3" t="s">
        <v>15</v>
      </c>
      <c r="E280" s="3">
        <v>0</v>
      </c>
      <c r="F280" s="3">
        <v>2895</v>
      </c>
      <c r="G280" s="3">
        <v>1403707.4</v>
      </c>
      <c r="H280" s="3">
        <v>18.399999999999999</v>
      </c>
      <c r="I280" s="3" t="s">
        <v>12</v>
      </c>
      <c r="J280" s="3">
        <v>53267.999999999993</v>
      </c>
      <c r="K280" s="3">
        <v>0</v>
      </c>
      <c r="L280" s="3">
        <v>13.522510541724769</v>
      </c>
    </row>
    <row r="281" spans="1:12" x14ac:dyDescent="0.25">
      <c r="A281" s="1">
        <v>44238</v>
      </c>
      <c r="B281" s="2">
        <f t="shared" si="8"/>
        <v>7</v>
      </c>
      <c r="C281" s="2" t="str">
        <f t="shared" si="9"/>
        <v>week 7</v>
      </c>
      <c r="D281" s="3" t="s">
        <v>16</v>
      </c>
      <c r="E281" s="3">
        <v>0</v>
      </c>
      <c r="F281" s="3">
        <v>2910</v>
      </c>
      <c r="G281" s="3">
        <v>688674.64000000013</v>
      </c>
      <c r="H281" s="3">
        <v>16.399999999999999</v>
      </c>
      <c r="I281" s="3" t="s">
        <v>12</v>
      </c>
      <c r="J281" s="3">
        <v>47723.999999999993</v>
      </c>
      <c r="K281" s="3">
        <v>0</v>
      </c>
      <c r="L281" s="3">
        <v>13.322706377256171</v>
      </c>
    </row>
    <row r="282" spans="1:12" x14ac:dyDescent="0.25">
      <c r="A282" s="1">
        <v>44240</v>
      </c>
      <c r="B282" s="2">
        <f t="shared" si="8"/>
        <v>7</v>
      </c>
      <c r="C282" s="2" t="str">
        <f t="shared" si="9"/>
        <v>week 7</v>
      </c>
      <c r="D282" s="3" t="s">
        <v>11</v>
      </c>
      <c r="E282" s="3">
        <v>0</v>
      </c>
      <c r="F282" s="3">
        <v>20970</v>
      </c>
      <c r="G282" s="3">
        <v>905131.16000000015</v>
      </c>
      <c r="H282" s="3">
        <v>16.399999999999999</v>
      </c>
      <c r="I282" s="3" t="s">
        <v>12</v>
      </c>
      <c r="J282" s="3">
        <v>343907.99999999994</v>
      </c>
      <c r="K282" s="3">
        <v>0</v>
      </c>
      <c r="L282" s="3">
        <v>12.858143080748222</v>
      </c>
    </row>
    <row r="283" spans="1:12" x14ac:dyDescent="0.25">
      <c r="A283" s="1">
        <v>44240</v>
      </c>
      <c r="B283" s="2">
        <f t="shared" si="8"/>
        <v>7</v>
      </c>
      <c r="C283" s="2" t="str">
        <f t="shared" si="9"/>
        <v>week 7</v>
      </c>
      <c r="D283" s="3" t="s">
        <v>13</v>
      </c>
      <c r="E283" s="3">
        <v>0</v>
      </c>
      <c r="F283" s="3">
        <v>1185</v>
      </c>
      <c r="G283" s="3">
        <v>197299.26</v>
      </c>
      <c r="H283" s="3">
        <v>16.600000000000001</v>
      </c>
      <c r="I283" s="3" t="s">
        <v>12</v>
      </c>
      <c r="J283" s="3">
        <v>19671</v>
      </c>
      <c r="K283" s="3">
        <v>0</v>
      </c>
      <c r="L283" s="3">
        <v>13.443690691040851</v>
      </c>
    </row>
    <row r="284" spans="1:12" x14ac:dyDescent="0.25">
      <c r="A284" s="1">
        <v>44240</v>
      </c>
      <c r="B284" s="2">
        <f t="shared" si="8"/>
        <v>7</v>
      </c>
      <c r="C284" s="2" t="str">
        <f t="shared" si="9"/>
        <v>week 7</v>
      </c>
      <c r="D284" s="3" t="s">
        <v>13</v>
      </c>
      <c r="E284" s="3">
        <v>0</v>
      </c>
      <c r="F284" s="3">
        <v>20750</v>
      </c>
      <c r="G284" s="3">
        <v>176549.26</v>
      </c>
      <c r="H284" s="3">
        <v>17.5</v>
      </c>
      <c r="I284" s="3" t="s">
        <v>12</v>
      </c>
      <c r="J284" s="3">
        <v>363125</v>
      </c>
      <c r="K284" s="3">
        <v>0</v>
      </c>
      <c r="L284" s="3">
        <v>13.443690691040851</v>
      </c>
    </row>
    <row r="285" spans="1:12" x14ac:dyDescent="0.25">
      <c r="A285" s="1">
        <v>44240</v>
      </c>
      <c r="B285" s="2">
        <f t="shared" si="8"/>
        <v>7</v>
      </c>
      <c r="C285" s="2" t="str">
        <f t="shared" si="9"/>
        <v>week 7</v>
      </c>
      <c r="D285" s="3" t="s">
        <v>15</v>
      </c>
      <c r="E285" s="3">
        <v>0</v>
      </c>
      <c r="F285" s="3">
        <v>3040</v>
      </c>
      <c r="G285" s="3">
        <v>1400667.4</v>
      </c>
      <c r="H285" s="3">
        <v>17.5</v>
      </c>
      <c r="I285" s="3" t="s">
        <v>12</v>
      </c>
      <c r="J285" s="3">
        <v>53200</v>
      </c>
      <c r="K285" s="3">
        <v>0</v>
      </c>
      <c r="L285" s="3">
        <v>13.522510541724769</v>
      </c>
    </row>
    <row r="286" spans="1:12" x14ac:dyDescent="0.25">
      <c r="A286" s="1">
        <v>44240</v>
      </c>
      <c r="B286" s="2">
        <f t="shared" si="8"/>
        <v>7</v>
      </c>
      <c r="C286" s="2" t="str">
        <f t="shared" si="9"/>
        <v>week 7</v>
      </c>
      <c r="D286" s="3" t="s">
        <v>15</v>
      </c>
      <c r="E286" s="3">
        <v>0</v>
      </c>
      <c r="F286" s="3">
        <v>2695</v>
      </c>
      <c r="G286" s="3">
        <v>1397972.4</v>
      </c>
      <c r="H286" s="3">
        <v>16.5</v>
      </c>
      <c r="I286" s="3" t="s">
        <v>12</v>
      </c>
      <c r="J286" s="3">
        <v>44467.5</v>
      </c>
      <c r="K286" s="3">
        <v>0</v>
      </c>
      <c r="L286" s="3">
        <v>13.522510541724769</v>
      </c>
    </row>
    <row r="287" spans="1:12" x14ac:dyDescent="0.25">
      <c r="A287" s="1">
        <v>44240</v>
      </c>
      <c r="B287" s="2">
        <f t="shared" si="8"/>
        <v>7</v>
      </c>
      <c r="C287" s="2" t="str">
        <f t="shared" si="9"/>
        <v>week 7</v>
      </c>
      <c r="D287" s="3" t="s">
        <v>15</v>
      </c>
      <c r="E287" s="3">
        <v>0</v>
      </c>
      <c r="F287" s="3">
        <v>2690</v>
      </c>
      <c r="G287" s="3">
        <v>1395282.4</v>
      </c>
      <c r="H287" s="3">
        <v>18.7</v>
      </c>
      <c r="I287" s="3" t="s">
        <v>12</v>
      </c>
      <c r="J287" s="3">
        <v>50303</v>
      </c>
      <c r="K287" s="3">
        <v>0</v>
      </c>
      <c r="L287" s="3">
        <v>13.522510541724769</v>
      </c>
    </row>
    <row r="288" spans="1:12" x14ac:dyDescent="0.25">
      <c r="A288" s="1">
        <v>44240</v>
      </c>
      <c r="B288" s="2">
        <f t="shared" si="8"/>
        <v>7</v>
      </c>
      <c r="C288" s="2" t="str">
        <f t="shared" si="9"/>
        <v>week 7</v>
      </c>
      <c r="D288" s="3" t="s">
        <v>15</v>
      </c>
      <c r="E288" s="3">
        <v>0</v>
      </c>
      <c r="F288" s="3">
        <v>2850</v>
      </c>
      <c r="G288" s="3">
        <v>1392432.4</v>
      </c>
      <c r="H288" s="3">
        <v>16.399999999999999</v>
      </c>
      <c r="I288" s="3" t="s">
        <v>12</v>
      </c>
      <c r="J288" s="3">
        <v>46739.999999999993</v>
      </c>
      <c r="K288" s="3">
        <v>0</v>
      </c>
      <c r="L288" s="3">
        <v>13.522510541724769</v>
      </c>
    </row>
    <row r="289" spans="1:12" x14ac:dyDescent="0.25">
      <c r="A289" s="1">
        <v>44240</v>
      </c>
      <c r="B289" s="2">
        <f t="shared" si="8"/>
        <v>7</v>
      </c>
      <c r="C289" s="2" t="str">
        <f t="shared" si="9"/>
        <v>week 7</v>
      </c>
      <c r="D289" s="3" t="s">
        <v>15</v>
      </c>
      <c r="E289" s="3">
        <v>0</v>
      </c>
      <c r="F289" s="3">
        <v>6480</v>
      </c>
      <c r="G289" s="3">
        <v>1385952.4</v>
      </c>
      <c r="H289" s="3">
        <v>17.399999999999999</v>
      </c>
      <c r="I289" s="3" t="s">
        <v>12</v>
      </c>
      <c r="J289" s="3">
        <v>112751.99999999999</v>
      </c>
      <c r="K289" s="3">
        <v>0</v>
      </c>
      <c r="L289" s="3">
        <v>13.522510541724769</v>
      </c>
    </row>
    <row r="290" spans="1:12" x14ac:dyDescent="0.25">
      <c r="A290" s="1">
        <v>44241</v>
      </c>
      <c r="B290" s="2">
        <f t="shared" si="8"/>
        <v>8</v>
      </c>
      <c r="C290" s="2" t="str">
        <f t="shared" si="9"/>
        <v>week 8</v>
      </c>
      <c r="D290" s="3" t="s">
        <v>11</v>
      </c>
      <c r="E290" s="3">
        <v>0</v>
      </c>
      <c r="F290" s="3">
        <v>2707</v>
      </c>
      <c r="G290" s="3">
        <v>902424.16000000015</v>
      </c>
      <c r="H290" s="3">
        <v>16.100000000000001</v>
      </c>
      <c r="I290" s="3" t="s">
        <v>12</v>
      </c>
      <c r="J290" s="3">
        <v>43582.700000000004</v>
      </c>
      <c r="K290" s="3">
        <v>0</v>
      </c>
      <c r="L290" s="3">
        <v>12.858143080748222</v>
      </c>
    </row>
    <row r="291" spans="1:12" x14ac:dyDescent="0.25">
      <c r="A291" s="1">
        <v>44241</v>
      </c>
      <c r="B291" s="2">
        <f t="shared" si="8"/>
        <v>8</v>
      </c>
      <c r="C291" s="2" t="str">
        <f t="shared" si="9"/>
        <v>week 8</v>
      </c>
      <c r="D291" s="3" t="s">
        <v>11</v>
      </c>
      <c r="E291" s="3">
        <v>0</v>
      </c>
      <c r="F291" s="3">
        <v>1390</v>
      </c>
      <c r="G291" s="3">
        <v>901034.16000000015</v>
      </c>
      <c r="H291" s="3">
        <v>18.899999999999999</v>
      </c>
      <c r="I291" s="3" t="s">
        <v>12</v>
      </c>
      <c r="J291" s="3">
        <v>26270.999999999996</v>
      </c>
      <c r="K291" s="3">
        <v>0</v>
      </c>
      <c r="L291" s="3">
        <v>12.858143080748222</v>
      </c>
    </row>
    <row r="292" spans="1:12" x14ac:dyDescent="0.25">
      <c r="A292" s="1">
        <v>44241</v>
      </c>
      <c r="B292" s="2">
        <f t="shared" si="8"/>
        <v>8</v>
      </c>
      <c r="C292" s="2" t="str">
        <f t="shared" si="9"/>
        <v>week 8</v>
      </c>
      <c r="D292" s="3" t="s">
        <v>11</v>
      </c>
      <c r="E292" s="3">
        <v>0</v>
      </c>
      <c r="F292" s="3">
        <v>353</v>
      </c>
      <c r="G292" s="3">
        <v>900681.16000000015</v>
      </c>
      <c r="H292" s="3">
        <v>18.2</v>
      </c>
      <c r="I292" s="3" t="s">
        <v>12</v>
      </c>
      <c r="J292" s="3">
        <v>6424.5999999999995</v>
      </c>
      <c r="K292" s="3">
        <v>0</v>
      </c>
      <c r="L292" s="3">
        <v>12.858143080748222</v>
      </c>
    </row>
    <row r="293" spans="1:12" x14ac:dyDescent="0.25">
      <c r="A293" s="1">
        <v>44241</v>
      </c>
      <c r="B293" s="2">
        <f t="shared" si="8"/>
        <v>8</v>
      </c>
      <c r="C293" s="2" t="str">
        <f t="shared" si="9"/>
        <v>week 8</v>
      </c>
      <c r="D293" s="3" t="s">
        <v>15</v>
      </c>
      <c r="E293" s="3">
        <v>0</v>
      </c>
      <c r="F293" s="3">
        <v>507</v>
      </c>
      <c r="G293" s="3">
        <v>1385445.4</v>
      </c>
      <c r="H293" s="3">
        <v>17.3</v>
      </c>
      <c r="I293" s="3" t="s">
        <v>12</v>
      </c>
      <c r="J293" s="3">
        <v>8771.1</v>
      </c>
      <c r="K293" s="3">
        <v>0</v>
      </c>
      <c r="L293" s="3">
        <v>13.522510541724769</v>
      </c>
    </row>
    <row r="294" spans="1:12" x14ac:dyDescent="0.25">
      <c r="A294" s="1">
        <v>44241</v>
      </c>
      <c r="B294" s="2">
        <f t="shared" si="8"/>
        <v>8</v>
      </c>
      <c r="C294" s="2" t="str">
        <f t="shared" si="9"/>
        <v>week 8</v>
      </c>
      <c r="D294" s="3" t="s">
        <v>15</v>
      </c>
      <c r="E294" s="3">
        <v>0</v>
      </c>
      <c r="F294" s="3">
        <v>1497</v>
      </c>
      <c r="G294" s="3">
        <v>1383948.4</v>
      </c>
      <c r="H294" s="3">
        <v>16.100000000000001</v>
      </c>
      <c r="I294" s="3" t="s">
        <v>12</v>
      </c>
      <c r="J294" s="3">
        <v>24101.7</v>
      </c>
      <c r="K294" s="3">
        <v>0</v>
      </c>
      <c r="L294" s="3">
        <v>13.522510541724769</v>
      </c>
    </row>
    <row r="295" spans="1:12" x14ac:dyDescent="0.25">
      <c r="A295" s="1">
        <v>44241</v>
      </c>
      <c r="B295" s="2">
        <f t="shared" si="8"/>
        <v>8</v>
      </c>
      <c r="C295" s="2" t="str">
        <f t="shared" si="9"/>
        <v>week 8</v>
      </c>
      <c r="D295" s="3" t="s">
        <v>15</v>
      </c>
      <c r="E295" s="3">
        <v>0</v>
      </c>
      <c r="F295" s="3">
        <v>37553</v>
      </c>
      <c r="G295" s="3">
        <v>1346395.4</v>
      </c>
      <c r="H295" s="3">
        <v>16.600000000000001</v>
      </c>
      <c r="I295" s="3" t="s">
        <v>12</v>
      </c>
      <c r="J295" s="3">
        <v>623379.80000000005</v>
      </c>
      <c r="K295" s="3">
        <v>0</v>
      </c>
      <c r="L295" s="3">
        <v>13.522510541724769</v>
      </c>
    </row>
    <row r="296" spans="1:12" x14ac:dyDescent="0.25">
      <c r="A296" s="1">
        <v>44241</v>
      </c>
      <c r="B296" s="2">
        <f t="shared" si="8"/>
        <v>8</v>
      </c>
      <c r="C296" s="2" t="str">
        <f t="shared" si="9"/>
        <v>week 8</v>
      </c>
      <c r="D296" s="3" t="s">
        <v>15</v>
      </c>
      <c r="E296" s="3">
        <v>0</v>
      </c>
      <c r="F296" s="3">
        <v>8095</v>
      </c>
      <c r="G296" s="3">
        <v>1338300.3999999999</v>
      </c>
      <c r="H296" s="3">
        <v>18.899999999999999</v>
      </c>
      <c r="I296" s="3" t="s">
        <v>12</v>
      </c>
      <c r="J296" s="3">
        <v>152995.5</v>
      </c>
      <c r="K296" s="3">
        <v>0</v>
      </c>
      <c r="L296" s="3">
        <v>13.522510541724769</v>
      </c>
    </row>
    <row r="297" spans="1:12" x14ac:dyDescent="0.25">
      <c r="A297" s="1">
        <v>44241</v>
      </c>
      <c r="B297" s="2">
        <f t="shared" si="8"/>
        <v>8</v>
      </c>
      <c r="C297" s="2" t="str">
        <f t="shared" si="9"/>
        <v>week 8</v>
      </c>
      <c r="D297" s="3" t="s">
        <v>15</v>
      </c>
      <c r="E297" s="3">
        <v>0</v>
      </c>
      <c r="F297" s="3">
        <v>314</v>
      </c>
      <c r="G297" s="3">
        <v>1337986.3999999999</v>
      </c>
      <c r="H297" s="3">
        <v>16.8</v>
      </c>
      <c r="I297" s="3" t="s">
        <v>12</v>
      </c>
      <c r="J297" s="3">
        <v>5275.2</v>
      </c>
      <c r="K297" s="3">
        <v>0</v>
      </c>
      <c r="L297" s="3">
        <v>13.522510541724769</v>
      </c>
    </row>
    <row r="298" spans="1:12" x14ac:dyDescent="0.25">
      <c r="A298" s="1">
        <v>44241</v>
      </c>
      <c r="B298" s="2">
        <f t="shared" si="8"/>
        <v>8</v>
      </c>
      <c r="C298" s="2" t="str">
        <f t="shared" si="9"/>
        <v>week 8</v>
      </c>
      <c r="D298" s="3" t="s">
        <v>15</v>
      </c>
      <c r="E298" s="3">
        <v>0</v>
      </c>
      <c r="F298" s="3">
        <v>5119</v>
      </c>
      <c r="G298" s="3">
        <v>1332867.3999999999</v>
      </c>
      <c r="H298" s="3">
        <v>18.5</v>
      </c>
      <c r="I298" s="3" t="s">
        <v>12</v>
      </c>
      <c r="J298" s="3">
        <v>94701.5</v>
      </c>
      <c r="K298" s="3">
        <v>0</v>
      </c>
      <c r="L298" s="3">
        <v>13.522510541724769</v>
      </c>
    </row>
    <row r="299" spans="1:12" x14ac:dyDescent="0.25">
      <c r="A299" s="1">
        <v>44241</v>
      </c>
      <c r="B299" s="2">
        <f t="shared" si="8"/>
        <v>8</v>
      </c>
      <c r="C299" s="2" t="str">
        <f t="shared" si="9"/>
        <v>week 8</v>
      </c>
      <c r="D299" s="3" t="s">
        <v>15</v>
      </c>
      <c r="E299" s="3">
        <v>0</v>
      </c>
      <c r="F299" s="3">
        <v>5403</v>
      </c>
      <c r="G299" s="3">
        <v>1327464.3999999999</v>
      </c>
      <c r="H299" s="3">
        <v>17.600000000000001</v>
      </c>
      <c r="I299" s="3" t="s">
        <v>12</v>
      </c>
      <c r="J299" s="3">
        <v>95092.800000000003</v>
      </c>
      <c r="K299" s="3">
        <v>0</v>
      </c>
      <c r="L299" s="3">
        <v>13.522510541724769</v>
      </c>
    </row>
    <row r="300" spans="1:12" x14ac:dyDescent="0.25">
      <c r="A300" s="1">
        <v>44241</v>
      </c>
      <c r="B300" s="2">
        <f t="shared" si="8"/>
        <v>8</v>
      </c>
      <c r="C300" s="2" t="str">
        <f t="shared" si="9"/>
        <v>week 8</v>
      </c>
      <c r="D300" s="3" t="s">
        <v>16</v>
      </c>
      <c r="E300" s="3">
        <v>0</v>
      </c>
      <c r="F300" s="3">
        <v>523</v>
      </c>
      <c r="G300" s="3">
        <v>688151.64000000013</v>
      </c>
      <c r="H300" s="3">
        <v>16.8</v>
      </c>
      <c r="I300" s="3" t="s">
        <v>12</v>
      </c>
      <c r="J300" s="3">
        <v>8786.4</v>
      </c>
      <c r="K300" s="3">
        <v>0</v>
      </c>
      <c r="L300" s="3">
        <v>13.322706377256171</v>
      </c>
    </row>
    <row r="301" spans="1:12" x14ac:dyDescent="0.25">
      <c r="A301" s="1">
        <v>44241</v>
      </c>
      <c r="B301" s="2">
        <f t="shared" si="8"/>
        <v>8</v>
      </c>
      <c r="C301" s="2" t="str">
        <f t="shared" si="9"/>
        <v>week 8</v>
      </c>
      <c r="D301" s="3" t="s">
        <v>16</v>
      </c>
      <c r="E301" s="3">
        <v>0</v>
      </c>
      <c r="F301" s="3">
        <v>2851</v>
      </c>
      <c r="G301" s="3">
        <v>685300.64000000013</v>
      </c>
      <c r="H301" s="3">
        <v>16.7</v>
      </c>
      <c r="I301" s="3" t="s">
        <v>12</v>
      </c>
      <c r="J301" s="3">
        <v>47611.7</v>
      </c>
      <c r="K301" s="3">
        <v>0</v>
      </c>
      <c r="L301" s="3">
        <v>13.322706377256171</v>
      </c>
    </row>
    <row r="302" spans="1:12" x14ac:dyDescent="0.25">
      <c r="A302" s="1">
        <v>44242</v>
      </c>
      <c r="B302" s="2">
        <f t="shared" si="8"/>
        <v>8</v>
      </c>
      <c r="C302" s="2" t="str">
        <f t="shared" si="9"/>
        <v>week 8</v>
      </c>
      <c r="D302" s="3" t="s">
        <v>11</v>
      </c>
      <c r="E302" s="3">
        <v>1700</v>
      </c>
      <c r="F302" s="3">
        <v>0</v>
      </c>
      <c r="G302" s="3">
        <v>902381.16000000015</v>
      </c>
      <c r="H302" s="3" t="s">
        <v>12</v>
      </c>
      <c r="I302" s="3">
        <v>12.6</v>
      </c>
      <c r="J302" s="3">
        <v>0</v>
      </c>
      <c r="K302" s="3">
        <v>21420</v>
      </c>
      <c r="L302" s="3">
        <v>12.85775358372956</v>
      </c>
    </row>
    <row r="303" spans="1:12" x14ac:dyDescent="0.25">
      <c r="A303" s="1">
        <v>44242</v>
      </c>
      <c r="B303" s="2">
        <f t="shared" si="8"/>
        <v>8</v>
      </c>
      <c r="C303" s="2" t="str">
        <f t="shared" si="9"/>
        <v>week 8</v>
      </c>
      <c r="D303" s="3" t="s">
        <v>15</v>
      </c>
      <c r="E303" s="3">
        <v>0</v>
      </c>
      <c r="F303" s="3">
        <v>4705</v>
      </c>
      <c r="G303" s="3">
        <v>1322759.3999999999</v>
      </c>
      <c r="H303" s="3">
        <v>18.7</v>
      </c>
      <c r="I303" s="3" t="s">
        <v>12</v>
      </c>
      <c r="J303" s="3">
        <v>87983.5</v>
      </c>
      <c r="K303" s="3">
        <v>0</v>
      </c>
      <c r="L303" s="3">
        <v>13.522510541724769</v>
      </c>
    </row>
    <row r="304" spans="1:12" x14ac:dyDescent="0.25">
      <c r="A304" s="1">
        <v>44242</v>
      </c>
      <c r="B304" s="2">
        <f t="shared" si="8"/>
        <v>8</v>
      </c>
      <c r="C304" s="2" t="str">
        <f t="shared" si="9"/>
        <v>week 8</v>
      </c>
      <c r="D304" s="3" t="s">
        <v>15</v>
      </c>
      <c r="E304" s="3">
        <v>0</v>
      </c>
      <c r="F304" s="3">
        <v>24965</v>
      </c>
      <c r="G304" s="3">
        <v>1297794.3999999999</v>
      </c>
      <c r="H304" s="3">
        <v>18.100000000000001</v>
      </c>
      <c r="I304" s="3" t="s">
        <v>12</v>
      </c>
      <c r="J304" s="3">
        <v>451866.50000000006</v>
      </c>
      <c r="K304" s="3">
        <v>0</v>
      </c>
      <c r="L304" s="3">
        <v>13.522510541724769</v>
      </c>
    </row>
    <row r="305" spans="1:12" x14ac:dyDescent="0.25">
      <c r="A305" s="1">
        <v>44242</v>
      </c>
      <c r="B305" s="2">
        <f t="shared" si="8"/>
        <v>8</v>
      </c>
      <c r="C305" s="2" t="str">
        <f t="shared" si="9"/>
        <v>week 8</v>
      </c>
      <c r="D305" s="3" t="s">
        <v>16</v>
      </c>
      <c r="E305" s="3">
        <v>0</v>
      </c>
      <c r="F305" s="3">
        <v>4170.28</v>
      </c>
      <c r="G305" s="3">
        <v>681130.3600000001</v>
      </c>
      <c r="H305" s="3">
        <v>17.5</v>
      </c>
      <c r="I305" s="3" t="s">
        <v>12</v>
      </c>
      <c r="J305" s="3">
        <v>72979.899999999994</v>
      </c>
      <c r="K305" s="3">
        <v>0</v>
      </c>
      <c r="L305" s="3">
        <v>13.322706377256171</v>
      </c>
    </row>
    <row r="306" spans="1:12" x14ac:dyDescent="0.25">
      <c r="A306" s="1">
        <v>44242</v>
      </c>
      <c r="B306" s="2">
        <f t="shared" si="8"/>
        <v>8</v>
      </c>
      <c r="C306" s="2" t="str">
        <f t="shared" si="9"/>
        <v>week 8</v>
      </c>
      <c r="D306" s="3" t="s">
        <v>16</v>
      </c>
      <c r="E306" s="3">
        <v>0</v>
      </c>
      <c r="F306" s="3">
        <v>715</v>
      </c>
      <c r="G306" s="3">
        <v>680415.3600000001</v>
      </c>
      <c r="H306" s="3">
        <v>16.7</v>
      </c>
      <c r="I306" s="3" t="s">
        <v>12</v>
      </c>
      <c r="J306" s="3">
        <v>11940.5</v>
      </c>
      <c r="K306" s="3">
        <v>0</v>
      </c>
      <c r="L306" s="3">
        <v>13.322706377256171</v>
      </c>
    </row>
    <row r="307" spans="1:12" x14ac:dyDescent="0.25">
      <c r="A307" s="1">
        <v>44243</v>
      </c>
      <c r="B307" s="2">
        <f t="shared" si="8"/>
        <v>8</v>
      </c>
      <c r="C307" s="2" t="str">
        <f t="shared" si="9"/>
        <v>week 8</v>
      </c>
      <c r="D307" s="3" t="s">
        <v>11</v>
      </c>
      <c r="E307" s="3">
        <v>0</v>
      </c>
      <c r="F307" s="3">
        <v>2428</v>
      </c>
      <c r="G307" s="3">
        <v>899953.16000000015</v>
      </c>
      <c r="H307" s="3">
        <v>16.3</v>
      </c>
      <c r="I307" s="3" t="s">
        <v>12</v>
      </c>
      <c r="J307" s="3">
        <v>39576.400000000001</v>
      </c>
      <c r="K307" s="3">
        <v>0</v>
      </c>
      <c r="L307" s="3">
        <v>12.85775358372956</v>
      </c>
    </row>
    <row r="308" spans="1:12" x14ac:dyDescent="0.25">
      <c r="A308" s="1">
        <v>44243</v>
      </c>
      <c r="B308" s="2">
        <f t="shared" si="8"/>
        <v>8</v>
      </c>
      <c r="C308" s="2" t="str">
        <f t="shared" si="9"/>
        <v>week 8</v>
      </c>
      <c r="D308" s="3" t="s">
        <v>14</v>
      </c>
      <c r="E308" s="3">
        <v>0</v>
      </c>
      <c r="F308" s="3">
        <v>2942</v>
      </c>
      <c r="G308" s="3">
        <v>232088.3</v>
      </c>
      <c r="H308" s="3">
        <v>18.899999999999999</v>
      </c>
      <c r="I308" s="3" t="s">
        <v>12</v>
      </c>
      <c r="J308" s="3">
        <v>55603.799999999996</v>
      </c>
      <c r="K308" s="3">
        <v>0</v>
      </c>
      <c r="L308" s="3">
        <v>13.522075365502344</v>
      </c>
    </row>
    <row r="309" spans="1:12" x14ac:dyDescent="0.25">
      <c r="A309" s="1">
        <v>44243</v>
      </c>
      <c r="B309" s="2">
        <f t="shared" si="8"/>
        <v>8</v>
      </c>
      <c r="C309" s="2" t="str">
        <f t="shared" si="9"/>
        <v>week 8</v>
      </c>
      <c r="D309" s="3" t="s">
        <v>15</v>
      </c>
      <c r="E309" s="3">
        <v>0</v>
      </c>
      <c r="F309" s="3">
        <v>1434</v>
      </c>
      <c r="G309" s="3">
        <v>1296360.3999999999</v>
      </c>
      <c r="H309" s="3">
        <v>16.2</v>
      </c>
      <c r="I309" s="3" t="s">
        <v>12</v>
      </c>
      <c r="J309" s="3">
        <v>23230.799999999999</v>
      </c>
      <c r="K309" s="3">
        <v>0</v>
      </c>
      <c r="L309" s="3">
        <v>13.522510541724769</v>
      </c>
    </row>
    <row r="310" spans="1:12" x14ac:dyDescent="0.25">
      <c r="A310" s="1">
        <v>44243</v>
      </c>
      <c r="B310" s="2">
        <f t="shared" si="8"/>
        <v>8</v>
      </c>
      <c r="C310" s="2" t="str">
        <f t="shared" si="9"/>
        <v>week 8</v>
      </c>
      <c r="D310" s="3" t="s">
        <v>15</v>
      </c>
      <c r="E310" s="3">
        <v>0</v>
      </c>
      <c r="F310" s="3">
        <v>1516</v>
      </c>
      <c r="G310" s="3">
        <v>1294844.3999999999</v>
      </c>
      <c r="H310" s="3">
        <v>16.8</v>
      </c>
      <c r="I310" s="3" t="s">
        <v>12</v>
      </c>
      <c r="J310" s="3">
        <v>25468.799999999999</v>
      </c>
      <c r="K310" s="3">
        <v>0</v>
      </c>
      <c r="L310" s="3">
        <v>13.522510541724769</v>
      </c>
    </row>
    <row r="311" spans="1:12" x14ac:dyDescent="0.25">
      <c r="A311" s="1">
        <v>44243</v>
      </c>
      <c r="B311" s="2">
        <f t="shared" si="8"/>
        <v>8</v>
      </c>
      <c r="C311" s="2" t="str">
        <f t="shared" si="9"/>
        <v>week 8</v>
      </c>
      <c r="D311" s="3" t="s">
        <v>15</v>
      </c>
      <c r="E311" s="3">
        <v>0</v>
      </c>
      <c r="F311" s="3">
        <v>5420</v>
      </c>
      <c r="G311" s="3">
        <v>1289424.3999999999</v>
      </c>
      <c r="H311" s="3">
        <v>16.8</v>
      </c>
      <c r="I311" s="3" t="s">
        <v>12</v>
      </c>
      <c r="J311" s="3">
        <v>91056</v>
      </c>
      <c r="K311" s="3">
        <v>0</v>
      </c>
      <c r="L311" s="3">
        <v>13.522510541724769</v>
      </c>
    </row>
    <row r="312" spans="1:12" x14ac:dyDescent="0.25">
      <c r="A312" s="1">
        <v>44243</v>
      </c>
      <c r="B312" s="2">
        <f t="shared" si="8"/>
        <v>8</v>
      </c>
      <c r="C312" s="2" t="str">
        <f t="shared" si="9"/>
        <v>week 8</v>
      </c>
      <c r="D312" s="3" t="s">
        <v>15</v>
      </c>
      <c r="E312" s="3">
        <v>0</v>
      </c>
      <c r="F312" s="3">
        <v>2695</v>
      </c>
      <c r="G312" s="3">
        <v>1286729.3999999999</v>
      </c>
      <c r="H312" s="3">
        <v>18.399999999999999</v>
      </c>
      <c r="I312" s="3" t="s">
        <v>12</v>
      </c>
      <c r="J312" s="3">
        <v>49587.999999999993</v>
      </c>
      <c r="K312" s="3">
        <v>0</v>
      </c>
      <c r="L312" s="3">
        <v>13.522510541724769</v>
      </c>
    </row>
    <row r="313" spans="1:12" x14ac:dyDescent="0.25">
      <c r="A313" s="1">
        <v>44243</v>
      </c>
      <c r="B313" s="2">
        <f t="shared" si="8"/>
        <v>8</v>
      </c>
      <c r="C313" s="2" t="str">
        <f t="shared" si="9"/>
        <v>week 8</v>
      </c>
      <c r="D313" s="3" t="s">
        <v>15</v>
      </c>
      <c r="E313" s="3">
        <v>0</v>
      </c>
      <c r="F313" s="3">
        <v>5370</v>
      </c>
      <c r="G313" s="3">
        <v>1281359.3999999999</v>
      </c>
      <c r="H313" s="3">
        <v>16.8</v>
      </c>
      <c r="I313" s="3" t="s">
        <v>12</v>
      </c>
      <c r="J313" s="3">
        <v>90216</v>
      </c>
      <c r="K313" s="3">
        <v>0</v>
      </c>
      <c r="L313" s="3">
        <v>13.522510541724769</v>
      </c>
    </row>
    <row r="314" spans="1:12" x14ac:dyDescent="0.25">
      <c r="A314" s="1">
        <v>44243</v>
      </c>
      <c r="B314" s="2">
        <f t="shared" si="8"/>
        <v>8</v>
      </c>
      <c r="C314" s="2" t="str">
        <f t="shared" si="9"/>
        <v>week 8</v>
      </c>
      <c r="D314" s="3" t="s">
        <v>15</v>
      </c>
      <c r="E314" s="3">
        <v>0</v>
      </c>
      <c r="F314" s="3">
        <v>1220</v>
      </c>
      <c r="G314" s="3">
        <v>1280139.3999999999</v>
      </c>
      <c r="H314" s="3">
        <v>17.7</v>
      </c>
      <c r="I314" s="3" t="s">
        <v>12</v>
      </c>
      <c r="J314" s="3">
        <v>21594</v>
      </c>
      <c r="K314" s="3">
        <v>0</v>
      </c>
      <c r="L314" s="3">
        <v>13.522510541724769</v>
      </c>
    </row>
    <row r="315" spans="1:12" x14ac:dyDescent="0.25">
      <c r="A315" s="1">
        <v>44243</v>
      </c>
      <c r="B315" s="2">
        <f t="shared" si="8"/>
        <v>8</v>
      </c>
      <c r="C315" s="2" t="str">
        <f t="shared" si="9"/>
        <v>week 8</v>
      </c>
      <c r="D315" s="3" t="s">
        <v>15</v>
      </c>
      <c r="E315" s="3">
        <v>0</v>
      </c>
      <c r="F315" s="3">
        <v>2905</v>
      </c>
      <c r="G315" s="3">
        <v>1277234.3999999999</v>
      </c>
      <c r="H315" s="3">
        <v>16.399999999999999</v>
      </c>
      <c r="I315" s="3" t="s">
        <v>12</v>
      </c>
      <c r="J315" s="3">
        <v>47641.999999999993</v>
      </c>
      <c r="K315" s="3">
        <v>0</v>
      </c>
      <c r="L315" s="3">
        <v>13.522510541724769</v>
      </c>
    </row>
    <row r="316" spans="1:12" x14ac:dyDescent="0.25">
      <c r="A316" s="1">
        <v>44243</v>
      </c>
      <c r="B316" s="2">
        <f t="shared" si="8"/>
        <v>8</v>
      </c>
      <c r="C316" s="2" t="str">
        <f t="shared" si="9"/>
        <v>week 8</v>
      </c>
      <c r="D316" s="3" t="s">
        <v>15</v>
      </c>
      <c r="E316" s="3">
        <v>0</v>
      </c>
      <c r="F316" s="3">
        <v>1260</v>
      </c>
      <c r="G316" s="3">
        <v>1275974.3999999999</v>
      </c>
      <c r="H316" s="3">
        <v>18.5</v>
      </c>
      <c r="I316" s="3" t="s">
        <v>12</v>
      </c>
      <c r="J316" s="3">
        <v>23310</v>
      </c>
      <c r="K316" s="3">
        <v>0</v>
      </c>
      <c r="L316" s="3">
        <v>13.522510541724769</v>
      </c>
    </row>
    <row r="317" spans="1:12" x14ac:dyDescent="0.25">
      <c r="A317" s="1">
        <v>44243</v>
      </c>
      <c r="B317" s="2">
        <f t="shared" si="8"/>
        <v>8</v>
      </c>
      <c r="C317" s="2" t="str">
        <f t="shared" si="9"/>
        <v>week 8</v>
      </c>
      <c r="D317" s="3" t="s">
        <v>15</v>
      </c>
      <c r="E317" s="3">
        <v>0</v>
      </c>
      <c r="F317" s="3">
        <v>3310</v>
      </c>
      <c r="G317" s="3">
        <v>1272664.3999999999</v>
      </c>
      <c r="H317" s="3">
        <v>17.100000000000001</v>
      </c>
      <c r="I317" s="3" t="s">
        <v>12</v>
      </c>
      <c r="J317" s="3">
        <v>56601.000000000007</v>
      </c>
      <c r="K317" s="3">
        <v>0</v>
      </c>
      <c r="L317" s="3">
        <v>13.522510541724769</v>
      </c>
    </row>
    <row r="318" spans="1:12" x14ac:dyDescent="0.25">
      <c r="A318" s="1">
        <v>44244</v>
      </c>
      <c r="B318" s="2">
        <f t="shared" si="8"/>
        <v>8</v>
      </c>
      <c r="C318" s="2" t="str">
        <f t="shared" si="9"/>
        <v>week 8</v>
      </c>
      <c r="D318" s="3" t="s">
        <v>11</v>
      </c>
      <c r="E318" s="3">
        <v>0</v>
      </c>
      <c r="F318" s="3">
        <v>2962.8</v>
      </c>
      <c r="G318" s="3">
        <v>896990.3600000001</v>
      </c>
      <c r="H318" s="3">
        <v>16.899999999999999</v>
      </c>
      <c r="I318" s="3" t="s">
        <v>12</v>
      </c>
      <c r="J318" s="3">
        <v>50071.32</v>
      </c>
      <c r="K318" s="3">
        <v>0</v>
      </c>
      <c r="L318" s="3">
        <v>12.85775358372956</v>
      </c>
    </row>
    <row r="319" spans="1:12" x14ac:dyDescent="0.25">
      <c r="A319" s="1">
        <v>44244</v>
      </c>
      <c r="B319" s="2">
        <f t="shared" si="8"/>
        <v>8</v>
      </c>
      <c r="C319" s="2" t="str">
        <f t="shared" si="9"/>
        <v>week 8</v>
      </c>
      <c r="D319" s="3" t="s">
        <v>11</v>
      </c>
      <c r="E319" s="3">
        <v>0</v>
      </c>
      <c r="F319" s="3">
        <v>5220</v>
      </c>
      <c r="G319" s="3">
        <v>891770.3600000001</v>
      </c>
      <c r="H319" s="3">
        <v>17.5</v>
      </c>
      <c r="I319" s="3" t="s">
        <v>12</v>
      </c>
      <c r="J319" s="3">
        <v>91350</v>
      </c>
      <c r="K319" s="3">
        <v>0</v>
      </c>
      <c r="L319" s="3">
        <v>12.85775358372956</v>
      </c>
    </row>
    <row r="320" spans="1:12" x14ac:dyDescent="0.25">
      <c r="A320" s="1">
        <v>44244</v>
      </c>
      <c r="B320" s="2">
        <f t="shared" si="8"/>
        <v>8</v>
      </c>
      <c r="C320" s="2" t="str">
        <f t="shared" si="9"/>
        <v>week 8</v>
      </c>
      <c r="D320" s="3" t="s">
        <v>11</v>
      </c>
      <c r="E320" s="3">
        <v>0</v>
      </c>
      <c r="F320" s="3">
        <v>10450</v>
      </c>
      <c r="G320" s="3">
        <v>881320.3600000001</v>
      </c>
      <c r="H320" s="3">
        <v>17.2</v>
      </c>
      <c r="I320" s="3" t="s">
        <v>12</v>
      </c>
      <c r="J320" s="3">
        <v>179740</v>
      </c>
      <c r="K320" s="3">
        <v>0</v>
      </c>
      <c r="L320" s="3">
        <v>12.85775358372956</v>
      </c>
    </row>
    <row r="321" spans="1:12" x14ac:dyDescent="0.25">
      <c r="A321" s="1">
        <v>44244</v>
      </c>
      <c r="B321" s="2">
        <f t="shared" si="8"/>
        <v>8</v>
      </c>
      <c r="C321" s="2" t="str">
        <f t="shared" si="9"/>
        <v>week 8</v>
      </c>
      <c r="D321" s="3" t="s">
        <v>11</v>
      </c>
      <c r="E321" s="3">
        <v>0</v>
      </c>
      <c r="F321" s="3">
        <v>2707.2</v>
      </c>
      <c r="G321" s="3">
        <v>878613.16000000015</v>
      </c>
      <c r="H321" s="3">
        <v>16.399999999999999</v>
      </c>
      <c r="I321" s="3" t="s">
        <v>12</v>
      </c>
      <c r="J321" s="3">
        <v>44398.079999999994</v>
      </c>
      <c r="K321" s="3">
        <v>0</v>
      </c>
      <c r="L321" s="3">
        <v>12.85775358372956</v>
      </c>
    </row>
    <row r="322" spans="1:12" x14ac:dyDescent="0.25">
      <c r="A322" s="1">
        <v>44244</v>
      </c>
      <c r="B322" s="2">
        <f t="shared" si="8"/>
        <v>8</v>
      </c>
      <c r="C322" s="2" t="str">
        <f t="shared" si="9"/>
        <v>week 8</v>
      </c>
      <c r="D322" s="3" t="s">
        <v>11</v>
      </c>
      <c r="E322" s="3">
        <v>0</v>
      </c>
      <c r="F322" s="3">
        <v>4390</v>
      </c>
      <c r="G322" s="3">
        <v>874223.16000000015</v>
      </c>
      <c r="H322" s="3">
        <v>16.5</v>
      </c>
      <c r="I322" s="3" t="s">
        <v>12</v>
      </c>
      <c r="J322" s="3">
        <v>72435</v>
      </c>
      <c r="K322" s="3">
        <v>0</v>
      </c>
      <c r="L322" s="3">
        <v>12.85775358372956</v>
      </c>
    </row>
    <row r="323" spans="1:12" x14ac:dyDescent="0.25">
      <c r="A323" s="1">
        <v>44244</v>
      </c>
      <c r="B323" s="2">
        <f t="shared" ref="B323:B386" si="10">WEEKNUM(A323)</f>
        <v>8</v>
      </c>
      <c r="C323" s="2" t="str">
        <f t="shared" ref="C323:C386" si="11">CONCATENATE("week"," ",B323)</f>
        <v>week 8</v>
      </c>
      <c r="D323" s="3" t="s">
        <v>11</v>
      </c>
      <c r="E323" s="3">
        <v>0</v>
      </c>
      <c r="F323" s="3">
        <v>69750</v>
      </c>
      <c r="G323" s="3">
        <v>804473.16000000015</v>
      </c>
      <c r="H323" s="3">
        <v>17.600000000000001</v>
      </c>
      <c r="I323" s="3" t="s">
        <v>12</v>
      </c>
      <c r="J323" s="3">
        <v>1227600</v>
      </c>
      <c r="K323" s="3">
        <v>0</v>
      </c>
      <c r="L323" s="3">
        <v>12.85775358372956</v>
      </c>
    </row>
    <row r="324" spans="1:12" x14ac:dyDescent="0.25">
      <c r="A324" s="1">
        <v>44244</v>
      </c>
      <c r="B324" s="2">
        <f t="shared" si="10"/>
        <v>8</v>
      </c>
      <c r="C324" s="2" t="str">
        <f t="shared" si="11"/>
        <v>week 8</v>
      </c>
      <c r="D324" s="3" t="s">
        <v>15</v>
      </c>
      <c r="E324" s="3">
        <v>0</v>
      </c>
      <c r="F324" s="3">
        <v>880</v>
      </c>
      <c r="G324" s="3">
        <v>1271784.3999999999</v>
      </c>
      <c r="H324" s="3">
        <v>16.100000000000001</v>
      </c>
      <c r="I324" s="3" t="s">
        <v>12</v>
      </c>
      <c r="J324" s="3">
        <v>14168.000000000002</v>
      </c>
      <c r="K324" s="3">
        <v>0</v>
      </c>
      <c r="L324" s="3">
        <v>13.522510541724769</v>
      </c>
    </row>
    <row r="325" spans="1:12" x14ac:dyDescent="0.25">
      <c r="A325" s="1">
        <v>44244</v>
      </c>
      <c r="B325" s="2">
        <f t="shared" si="10"/>
        <v>8</v>
      </c>
      <c r="C325" s="2" t="str">
        <f t="shared" si="11"/>
        <v>week 8</v>
      </c>
      <c r="D325" s="3" t="s">
        <v>15</v>
      </c>
      <c r="E325" s="3">
        <v>0</v>
      </c>
      <c r="F325" s="3">
        <v>10280</v>
      </c>
      <c r="G325" s="3">
        <v>1261504.3999999999</v>
      </c>
      <c r="H325" s="3">
        <v>17.8</v>
      </c>
      <c r="I325" s="3" t="s">
        <v>12</v>
      </c>
      <c r="J325" s="3">
        <v>182984</v>
      </c>
      <c r="K325" s="3">
        <v>0</v>
      </c>
      <c r="L325" s="3">
        <v>13.522510541724769</v>
      </c>
    </row>
    <row r="326" spans="1:12" x14ac:dyDescent="0.25">
      <c r="A326" s="1">
        <v>44245</v>
      </c>
      <c r="B326" s="2">
        <f t="shared" si="10"/>
        <v>8</v>
      </c>
      <c r="C326" s="2" t="str">
        <f t="shared" si="11"/>
        <v>week 8</v>
      </c>
      <c r="D326" s="3" t="s">
        <v>11</v>
      </c>
      <c r="E326" s="3">
        <v>3317.760000000002</v>
      </c>
      <c r="F326" s="3">
        <v>0</v>
      </c>
      <c r="G326" s="3">
        <v>807790.92000000016</v>
      </c>
      <c r="H326" s="3" t="s">
        <v>12</v>
      </c>
      <c r="I326" s="3">
        <v>14.9</v>
      </c>
      <c r="J326" s="3">
        <v>0</v>
      </c>
      <c r="K326" s="3">
        <v>49434.624000000033</v>
      </c>
      <c r="L326" s="3">
        <v>12.863749711152977</v>
      </c>
    </row>
    <row r="327" spans="1:12" x14ac:dyDescent="0.25">
      <c r="A327" s="1">
        <v>44245</v>
      </c>
      <c r="B327" s="2">
        <f t="shared" si="10"/>
        <v>8</v>
      </c>
      <c r="C327" s="2" t="str">
        <f t="shared" si="11"/>
        <v>week 8</v>
      </c>
      <c r="D327" s="3" t="s">
        <v>11</v>
      </c>
      <c r="E327" s="3">
        <v>192326.39999999999</v>
      </c>
      <c r="F327" s="3">
        <v>0</v>
      </c>
      <c r="G327" s="3">
        <v>1000117.3200000001</v>
      </c>
      <c r="H327" s="3" t="s">
        <v>12</v>
      </c>
      <c r="I327" s="3">
        <v>12.7</v>
      </c>
      <c r="J327" s="3">
        <v>0</v>
      </c>
      <c r="K327" s="3">
        <v>2442545.2799999998</v>
      </c>
      <c r="L327" s="3">
        <v>12.839933234231967</v>
      </c>
    </row>
    <row r="328" spans="1:12" x14ac:dyDescent="0.25">
      <c r="A328" s="1">
        <v>44245</v>
      </c>
      <c r="B328" s="2">
        <f t="shared" si="10"/>
        <v>8</v>
      </c>
      <c r="C328" s="2" t="str">
        <f t="shared" si="11"/>
        <v>week 8</v>
      </c>
      <c r="D328" s="3" t="s">
        <v>11</v>
      </c>
      <c r="E328" s="3">
        <v>0</v>
      </c>
      <c r="F328" s="3">
        <v>3070</v>
      </c>
      <c r="G328" s="3">
        <v>997047.32000000007</v>
      </c>
      <c r="H328" s="3">
        <v>18.2</v>
      </c>
      <c r="I328" s="3" t="s">
        <v>12</v>
      </c>
      <c r="J328" s="3">
        <v>55874</v>
      </c>
      <c r="K328" s="3">
        <v>0</v>
      </c>
      <c r="L328" s="3">
        <v>12.839933234231967</v>
      </c>
    </row>
    <row r="329" spans="1:12" x14ac:dyDescent="0.25">
      <c r="A329" s="1">
        <v>44245</v>
      </c>
      <c r="B329" s="2">
        <f t="shared" si="10"/>
        <v>8</v>
      </c>
      <c r="C329" s="2" t="str">
        <f t="shared" si="11"/>
        <v>week 8</v>
      </c>
      <c r="D329" s="3" t="s">
        <v>11</v>
      </c>
      <c r="E329" s="3">
        <v>18432</v>
      </c>
      <c r="F329" s="3">
        <v>0</v>
      </c>
      <c r="G329" s="3">
        <v>1015479.3200000001</v>
      </c>
      <c r="H329" s="3" t="s">
        <v>12</v>
      </c>
      <c r="I329" s="3">
        <v>14.4</v>
      </c>
      <c r="J329" s="3">
        <v>0</v>
      </c>
      <c r="K329" s="3">
        <v>265420.79999999999</v>
      </c>
      <c r="L329" s="3">
        <v>12.861380004861688</v>
      </c>
    </row>
    <row r="330" spans="1:12" x14ac:dyDescent="0.25">
      <c r="A330" s="1">
        <v>44245</v>
      </c>
      <c r="B330" s="2">
        <f t="shared" si="10"/>
        <v>8</v>
      </c>
      <c r="C330" s="2" t="str">
        <f t="shared" si="11"/>
        <v>week 8</v>
      </c>
      <c r="D330" s="3" t="s">
        <v>11</v>
      </c>
      <c r="E330" s="3">
        <v>48729.600000000006</v>
      </c>
      <c r="F330" s="3">
        <v>0</v>
      </c>
      <c r="G330" s="3">
        <v>1064208.9200000002</v>
      </c>
      <c r="H330" s="3" t="s">
        <v>12</v>
      </c>
      <c r="I330" s="3">
        <v>13.8</v>
      </c>
      <c r="J330" s="3">
        <v>0</v>
      </c>
      <c r="K330" s="3">
        <v>672468.4800000001</v>
      </c>
      <c r="L330" s="3">
        <v>12.894297345907505</v>
      </c>
    </row>
    <row r="331" spans="1:12" x14ac:dyDescent="0.25">
      <c r="A331" s="1">
        <v>44245</v>
      </c>
      <c r="B331" s="2">
        <f t="shared" si="10"/>
        <v>8</v>
      </c>
      <c r="C331" s="2" t="str">
        <f t="shared" si="11"/>
        <v>week 8</v>
      </c>
      <c r="D331" s="3" t="s">
        <v>14</v>
      </c>
      <c r="E331" s="3">
        <v>0</v>
      </c>
      <c r="F331" s="3">
        <v>13040</v>
      </c>
      <c r="G331" s="3">
        <v>219048.3</v>
      </c>
      <c r="H331" s="3">
        <v>17.7</v>
      </c>
      <c r="I331" s="3" t="s">
        <v>12</v>
      </c>
      <c r="J331" s="3">
        <v>230808</v>
      </c>
      <c r="K331" s="3">
        <v>0</v>
      </c>
      <c r="L331" s="3">
        <v>13.522075365502344</v>
      </c>
    </row>
    <row r="332" spans="1:12" x14ac:dyDescent="0.25">
      <c r="A332" s="1">
        <v>44245</v>
      </c>
      <c r="B332" s="2">
        <f t="shared" si="10"/>
        <v>8</v>
      </c>
      <c r="C332" s="2" t="str">
        <f t="shared" si="11"/>
        <v>week 8</v>
      </c>
      <c r="D332" s="3" t="s">
        <v>15</v>
      </c>
      <c r="E332" s="3">
        <v>18662.400000000009</v>
      </c>
      <c r="F332" s="3">
        <v>0</v>
      </c>
      <c r="G332" s="3">
        <v>1280166.7999999998</v>
      </c>
      <c r="H332" s="3" t="s">
        <v>12</v>
      </c>
      <c r="I332" s="3">
        <v>12.6</v>
      </c>
      <c r="J332" s="3">
        <v>0</v>
      </c>
      <c r="K332" s="3">
        <v>235146.24000000011</v>
      </c>
      <c r="L332" s="3">
        <v>13.514135308177268</v>
      </c>
    </row>
    <row r="333" spans="1:12" x14ac:dyDescent="0.25">
      <c r="A333" s="1">
        <v>44245</v>
      </c>
      <c r="B333" s="2">
        <f t="shared" si="10"/>
        <v>8</v>
      </c>
      <c r="C333" s="2" t="str">
        <f t="shared" si="11"/>
        <v>week 8</v>
      </c>
      <c r="D333" s="3" t="s">
        <v>15</v>
      </c>
      <c r="E333" s="3">
        <v>5990.4000000000015</v>
      </c>
      <c r="F333" s="3">
        <v>0</v>
      </c>
      <c r="G333" s="3">
        <v>1286157.1999999997</v>
      </c>
      <c r="H333" s="3" t="s">
        <v>12</v>
      </c>
      <c r="I333" s="3">
        <v>12.3</v>
      </c>
      <c r="J333" s="3">
        <v>0</v>
      </c>
      <c r="K333" s="3">
        <v>73681.920000000027</v>
      </c>
      <c r="L333" s="3">
        <v>13.510607400250098</v>
      </c>
    </row>
    <row r="334" spans="1:12" x14ac:dyDescent="0.25">
      <c r="A334" s="1">
        <v>44245</v>
      </c>
      <c r="B334" s="2">
        <f t="shared" si="10"/>
        <v>8</v>
      </c>
      <c r="C334" s="2" t="str">
        <f t="shared" si="11"/>
        <v>week 8</v>
      </c>
      <c r="D334" s="3" t="s">
        <v>15</v>
      </c>
      <c r="E334" s="3">
        <v>18201.599999999991</v>
      </c>
      <c r="F334" s="3">
        <v>0</v>
      </c>
      <c r="G334" s="3">
        <v>1304358.7999999998</v>
      </c>
      <c r="H334" s="3" t="s">
        <v>12</v>
      </c>
      <c r="I334" s="3">
        <v>14.5</v>
      </c>
      <c r="J334" s="3">
        <v>0</v>
      </c>
      <c r="K334" s="3">
        <v>263923.1999999999</v>
      </c>
      <c r="L334" s="3">
        <v>13.519266147503261</v>
      </c>
    </row>
    <row r="335" spans="1:12" x14ac:dyDescent="0.25">
      <c r="A335" s="1">
        <v>44245</v>
      </c>
      <c r="B335" s="2">
        <f t="shared" si="10"/>
        <v>8</v>
      </c>
      <c r="C335" s="2" t="str">
        <f t="shared" si="11"/>
        <v>week 8</v>
      </c>
      <c r="D335" s="3" t="s">
        <v>15</v>
      </c>
      <c r="E335" s="3">
        <v>0</v>
      </c>
      <c r="F335" s="3">
        <v>5400</v>
      </c>
      <c r="G335" s="3">
        <v>1298958.7999999998</v>
      </c>
      <c r="H335" s="3">
        <v>16.2</v>
      </c>
      <c r="I335" s="3" t="s">
        <v>12</v>
      </c>
      <c r="J335" s="3">
        <v>87480</v>
      </c>
      <c r="K335" s="3">
        <v>0</v>
      </c>
      <c r="L335" s="3">
        <v>13.519266147503261</v>
      </c>
    </row>
    <row r="336" spans="1:12" x14ac:dyDescent="0.25">
      <c r="A336" s="1">
        <v>44245</v>
      </c>
      <c r="B336" s="2">
        <f t="shared" si="10"/>
        <v>8</v>
      </c>
      <c r="C336" s="2" t="str">
        <f t="shared" si="11"/>
        <v>week 8</v>
      </c>
      <c r="D336" s="3" t="s">
        <v>16</v>
      </c>
      <c r="E336" s="3">
        <v>93549.6</v>
      </c>
      <c r="F336" s="3">
        <v>0</v>
      </c>
      <c r="G336" s="3">
        <v>773964.96000000008</v>
      </c>
      <c r="H336" s="3" t="s">
        <v>12</v>
      </c>
      <c r="I336" s="3">
        <v>12.3</v>
      </c>
      <c r="J336" s="3">
        <v>0</v>
      </c>
      <c r="K336" s="3">
        <v>1150660.08</v>
      </c>
      <c r="L336" s="3">
        <v>13.229540880775069</v>
      </c>
    </row>
    <row r="337" spans="1:12" x14ac:dyDescent="0.25">
      <c r="A337" s="1">
        <v>44245</v>
      </c>
      <c r="B337" s="2">
        <f t="shared" si="10"/>
        <v>8</v>
      </c>
      <c r="C337" s="2" t="str">
        <f t="shared" si="11"/>
        <v>week 8</v>
      </c>
      <c r="D337" s="3" t="s">
        <v>16</v>
      </c>
      <c r="E337" s="3">
        <v>48600</v>
      </c>
      <c r="F337" s="3">
        <v>0</v>
      </c>
      <c r="G337" s="3">
        <v>822564.96000000008</v>
      </c>
      <c r="H337" s="3" t="s">
        <v>12</v>
      </c>
      <c r="I337" s="3">
        <v>12.9</v>
      </c>
      <c r="J337" s="3">
        <v>0</v>
      </c>
      <c r="K337" s="3">
        <v>626940</v>
      </c>
      <c r="L337" s="3">
        <v>13.214649809376427</v>
      </c>
    </row>
    <row r="338" spans="1:12" x14ac:dyDescent="0.25">
      <c r="A338" s="1">
        <v>44245</v>
      </c>
      <c r="B338" s="2">
        <f t="shared" si="10"/>
        <v>8</v>
      </c>
      <c r="C338" s="2" t="str">
        <f t="shared" si="11"/>
        <v>week 8</v>
      </c>
      <c r="D338" s="3" t="s">
        <v>16</v>
      </c>
      <c r="E338" s="3">
        <v>51321.599999999999</v>
      </c>
      <c r="F338" s="3">
        <v>0</v>
      </c>
      <c r="G338" s="3">
        <v>873886.56000000017</v>
      </c>
      <c r="H338" s="3" t="s">
        <v>12</v>
      </c>
      <c r="I338" s="3">
        <v>14.7</v>
      </c>
      <c r="J338" s="3">
        <v>0</v>
      </c>
      <c r="K338" s="3">
        <v>754427.5199999999</v>
      </c>
      <c r="L338" s="3">
        <v>13.282299387564066</v>
      </c>
    </row>
    <row r="339" spans="1:12" x14ac:dyDescent="0.25">
      <c r="A339" s="1">
        <v>44246</v>
      </c>
      <c r="B339" s="2">
        <f t="shared" si="10"/>
        <v>8</v>
      </c>
      <c r="C339" s="2" t="str">
        <f t="shared" si="11"/>
        <v>week 8</v>
      </c>
      <c r="D339" s="3" t="s">
        <v>11</v>
      </c>
      <c r="E339" s="3">
        <v>0</v>
      </c>
      <c r="F339" s="3">
        <v>4824</v>
      </c>
      <c r="G339" s="3">
        <v>1059384.9200000002</v>
      </c>
      <c r="H339" s="3">
        <v>17.399999999999999</v>
      </c>
      <c r="I339" s="3" t="s">
        <v>12</v>
      </c>
      <c r="J339" s="3">
        <v>83937.599999999991</v>
      </c>
      <c r="K339" s="3">
        <v>0</v>
      </c>
      <c r="L339" s="3">
        <v>12.894297345907505</v>
      </c>
    </row>
    <row r="340" spans="1:12" x14ac:dyDescent="0.25">
      <c r="A340" s="1">
        <v>44247</v>
      </c>
      <c r="B340" s="2">
        <f t="shared" si="10"/>
        <v>8</v>
      </c>
      <c r="C340" s="2" t="str">
        <f t="shared" si="11"/>
        <v>week 8</v>
      </c>
      <c r="D340" s="3" t="s">
        <v>11</v>
      </c>
      <c r="E340" s="3">
        <v>0</v>
      </c>
      <c r="F340" s="3">
        <v>2707</v>
      </c>
      <c r="G340" s="3">
        <v>1056677.9200000002</v>
      </c>
      <c r="H340" s="3">
        <v>16.2</v>
      </c>
      <c r="I340" s="3" t="s">
        <v>12</v>
      </c>
      <c r="J340" s="3">
        <v>43853.4</v>
      </c>
      <c r="K340" s="3">
        <v>0</v>
      </c>
      <c r="L340" s="3">
        <v>12.894297345907505</v>
      </c>
    </row>
    <row r="341" spans="1:12" x14ac:dyDescent="0.25">
      <c r="A341" s="1">
        <v>44247</v>
      </c>
      <c r="B341" s="2">
        <f t="shared" si="10"/>
        <v>8</v>
      </c>
      <c r="C341" s="2" t="str">
        <f t="shared" si="11"/>
        <v>week 8</v>
      </c>
      <c r="D341" s="3" t="s">
        <v>11</v>
      </c>
      <c r="E341" s="3">
        <v>0</v>
      </c>
      <c r="F341" s="3">
        <v>28771</v>
      </c>
      <c r="G341" s="3">
        <v>1027906.9200000002</v>
      </c>
      <c r="H341" s="3">
        <v>17.5</v>
      </c>
      <c r="I341" s="3" t="s">
        <v>12</v>
      </c>
      <c r="J341" s="3">
        <v>503492.5</v>
      </c>
      <c r="K341" s="3">
        <v>0</v>
      </c>
      <c r="L341" s="3">
        <v>12.894297345907505</v>
      </c>
    </row>
    <row r="342" spans="1:12" x14ac:dyDescent="0.25">
      <c r="A342" s="1">
        <v>44247</v>
      </c>
      <c r="B342" s="2">
        <f t="shared" si="10"/>
        <v>8</v>
      </c>
      <c r="C342" s="2" t="str">
        <f t="shared" si="11"/>
        <v>week 8</v>
      </c>
      <c r="D342" s="3" t="s">
        <v>11</v>
      </c>
      <c r="E342" s="3">
        <v>0</v>
      </c>
      <c r="F342" s="3">
        <v>1195</v>
      </c>
      <c r="G342" s="3">
        <v>1026711.9200000002</v>
      </c>
      <c r="H342" s="3">
        <v>16.899999999999999</v>
      </c>
      <c r="I342" s="3" t="s">
        <v>12</v>
      </c>
      <c r="J342" s="3">
        <v>20195.5</v>
      </c>
      <c r="K342" s="3">
        <v>0</v>
      </c>
      <c r="L342" s="3">
        <v>12.894297345907505</v>
      </c>
    </row>
    <row r="343" spans="1:12" x14ac:dyDescent="0.25">
      <c r="A343" s="1">
        <v>44247</v>
      </c>
      <c r="B343" s="2">
        <f t="shared" si="10"/>
        <v>8</v>
      </c>
      <c r="C343" s="2" t="str">
        <f t="shared" si="11"/>
        <v>week 8</v>
      </c>
      <c r="D343" s="3" t="s">
        <v>11</v>
      </c>
      <c r="E343" s="3">
        <v>0</v>
      </c>
      <c r="F343" s="3">
        <v>1594</v>
      </c>
      <c r="G343" s="3">
        <v>1025117.9200000002</v>
      </c>
      <c r="H343" s="3">
        <v>18.100000000000001</v>
      </c>
      <c r="I343" s="3" t="s">
        <v>12</v>
      </c>
      <c r="J343" s="3">
        <v>28851.4</v>
      </c>
      <c r="K343" s="3">
        <v>0</v>
      </c>
      <c r="L343" s="3">
        <v>12.894297345907505</v>
      </c>
    </row>
    <row r="344" spans="1:12" x14ac:dyDescent="0.25">
      <c r="A344" s="1">
        <v>44247</v>
      </c>
      <c r="B344" s="2">
        <f t="shared" si="10"/>
        <v>8</v>
      </c>
      <c r="C344" s="2" t="str">
        <f t="shared" si="11"/>
        <v>week 8</v>
      </c>
      <c r="D344" s="3" t="s">
        <v>13</v>
      </c>
      <c r="E344" s="3">
        <v>0</v>
      </c>
      <c r="F344" s="3">
        <v>930</v>
      </c>
      <c r="G344" s="3">
        <v>175619.26</v>
      </c>
      <c r="H344" s="3">
        <v>16.7</v>
      </c>
      <c r="I344" s="3" t="s">
        <v>12</v>
      </c>
      <c r="J344" s="3">
        <v>15531</v>
      </c>
      <c r="K344" s="3">
        <v>0</v>
      </c>
      <c r="L344" s="3">
        <v>13.443690691040851</v>
      </c>
    </row>
    <row r="345" spans="1:12" x14ac:dyDescent="0.25">
      <c r="A345" s="1">
        <v>44247</v>
      </c>
      <c r="B345" s="2">
        <f t="shared" si="10"/>
        <v>8</v>
      </c>
      <c r="C345" s="2" t="str">
        <f t="shared" si="11"/>
        <v>week 8</v>
      </c>
      <c r="D345" s="3" t="s">
        <v>13</v>
      </c>
      <c r="E345" s="3">
        <v>0</v>
      </c>
      <c r="F345" s="3">
        <v>2160</v>
      </c>
      <c r="G345" s="3">
        <v>173459.26</v>
      </c>
      <c r="H345" s="3">
        <v>18.600000000000001</v>
      </c>
      <c r="I345" s="3" t="s">
        <v>12</v>
      </c>
      <c r="J345" s="3">
        <v>40176</v>
      </c>
      <c r="K345" s="3">
        <v>0</v>
      </c>
      <c r="L345" s="3">
        <v>13.443690691040851</v>
      </c>
    </row>
    <row r="346" spans="1:12" x14ac:dyDescent="0.25">
      <c r="A346" s="1">
        <v>44247</v>
      </c>
      <c r="B346" s="2">
        <f t="shared" si="10"/>
        <v>8</v>
      </c>
      <c r="C346" s="2" t="str">
        <f t="shared" si="11"/>
        <v>week 8</v>
      </c>
      <c r="D346" s="3" t="s">
        <v>14</v>
      </c>
      <c r="E346" s="3">
        <v>0</v>
      </c>
      <c r="F346" s="3">
        <v>4740</v>
      </c>
      <c r="G346" s="3">
        <v>214308.3</v>
      </c>
      <c r="H346" s="3">
        <v>17.899999999999999</v>
      </c>
      <c r="I346" s="3" t="s">
        <v>12</v>
      </c>
      <c r="J346" s="3">
        <v>84846</v>
      </c>
      <c r="K346" s="3">
        <v>0</v>
      </c>
      <c r="L346" s="3">
        <v>13.522075365502344</v>
      </c>
    </row>
    <row r="347" spans="1:12" x14ac:dyDescent="0.25">
      <c r="A347" s="1">
        <v>44247</v>
      </c>
      <c r="B347" s="2">
        <f t="shared" si="10"/>
        <v>8</v>
      </c>
      <c r="C347" s="2" t="str">
        <f t="shared" si="11"/>
        <v>week 8</v>
      </c>
      <c r="D347" s="3" t="s">
        <v>14</v>
      </c>
      <c r="E347" s="3">
        <v>0</v>
      </c>
      <c r="F347" s="3">
        <v>9290</v>
      </c>
      <c r="G347" s="3">
        <v>205018.3</v>
      </c>
      <c r="H347" s="3">
        <v>18.2</v>
      </c>
      <c r="I347" s="3" t="s">
        <v>12</v>
      </c>
      <c r="J347" s="3">
        <v>169078</v>
      </c>
      <c r="K347" s="3">
        <v>0</v>
      </c>
      <c r="L347" s="3">
        <v>13.522075365502344</v>
      </c>
    </row>
    <row r="348" spans="1:12" x14ac:dyDescent="0.25">
      <c r="A348" s="1">
        <v>44247</v>
      </c>
      <c r="B348" s="2">
        <f t="shared" si="10"/>
        <v>8</v>
      </c>
      <c r="C348" s="2" t="str">
        <f t="shared" si="11"/>
        <v>week 8</v>
      </c>
      <c r="D348" s="3" t="s">
        <v>15</v>
      </c>
      <c r="E348" s="3">
        <v>0</v>
      </c>
      <c r="F348" s="3">
        <v>3030</v>
      </c>
      <c r="G348" s="3">
        <v>1295928.7999999998</v>
      </c>
      <c r="H348" s="3">
        <v>16.399999999999999</v>
      </c>
      <c r="I348" s="3" t="s">
        <v>12</v>
      </c>
      <c r="J348" s="3">
        <v>49691.999999999993</v>
      </c>
      <c r="K348" s="3">
        <v>0</v>
      </c>
      <c r="L348" s="3">
        <v>13.519266147503261</v>
      </c>
    </row>
    <row r="349" spans="1:12" x14ac:dyDescent="0.25">
      <c r="A349" s="1">
        <v>44247</v>
      </c>
      <c r="B349" s="2">
        <f t="shared" si="10"/>
        <v>8</v>
      </c>
      <c r="C349" s="2" t="str">
        <f t="shared" si="11"/>
        <v>week 8</v>
      </c>
      <c r="D349" s="3" t="s">
        <v>15</v>
      </c>
      <c r="E349" s="3">
        <v>0</v>
      </c>
      <c r="F349" s="3">
        <v>5430</v>
      </c>
      <c r="G349" s="3">
        <v>1290498.7999999998</v>
      </c>
      <c r="H349" s="3">
        <v>17.5</v>
      </c>
      <c r="I349" s="3" t="s">
        <v>12</v>
      </c>
      <c r="J349" s="3">
        <v>95025</v>
      </c>
      <c r="K349" s="3">
        <v>0</v>
      </c>
      <c r="L349" s="3">
        <v>13.519266147503261</v>
      </c>
    </row>
    <row r="350" spans="1:12" x14ac:dyDescent="0.25">
      <c r="A350" s="1">
        <v>44247</v>
      </c>
      <c r="B350" s="2">
        <f t="shared" si="10"/>
        <v>8</v>
      </c>
      <c r="C350" s="2" t="str">
        <f t="shared" si="11"/>
        <v>week 8</v>
      </c>
      <c r="D350" s="3" t="s">
        <v>15</v>
      </c>
      <c r="E350" s="3">
        <v>0</v>
      </c>
      <c r="F350" s="3">
        <v>5350</v>
      </c>
      <c r="G350" s="3">
        <v>1285148.7999999998</v>
      </c>
      <c r="H350" s="3">
        <v>17.3</v>
      </c>
      <c r="I350" s="3" t="s">
        <v>12</v>
      </c>
      <c r="J350" s="3">
        <v>92555</v>
      </c>
      <c r="K350" s="3">
        <v>0</v>
      </c>
      <c r="L350" s="3">
        <v>13.519266147503261</v>
      </c>
    </row>
    <row r="351" spans="1:12" x14ac:dyDescent="0.25">
      <c r="A351" s="1">
        <v>44247</v>
      </c>
      <c r="B351" s="2">
        <f t="shared" si="10"/>
        <v>8</v>
      </c>
      <c r="C351" s="2" t="str">
        <f t="shared" si="11"/>
        <v>week 8</v>
      </c>
      <c r="D351" s="3" t="s">
        <v>15</v>
      </c>
      <c r="E351" s="3">
        <v>0</v>
      </c>
      <c r="F351" s="3">
        <v>2703</v>
      </c>
      <c r="G351" s="3">
        <v>1282445.7999999998</v>
      </c>
      <c r="H351" s="3">
        <v>17.600000000000001</v>
      </c>
      <c r="I351" s="3" t="s">
        <v>12</v>
      </c>
      <c r="J351" s="3">
        <v>47572.800000000003</v>
      </c>
      <c r="K351" s="3">
        <v>0</v>
      </c>
      <c r="L351" s="3">
        <v>13.519266147503261</v>
      </c>
    </row>
    <row r="352" spans="1:12" x14ac:dyDescent="0.25">
      <c r="A352" s="1">
        <v>44247</v>
      </c>
      <c r="B352" s="2">
        <f t="shared" si="10"/>
        <v>8</v>
      </c>
      <c r="C352" s="2" t="str">
        <f t="shared" si="11"/>
        <v>week 8</v>
      </c>
      <c r="D352" s="3" t="s">
        <v>15</v>
      </c>
      <c r="E352" s="3">
        <v>0</v>
      </c>
      <c r="F352" s="3">
        <v>2665</v>
      </c>
      <c r="G352" s="3">
        <v>1279780.7999999998</v>
      </c>
      <c r="H352" s="3">
        <v>17.2</v>
      </c>
      <c r="I352" s="3" t="s">
        <v>12</v>
      </c>
      <c r="J352" s="3">
        <v>45838</v>
      </c>
      <c r="K352" s="3">
        <v>0</v>
      </c>
      <c r="L352" s="3">
        <v>13.519266147503261</v>
      </c>
    </row>
    <row r="353" spans="1:12" x14ac:dyDescent="0.25">
      <c r="A353" s="1">
        <v>44247</v>
      </c>
      <c r="B353" s="2">
        <f t="shared" si="10"/>
        <v>8</v>
      </c>
      <c r="C353" s="2" t="str">
        <f t="shared" si="11"/>
        <v>week 8</v>
      </c>
      <c r="D353" s="3" t="s">
        <v>15</v>
      </c>
      <c r="E353" s="3">
        <v>0</v>
      </c>
      <c r="F353" s="3">
        <v>1075</v>
      </c>
      <c r="G353" s="3">
        <v>1278705.7999999998</v>
      </c>
      <c r="H353" s="3">
        <v>16.5</v>
      </c>
      <c r="I353" s="3" t="s">
        <v>12</v>
      </c>
      <c r="J353" s="3">
        <v>17737.5</v>
      </c>
      <c r="K353" s="3">
        <v>0</v>
      </c>
      <c r="L353" s="3">
        <v>13.519266147503261</v>
      </c>
    </row>
    <row r="354" spans="1:12" x14ac:dyDescent="0.25">
      <c r="A354" s="1">
        <v>44247</v>
      </c>
      <c r="B354" s="2">
        <f t="shared" si="10"/>
        <v>8</v>
      </c>
      <c r="C354" s="2" t="str">
        <f t="shared" si="11"/>
        <v>week 8</v>
      </c>
      <c r="D354" s="3" t="s">
        <v>15</v>
      </c>
      <c r="E354" s="3">
        <v>0</v>
      </c>
      <c r="F354" s="3">
        <v>1780</v>
      </c>
      <c r="G354" s="3">
        <v>1276925.7999999998</v>
      </c>
      <c r="H354" s="3">
        <v>16.399999999999999</v>
      </c>
      <c r="I354" s="3" t="s">
        <v>12</v>
      </c>
      <c r="J354" s="3">
        <v>29191.999999999996</v>
      </c>
      <c r="K354" s="3">
        <v>0</v>
      </c>
      <c r="L354" s="3">
        <v>13.519266147503261</v>
      </c>
    </row>
    <row r="355" spans="1:12" x14ac:dyDescent="0.25">
      <c r="A355" s="1">
        <v>44247</v>
      </c>
      <c r="B355" s="2">
        <f t="shared" si="10"/>
        <v>8</v>
      </c>
      <c r="C355" s="2" t="str">
        <f t="shared" si="11"/>
        <v>week 8</v>
      </c>
      <c r="D355" s="3" t="s">
        <v>15</v>
      </c>
      <c r="E355" s="3">
        <v>0</v>
      </c>
      <c r="F355" s="3">
        <v>1450</v>
      </c>
      <c r="G355" s="3">
        <v>1275475.7999999998</v>
      </c>
      <c r="H355" s="3">
        <v>18.2</v>
      </c>
      <c r="I355" s="3" t="s">
        <v>12</v>
      </c>
      <c r="J355" s="3">
        <v>26390</v>
      </c>
      <c r="K355" s="3">
        <v>0</v>
      </c>
      <c r="L355" s="3">
        <v>13.519266147503261</v>
      </c>
    </row>
    <row r="356" spans="1:12" x14ac:dyDescent="0.25">
      <c r="A356" s="1">
        <v>44247</v>
      </c>
      <c r="B356" s="2">
        <f t="shared" si="10"/>
        <v>8</v>
      </c>
      <c r="C356" s="2" t="str">
        <f t="shared" si="11"/>
        <v>week 8</v>
      </c>
      <c r="D356" s="3" t="s">
        <v>16</v>
      </c>
      <c r="E356" s="3">
        <v>0</v>
      </c>
      <c r="F356" s="3">
        <v>1776</v>
      </c>
      <c r="G356" s="3">
        <v>872110.56000000017</v>
      </c>
      <c r="H356" s="3">
        <v>17.7</v>
      </c>
      <c r="I356" s="3" t="s">
        <v>12</v>
      </c>
      <c r="J356" s="3">
        <v>31435.199999999997</v>
      </c>
      <c r="K356" s="3">
        <v>0</v>
      </c>
      <c r="L356" s="3">
        <v>13.282299387564066</v>
      </c>
    </row>
    <row r="357" spans="1:12" x14ac:dyDescent="0.25">
      <c r="A357" s="1">
        <v>44247</v>
      </c>
      <c r="B357" s="2">
        <f t="shared" si="10"/>
        <v>8</v>
      </c>
      <c r="C357" s="2" t="str">
        <f t="shared" si="11"/>
        <v>week 8</v>
      </c>
      <c r="D357" s="3" t="s">
        <v>16</v>
      </c>
      <c r="E357" s="3">
        <v>0</v>
      </c>
      <c r="F357" s="3">
        <v>6489</v>
      </c>
      <c r="G357" s="3">
        <v>865621.56000000017</v>
      </c>
      <c r="H357" s="3">
        <v>17.100000000000001</v>
      </c>
      <c r="I357" s="3" t="s">
        <v>12</v>
      </c>
      <c r="J357" s="3">
        <v>110961.90000000001</v>
      </c>
      <c r="K357" s="3">
        <v>0</v>
      </c>
      <c r="L357" s="3">
        <v>13.282299387564066</v>
      </c>
    </row>
    <row r="358" spans="1:12" x14ac:dyDescent="0.25">
      <c r="A358" s="1">
        <v>44248</v>
      </c>
      <c r="B358" s="2">
        <f t="shared" si="10"/>
        <v>9</v>
      </c>
      <c r="C358" s="2" t="str">
        <f t="shared" si="11"/>
        <v>week 9</v>
      </c>
      <c r="D358" s="3" t="s">
        <v>11</v>
      </c>
      <c r="E358" s="3">
        <v>0</v>
      </c>
      <c r="F358" s="3">
        <v>6060</v>
      </c>
      <c r="G358" s="3">
        <v>1019057.9200000002</v>
      </c>
      <c r="H358" s="3">
        <v>17.2</v>
      </c>
      <c r="I358" s="3" t="s">
        <v>12</v>
      </c>
      <c r="J358" s="3">
        <v>104232</v>
      </c>
      <c r="K358" s="3">
        <v>0</v>
      </c>
      <c r="L358" s="3">
        <v>12.894297345907505</v>
      </c>
    </row>
    <row r="359" spans="1:12" x14ac:dyDescent="0.25">
      <c r="A359" s="1">
        <v>44248</v>
      </c>
      <c r="B359" s="2">
        <f t="shared" si="10"/>
        <v>9</v>
      </c>
      <c r="C359" s="2" t="str">
        <f t="shared" si="11"/>
        <v>week 9</v>
      </c>
      <c r="D359" s="3" t="s">
        <v>11</v>
      </c>
      <c r="E359" s="3">
        <v>0</v>
      </c>
      <c r="F359" s="3">
        <v>2707</v>
      </c>
      <c r="G359" s="3">
        <v>1016350.9200000002</v>
      </c>
      <c r="H359" s="3">
        <v>16.600000000000001</v>
      </c>
      <c r="I359" s="3" t="s">
        <v>12</v>
      </c>
      <c r="J359" s="3">
        <v>44936.200000000004</v>
      </c>
      <c r="K359" s="3">
        <v>0</v>
      </c>
      <c r="L359" s="3">
        <v>12.894297345907505</v>
      </c>
    </row>
    <row r="360" spans="1:12" x14ac:dyDescent="0.25">
      <c r="A360" s="1">
        <v>44248</v>
      </c>
      <c r="B360" s="2">
        <f t="shared" si="10"/>
        <v>9</v>
      </c>
      <c r="C360" s="2" t="str">
        <f t="shared" si="11"/>
        <v>week 9</v>
      </c>
      <c r="D360" s="3" t="s">
        <v>14</v>
      </c>
      <c r="E360" s="3">
        <v>0</v>
      </c>
      <c r="F360" s="3">
        <v>4601.25</v>
      </c>
      <c r="G360" s="3">
        <v>200417.05</v>
      </c>
      <c r="H360" s="3">
        <v>16.399999999999999</v>
      </c>
      <c r="I360" s="3" t="s">
        <v>12</v>
      </c>
      <c r="J360" s="3">
        <v>75460.5</v>
      </c>
      <c r="K360" s="3">
        <v>0</v>
      </c>
      <c r="L360" s="3">
        <v>13.522075365502344</v>
      </c>
    </row>
    <row r="361" spans="1:12" x14ac:dyDescent="0.25">
      <c r="A361" s="1">
        <v>44248</v>
      </c>
      <c r="B361" s="2">
        <f t="shared" si="10"/>
        <v>9</v>
      </c>
      <c r="C361" s="2" t="str">
        <f t="shared" si="11"/>
        <v>week 9</v>
      </c>
      <c r="D361" s="3" t="s">
        <v>16</v>
      </c>
      <c r="E361" s="3">
        <v>0</v>
      </c>
      <c r="F361" s="3">
        <v>5550</v>
      </c>
      <c r="G361" s="3">
        <v>860071.56000000017</v>
      </c>
      <c r="H361" s="3">
        <v>17.7</v>
      </c>
      <c r="I361" s="3" t="s">
        <v>12</v>
      </c>
      <c r="J361" s="3">
        <v>98235</v>
      </c>
      <c r="K361" s="3">
        <v>0</v>
      </c>
      <c r="L361" s="3">
        <v>13.282299387564066</v>
      </c>
    </row>
    <row r="362" spans="1:12" x14ac:dyDescent="0.25">
      <c r="A362" s="1">
        <v>44248</v>
      </c>
      <c r="B362" s="2">
        <f t="shared" si="10"/>
        <v>9</v>
      </c>
      <c r="C362" s="2" t="str">
        <f t="shared" si="11"/>
        <v>week 9</v>
      </c>
      <c r="D362" s="3" t="s">
        <v>16</v>
      </c>
      <c r="E362" s="3">
        <v>0</v>
      </c>
      <c r="F362" s="3">
        <v>6650</v>
      </c>
      <c r="G362" s="3">
        <v>853421.56000000017</v>
      </c>
      <c r="H362" s="3">
        <v>18.399999999999999</v>
      </c>
      <c r="I362" s="3" t="s">
        <v>12</v>
      </c>
      <c r="J362" s="3">
        <v>122359.99999999999</v>
      </c>
      <c r="K362" s="3">
        <v>0</v>
      </c>
      <c r="L362" s="3">
        <v>13.282299387564066</v>
      </c>
    </row>
    <row r="363" spans="1:12" x14ac:dyDescent="0.25">
      <c r="A363" s="1">
        <v>44249</v>
      </c>
      <c r="B363" s="2">
        <f t="shared" si="10"/>
        <v>9</v>
      </c>
      <c r="C363" s="2" t="str">
        <f t="shared" si="11"/>
        <v>week 9</v>
      </c>
      <c r="D363" s="3" t="s">
        <v>11</v>
      </c>
      <c r="E363" s="3">
        <v>0</v>
      </c>
      <c r="F363" s="3">
        <v>868</v>
      </c>
      <c r="G363" s="3">
        <v>1015482.9200000002</v>
      </c>
      <c r="H363" s="3">
        <v>18.5</v>
      </c>
      <c r="I363" s="3" t="s">
        <v>12</v>
      </c>
      <c r="J363" s="3">
        <v>16058</v>
      </c>
      <c r="K363" s="3">
        <v>0</v>
      </c>
      <c r="L363" s="3">
        <v>12.894297345907505</v>
      </c>
    </row>
    <row r="364" spans="1:12" x14ac:dyDescent="0.25">
      <c r="A364" s="1">
        <v>44249</v>
      </c>
      <c r="B364" s="2">
        <f t="shared" si="10"/>
        <v>9</v>
      </c>
      <c r="C364" s="2" t="str">
        <f t="shared" si="11"/>
        <v>week 9</v>
      </c>
      <c r="D364" s="3" t="s">
        <v>11</v>
      </c>
      <c r="E364" s="3">
        <v>0</v>
      </c>
      <c r="F364" s="3">
        <v>5330</v>
      </c>
      <c r="G364" s="3">
        <v>1010152.9200000002</v>
      </c>
      <c r="H364" s="3">
        <v>18.399999999999999</v>
      </c>
      <c r="I364" s="3" t="s">
        <v>12</v>
      </c>
      <c r="J364" s="3">
        <v>98071.999999999985</v>
      </c>
      <c r="K364" s="3">
        <v>0</v>
      </c>
      <c r="L364" s="3">
        <v>12.894297345907505</v>
      </c>
    </row>
    <row r="365" spans="1:12" x14ac:dyDescent="0.25">
      <c r="A365" s="1">
        <v>44249</v>
      </c>
      <c r="B365" s="2">
        <f t="shared" si="10"/>
        <v>9</v>
      </c>
      <c r="C365" s="2" t="str">
        <f t="shared" si="11"/>
        <v>week 9</v>
      </c>
      <c r="D365" s="3" t="s">
        <v>13</v>
      </c>
      <c r="E365" s="3">
        <v>0</v>
      </c>
      <c r="F365" s="3">
        <v>3160</v>
      </c>
      <c r="G365" s="3">
        <v>170299.26</v>
      </c>
      <c r="H365" s="3">
        <v>16.100000000000001</v>
      </c>
      <c r="I365" s="3" t="s">
        <v>12</v>
      </c>
      <c r="J365" s="3">
        <v>50876.000000000007</v>
      </c>
      <c r="K365" s="3">
        <v>0</v>
      </c>
      <c r="L365" s="3">
        <v>13.443690691040851</v>
      </c>
    </row>
    <row r="366" spans="1:12" x14ac:dyDescent="0.25">
      <c r="A366" s="1">
        <v>44249</v>
      </c>
      <c r="B366" s="2">
        <f t="shared" si="10"/>
        <v>9</v>
      </c>
      <c r="C366" s="2" t="str">
        <f t="shared" si="11"/>
        <v>week 9</v>
      </c>
      <c r="D366" s="3" t="s">
        <v>13</v>
      </c>
      <c r="E366" s="3">
        <v>0</v>
      </c>
      <c r="F366" s="3">
        <v>9619</v>
      </c>
      <c r="G366" s="3">
        <v>160680.26</v>
      </c>
      <c r="H366" s="3">
        <v>17.899999999999999</v>
      </c>
      <c r="I366" s="3" t="s">
        <v>12</v>
      </c>
      <c r="J366" s="3">
        <v>172180.09999999998</v>
      </c>
      <c r="K366" s="3">
        <v>0</v>
      </c>
      <c r="L366" s="3">
        <v>13.443690691040851</v>
      </c>
    </row>
    <row r="367" spans="1:12" x14ac:dyDescent="0.25">
      <c r="A367" s="1">
        <v>44249</v>
      </c>
      <c r="B367" s="2">
        <f t="shared" si="10"/>
        <v>9</v>
      </c>
      <c r="C367" s="2" t="str">
        <f t="shared" si="11"/>
        <v>week 9</v>
      </c>
      <c r="D367" s="3" t="s">
        <v>13</v>
      </c>
      <c r="E367" s="3">
        <v>0</v>
      </c>
      <c r="F367" s="3">
        <v>8596</v>
      </c>
      <c r="G367" s="3">
        <v>152084.26</v>
      </c>
      <c r="H367" s="3">
        <v>18.5</v>
      </c>
      <c r="I367" s="3" t="s">
        <v>12</v>
      </c>
      <c r="J367" s="3">
        <v>159026</v>
      </c>
      <c r="K367" s="3">
        <v>0</v>
      </c>
      <c r="L367" s="3">
        <v>13.443690691040851</v>
      </c>
    </row>
    <row r="368" spans="1:12" x14ac:dyDescent="0.25">
      <c r="A368" s="1">
        <v>44249</v>
      </c>
      <c r="B368" s="2">
        <f t="shared" si="10"/>
        <v>9</v>
      </c>
      <c r="C368" s="2" t="str">
        <f t="shared" si="11"/>
        <v>week 9</v>
      </c>
      <c r="D368" s="3" t="s">
        <v>14</v>
      </c>
      <c r="E368" s="3">
        <v>0</v>
      </c>
      <c r="F368" s="3">
        <v>4896</v>
      </c>
      <c r="G368" s="3">
        <v>195521.05</v>
      </c>
      <c r="H368" s="3">
        <v>18.899999999999999</v>
      </c>
      <c r="I368" s="3" t="s">
        <v>12</v>
      </c>
      <c r="J368" s="3">
        <v>92534.399999999994</v>
      </c>
      <c r="K368" s="3">
        <v>0</v>
      </c>
      <c r="L368" s="3">
        <v>13.522075365502344</v>
      </c>
    </row>
    <row r="369" spans="1:12" x14ac:dyDescent="0.25">
      <c r="A369" s="1">
        <v>44249</v>
      </c>
      <c r="B369" s="2">
        <f t="shared" si="10"/>
        <v>9</v>
      </c>
      <c r="C369" s="2" t="str">
        <f t="shared" si="11"/>
        <v>week 9</v>
      </c>
      <c r="D369" s="3" t="s">
        <v>14</v>
      </c>
      <c r="E369" s="3">
        <v>0</v>
      </c>
      <c r="F369" s="3">
        <v>5126</v>
      </c>
      <c r="G369" s="3">
        <v>190395.05</v>
      </c>
      <c r="H369" s="3">
        <v>18.2</v>
      </c>
      <c r="I369" s="3" t="s">
        <v>12</v>
      </c>
      <c r="J369" s="3">
        <v>93293.2</v>
      </c>
      <c r="K369" s="3">
        <v>0</v>
      </c>
      <c r="L369" s="3">
        <v>13.522075365502344</v>
      </c>
    </row>
    <row r="370" spans="1:12" x14ac:dyDescent="0.25">
      <c r="A370" s="1">
        <v>44249</v>
      </c>
      <c r="B370" s="2">
        <f t="shared" si="10"/>
        <v>9</v>
      </c>
      <c r="C370" s="2" t="str">
        <f t="shared" si="11"/>
        <v>week 9</v>
      </c>
      <c r="D370" s="3" t="s">
        <v>15</v>
      </c>
      <c r="E370" s="3">
        <v>0</v>
      </c>
      <c r="F370" s="3">
        <v>49460</v>
      </c>
      <c r="G370" s="3">
        <v>1226015.7999999998</v>
      </c>
      <c r="H370" s="3">
        <v>16.100000000000001</v>
      </c>
      <c r="I370" s="3" t="s">
        <v>12</v>
      </c>
      <c r="J370" s="3">
        <v>796306.00000000012</v>
      </c>
      <c r="K370" s="3">
        <v>0</v>
      </c>
      <c r="L370" s="3">
        <v>13.519266147503261</v>
      </c>
    </row>
    <row r="371" spans="1:12" x14ac:dyDescent="0.25">
      <c r="A371" s="1">
        <v>44249</v>
      </c>
      <c r="B371" s="2">
        <f t="shared" si="10"/>
        <v>9</v>
      </c>
      <c r="C371" s="2" t="str">
        <f t="shared" si="11"/>
        <v>week 9</v>
      </c>
      <c r="D371" s="3" t="s">
        <v>16</v>
      </c>
      <c r="E371" s="3">
        <v>0</v>
      </c>
      <c r="F371" s="3">
        <v>9393</v>
      </c>
      <c r="G371" s="3">
        <v>844028.56000000017</v>
      </c>
      <c r="H371" s="3">
        <v>17.3</v>
      </c>
      <c r="I371" s="3" t="s">
        <v>12</v>
      </c>
      <c r="J371" s="3">
        <v>162498.9</v>
      </c>
      <c r="K371" s="3">
        <v>0</v>
      </c>
      <c r="L371" s="3">
        <v>13.282299387564066</v>
      </c>
    </row>
    <row r="372" spans="1:12" x14ac:dyDescent="0.25">
      <c r="A372" s="1">
        <v>44250</v>
      </c>
      <c r="B372" s="2">
        <f t="shared" si="10"/>
        <v>9</v>
      </c>
      <c r="C372" s="2" t="str">
        <f t="shared" si="11"/>
        <v>week 9</v>
      </c>
      <c r="D372" s="3" t="s">
        <v>11</v>
      </c>
      <c r="E372" s="3">
        <v>0</v>
      </c>
      <c r="F372" s="3">
        <v>6232</v>
      </c>
      <c r="G372" s="3">
        <v>1003920.9200000002</v>
      </c>
      <c r="H372" s="3">
        <v>18.5</v>
      </c>
      <c r="I372" s="3" t="s">
        <v>12</v>
      </c>
      <c r="J372" s="3">
        <v>115292</v>
      </c>
      <c r="K372" s="3">
        <v>0</v>
      </c>
      <c r="L372" s="3">
        <v>12.894297345907505</v>
      </c>
    </row>
    <row r="373" spans="1:12" x14ac:dyDescent="0.25">
      <c r="A373" s="1">
        <v>44250</v>
      </c>
      <c r="B373" s="2">
        <f t="shared" si="10"/>
        <v>9</v>
      </c>
      <c r="C373" s="2" t="str">
        <f t="shared" si="11"/>
        <v>week 9</v>
      </c>
      <c r="D373" s="3" t="s">
        <v>11</v>
      </c>
      <c r="E373" s="3">
        <v>0</v>
      </c>
      <c r="F373" s="3">
        <v>3020</v>
      </c>
      <c r="G373" s="3">
        <v>1000900.9200000002</v>
      </c>
      <c r="H373" s="3">
        <v>16.8</v>
      </c>
      <c r="I373" s="3" t="s">
        <v>12</v>
      </c>
      <c r="J373" s="3">
        <v>50736</v>
      </c>
      <c r="K373" s="3">
        <v>0</v>
      </c>
      <c r="L373" s="3">
        <v>12.894297345907505</v>
      </c>
    </row>
    <row r="374" spans="1:12" x14ac:dyDescent="0.25">
      <c r="A374" s="1">
        <v>44250</v>
      </c>
      <c r="B374" s="2">
        <f t="shared" si="10"/>
        <v>9</v>
      </c>
      <c r="C374" s="2" t="str">
        <f t="shared" si="11"/>
        <v>week 9</v>
      </c>
      <c r="D374" s="3" t="s">
        <v>11</v>
      </c>
      <c r="E374" s="3">
        <v>0</v>
      </c>
      <c r="F374" s="3">
        <v>6070</v>
      </c>
      <c r="G374" s="3">
        <v>994830.92000000016</v>
      </c>
      <c r="H374" s="3">
        <v>18.7</v>
      </c>
      <c r="I374" s="3" t="s">
        <v>12</v>
      </c>
      <c r="J374" s="3">
        <v>113509</v>
      </c>
      <c r="K374" s="3">
        <v>0</v>
      </c>
      <c r="L374" s="3">
        <v>12.894297345907505</v>
      </c>
    </row>
    <row r="375" spans="1:12" x14ac:dyDescent="0.25">
      <c r="A375" s="1">
        <v>44250</v>
      </c>
      <c r="B375" s="2">
        <f t="shared" si="10"/>
        <v>9</v>
      </c>
      <c r="C375" s="2" t="str">
        <f t="shared" si="11"/>
        <v>week 9</v>
      </c>
      <c r="D375" s="3" t="s">
        <v>11</v>
      </c>
      <c r="E375" s="3">
        <v>0</v>
      </c>
      <c r="F375" s="3">
        <v>1145</v>
      </c>
      <c r="G375" s="3">
        <v>993685.92000000016</v>
      </c>
      <c r="H375" s="3">
        <v>18.7</v>
      </c>
      <c r="I375" s="3" t="s">
        <v>12</v>
      </c>
      <c r="J375" s="3">
        <v>21411.5</v>
      </c>
      <c r="K375" s="3">
        <v>0</v>
      </c>
      <c r="L375" s="3">
        <v>12.894297345907505</v>
      </c>
    </row>
    <row r="376" spans="1:12" x14ac:dyDescent="0.25">
      <c r="A376" s="1">
        <v>44250</v>
      </c>
      <c r="B376" s="2">
        <f t="shared" si="10"/>
        <v>9</v>
      </c>
      <c r="C376" s="2" t="str">
        <f t="shared" si="11"/>
        <v>week 9</v>
      </c>
      <c r="D376" s="3" t="s">
        <v>11</v>
      </c>
      <c r="E376" s="3">
        <v>0</v>
      </c>
      <c r="F376" s="3">
        <v>2970</v>
      </c>
      <c r="G376" s="3">
        <v>990715.92000000016</v>
      </c>
      <c r="H376" s="3">
        <v>17.2</v>
      </c>
      <c r="I376" s="3" t="s">
        <v>12</v>
      </c>
      <c r="J376" s="3">
        <v>51084</v>
      </c>
      <c r="K376" s="3">
        <v>0</v>
      </c>
      <c r="L376" s="3">
        <v>12.894297345907505</v>
      </c>
    </row>
    <row r="377" spans="1:12" x14ac:dyDescent="0.25">
      <c r="A377" s="1">
        <v>44250</v>
      </c>
      <c r="B377" s="2">
        <f t="shared" si="10"/>
        <v>9</v>
      </c>
      <c r="C377" s="2" t="str">
        <f t="shared" si="11"/>
        <v>week 9</v>
      </c>
      <c r="D377" s="3" t="s">
        <v>11</v>
      </c>
      <c r="E377" s="3">
        <v>0</v>
      </c>
      <c r="F377" s="3">
        <v>2412</v>
      </c>
      <c r="G377" s="3">
        <v>988303.92000000016</v>
      </c>
      <c r="H377" s="3">
        <v>18.7</v>
      </c>
      <c r="I377" s="3" t="s">
        <v>12</v>
      </c>
      <c r="J377" s="3">
        <v>45104.4</v>
      </c>
      <c r="K377" s="3">
        <v>0</v>
      </c>
      <c r="L377" s="3">
        <v>12.894297345907505</v>
      </c>
    </row>
    <row r="378" spans="1:12" x14ac:dyDescent="0.25">
      <c r="A378" s="1">
        <v>44250</v>
      </c>
      <c r="B378" s="2">
        <f t="shared" si="10"/>
        <v>9</v>
      </c>
      <c r="C378" s="2" t="str">
        <f t="shared" si="11"/>
        <v>week 9</v>
      </c>
      <c r="D378" s="3" t="s">
        <v>11</v>
      </c>
      <c r="E378" s="3">
        <v>0</v>
      </c>
      <c r="F378" s="3">
        <v>6618</v>
      </c>
      <c r="G378" s="3">
        <v>981685.92000000016</v>
      </c>
      <c r="H378" s="3">
        <v>16.899999999999999</v>
      </c>
      <c r="I378" s="3" t="s">
        <v>12</v>
      </c>
      <c r="J378" s="3">
        <v>111844.2</v>
      </c>
      <c r="K378" s="3">
        <v>0</v>
      </c>
      <c r="L378" s="3">
        <v>12.894297345907505</v>
      </c>
    </row>
    <row r="379" spans="1:12" x14ac:dyDescent="0.25">
      <c r="A379" s="1">
        <v>44250</v>
      </c>
      <c r="B379" s="2">
        <f t="shared" si="10"/>
        <v>9</v>
      </c>
      <c r="C379" s="2" t="str">
        <f t="shared" si="11"/>
        <v>week 9</v>
      </c>
      <c r="D379" s="3" t="s">
        <v>14</v>
      </c>
      <c r="E379" s="3">
        <v>0</v>
      </c>
      <c r="F379" s="3">
        <v>5740</v>
      </c>
      <c r="G379" s="3">
        <v>184655.05</v>
      </c>
      <c r="H379" s="3">
        <v>16.5</v>
      </c>
      <c r="I379" s="3" t="s">
        <v>12</v>
      </c>
      <c r="J379" s="3">
        <v>94710</v>
      </c>
      <c r="K379" s="3">
        <v>0</v>
      </c>
      <c r="L379" s="3">
        <v>13.522075365502344</v>
      </c>
    </row>
    <row r="380" spans="1:12" x14ac:dyDescent="0.25">
      <c r="A380" s="1">
        <v>44250</v>
      </c>
      <c r="B380" s="2">
        <f t="shared" si="10"/>
        <v>9</v>
      </c>
      <c r="C380" s="2" t="str">
        <f t="shared" si="11"/>
        <v>week 9</v>
      </c>
      <c r="D380" s="3" t="s">
        <v>15</v>
      </c>
      <c r="E380" s="3">
        <v>0</v>
      </c>
      <c r="F380" s="3">
        <v>500</v>
      </c>
      <c r="G380" s="3">
        <v>1225515.7999999998</v>
      </c>
      <c r="H380" s="3">
        <v>16.899999999999999</v>
      </c>
      <c r="I380" s="3" t="s">
        <v>12</v>
      </c>
      <c r="J380" s="3">
        <v>8450</v>
      </c>
      <c r="K380" s="3">
        <v>0</v>
      </c>
      <c r="L380" s="3">
        <v>13.519266147503261</v>
      </c>
    </row>
    <row r="381" spans="1:12" x14ac:dyDescent="0.25">
      <c r="A381" s="1">
        <v>44250</v>
      </c>
      <c r="B381" s="2">
        <f t="shared" si="10"/>
        <v>9</v>
      </c>
      <c r="C381" s="2" t="str">
        <f t="shared" si="11"/>
        <v>week 9</v>
      </c>
      <c r="D381" s="3" t="s">
        <v>15</v>
      </c>
      <c r="E381" s="3">
        <v>0</v>
      </c>
      <c r="F381" s="3">
        <v>1239</v>
      </c>
      <c r="G381" s="3">
        <v>1224276.7999999998</v>
      </c>
      <c r="H381" s="3">
        <v>16.5</v>
      </c>
      <c r="I381" s="3" t="s">
        <v>12</v>
      </c>
      <c r="J381" s="3">
        <v>20443.5</v>
      </c>
      <c r="K381" s="3">
        <v>0</v>
      </c>
      <c r="L381" s="3">
        <v>13.519266147503261</v>
      </c>
    </row>
    <row r="382" spans="1:12" x14ac:dyDescent="0.25">
      <c r="A382" s="1">
        <v>44250</v>
      </c>
      <c r="B382" s="2">
        <f t="shared" si="10"/>
        <v>9</v>
      </c>
      <c r="C382" s="2" t="str">
        <f t="shared" si="11"/>
        <v>week 9</v>
      </c>
      <c r="D382" s="3" t="s">
        <v>15</v>
      </c>
      <c r="E382" s="3">
        <v>0</v>
      </c>
      <c r="F382" s="3">
        <v>34584</v>
      </c>
      <c r="G382" s="3">
        <v>1189692.7999999998</v>
      </c>
      <c r="H382" s="3">
        <v>16.2</v>
      </c>
      <c r="I382" s="3" t="s">
        <v>12</v>
      </c>
      <c r="J382" s="3">
        <v>560260.79999999993</v>
      </c>
      <c r="K382" s="3">
        <v>0</v>
      </c>
      <c r="L382" s="3">
        <v>13.519266147503261</v>
      </c>
    </row>
    <row r="383" spans="1:12" x14ac:dyDescent="0.25">
      <c r="A383" s="1">
        <v>44250</v>
      </c>
      <c r="B383" s="2">
        <f t="shared" si="10"/>
        <v>9</v>
      </c>
      <c r="C383" s="2" t="str">
        <f t="shared" si="11"/>
        <v>week 9</v>
      </c>
      <c r="D383" s="3" t="s">
        <v>15</v>
      </c>
      <c r="E383" s="3">
        <v>0</v>
      </c>
      <c r="F383" s="3">
        <v>35366</v>
      </c>
      <c r="G383" s="3">
        <v>1154326.7999999998</v>
      </c>
      <c r="H383" s="3">
        <v>17.8</v>
      </c>
      <c r="I383" s="3" t="s">
        <v>12</v>
      </c>
      <c r="J383" s="3">
        <v>629514.80000000005</v>
      </c>
      <c r="K383" s="3">
        <v>0</v>
      </c>
      <c r="L383" s="3">
        <v>13.519266147503261</v>
      </c>
    </row>
    <row r="384" spans="1:12" x14ac:dyDescent="0.25">
      <c r="A384" s="1">
        <v>44250</v>
      </c>
      <c r="B384" s="2">
        <f t="shared" si="10"/>
        <v>9</v>
      </c>
      <c r="C384" s="2" t="str">
        <f t="shared" si="11"/>
        <v>week 9</v>
      </c>
      <c r="D384" s="3" t="s">
        <v>16</v>
      </c>
      <c r="E384" s="3">
        <v>0</v>
      </c>
      <c r="F384" s="3">
        <v>1171</v>
      </c>
      <c r="G384" s="3">
        <v>842857.56000000017</v>
      </c>
      <c r="H384" s="3">
        <v>17.399999999999999</v>
      </c>
      <c r="I384" s="3" t="s">
        <v>12</v>
      </c>
      <c r="J384" s="3">
        <v>20375.399999999998</v>
      </c>
      <c r="K384" s="3">
        <v>0</v>
      </c>
      <c r="L384" s="3">
        <v>13.282299387564066</v>
      </c>
    </row>
    <row r="385" spans="1:12" x14ac:dyDescent="0.25">
      <c r="A385" s="1">
        <v>44251</v>
      </c>
      <c r="B385" s="2">
        <f t="shared" si="10"/>
        <v>9</v>
      </c>
      <c r="C385" s="2" t="str">
        <f t="shared" si="11"/>
        <v>week 9</v>
      </c>
      <c r="D385" s="3" t="s">
        <v>11</v>
      </c>
      <c r="E385" s="3">
        <v>0</v>
      </c>
      <c r="F385" s="3">
        <v>3010</v>
      </c>
      <c r="G385" s="3">
        <v>978675.92000000016</v>
      </c>
      <c r="H385" s="3">
        <v>18.600000000000001</v>
      </c>
      <c r="I385" s="3" t="s">
        <v>12</v>
      </c>
      <c r="J385" s="3">
        <v>55986.000000000007</v>
      </c>
      <c r="K385" s="3">
        <v>0</v>
      </c>
      <c r="L385" s="3">
        <v>12.894297345907505</v>
      </c>
    </row>
    <row r="386" spans="1:12" x14ac:dyDescent="0.25">
      <c r="A386" s="1">
        <v>44251</v>
      </c>
      <c r="B386" s="2">
        <f t="shared" si="10"/>
        <v>9</v>
      </c>
      <c r="C386" s="2" t="str">
        <f t="shared" si="11"/>
        <v>week 9</v>
      </c>
      <c r="D386" s="3" t="s">
        <v>11</v>
      </c>
      <c r="E386" s="3">
        <v>0</v>
      </c>
      <c r="F386" s="3">
        <v>2700</v>
      </c>
      <c r="G386" s="3">
        <v>975975.92000000016</v>
      </c>
      <c r="H386" s="3">
        <v>17.8</v>
      </c>
      <c r="I386" s="3" t="s">
        <v>12</v>
      </c>
      <c r="J386" s="3">
        <v>48060</v>
      </c>
      <c r="K386" s="3">
        <v>0</v>
      </c>
      <c r="L386" s="3">
        <v>12.894297345907505</v>
      </c>
    </row>
    <row r="387" spans="1:12" x14ac:dyDescent="0.25">
      <c r="A387" s="1">
        <v>44251</v>
      </c>
      <c r="B387" s="2">
        <f t="shared" ref="B387:B450" si="12">WEEKNUM(A387)</f>
        <v>9</v>
      </c>
      <c r="C387" s="2" t="str">
        <f t="shared" ref="C387:C450" si="13">CONCATENATE("week"," ",B387)</f>
        <v>week 9</v>
      </c>
      <c r="D387" s="3" t="s">
        <v>11</v>
      </c>
      <c r="E387" s="3">
        <v>0</v>
      </c>
      <c r="F387" s="3">
        <v>1730</v>
      </c>
      <c r="G387" s="3">
        <v>974245.92000000016</v>
      </c>
      <c r="H387" s="3">
        <v>18.7</v>
      </c>
      <c r="I387" s="3" t="s">
        <v>12</v>
      </c>
      <c r="J387" s="3">
        <v>32351</v>
      </c>
      <c r="K387" s="3">
        <v>0</v>
      </c>
      <c r="L387" s="3">
        <v>12.894297345907505</v>
      </c>
    </row>
    <row r="388" spans="1:12" x14ac:dyDescent="0.25">
      <c r="A388" s="1">
        <v>44251</v>
      </c>
      <c r="B388" s="2">
        <f t="shared" si="12"/>
        <v>9</v>
      </c>
      <c r="C388" s="2" t="str">
        <f t="shared" si="13"/>
        <v>week 9</v>
      </c>
      <c r="D388" s="3" t="s">
        <v>14</v>
      </c>
      <c r="E388" s="3">
        <v>0</v>
      </c>
      <c r="F388" s="3">
        <v>1670</v>
      </c>
      <c r="G388" s="3">
        <v>182985.05</v>
      </c>
      <c r="H388" s="3">
        <v>16.3</v>
      </c>
      <c r="I388" s="3" t="s">
        <v>12</v>
      </c>
      <c r="J388" s="3">
        <v>27221</v>
      </c>
      <c r="K388" s="3">
        <v>0</v>
      </c>
      <c r="L388" s="3">
        <v>13.522075365502344</v>
      </c>
    </row>
    <row r="389" spans="1:12" x14ac:dyDescent="0.25">
      <c r="A389" s="1">
        <v>44251</v>
      </c>
      <c r="B389" s="2">
        <f t="shared" si="12"/>
        <v>9</v>
      </c>
      <c r="C389" s="2" t="str">
        <f t="shared" si="13"/>
        <v>week 9</v>
      </c>
      <c r="D389" s="3" t="s">
        <v>14</v>
      </c>
      <c r="E389" s="3">
        <v>0</v>
      </c>
      <c r="F389" s="3">
        <v>2750</v>
      </c>
      <c r="G389" s="3">
        <v>180235.05</v>
      </c>
      <c r="H389" s="3">
        <v>18.7</v>
      </c>
      <c r="I389" s="3" t="s">
        <v>12</v>
      </c>
      <c r="J389" s="3">
        <v>51425</v>
      </c>
      <c r="K389" s="3">
        <v>0</v>
      </c>
      <c r="L389" s="3">
        <v>13.522075365502344</v>
      </c>
    </row>
    <row r="390" spans="1:12" x14ac:dyDescent="0.25">
      <c r="A390" s="1">
        <v>44251</v>
      </c>
      <c r="B390" s="2">
        <f t="shared" si="12"/>
        <v>9</v>
      </c>
      <c r="C390" s="2" t="str">
        <f t="shared" si="13"/>
        <v>week 9</v>
      </c>
      <c r="D390" s="3" t="s">
        <v>15</v>
      </c>
      <c r="E390" s="3">
        <v>0</v>
      </c>
      <c r="F390" s="3">
        <v>1020</v>
      </c>
      <c r="G390" s="3">
        <v>1153306.7999999998</v>
      </c>
      <c r="H390" s="3">
        <v>16.8</v>
      </c>
      <c r="I390" s="3" t="s">
        <v>12</v>
      </c>
      <c r="J390" s="3">
        <v>17136</v>
      </c>
      <c r="K390" s="3">
        <v>0</v>
      </c>
      <c r="L390" s="3">
        <v>13.519266147503261</v>
      </c>
    </row>
    <row r="391" spans="1:12" x14ac:dyDescent="0.25">
      <c r="A391" s="1">
        <v>44251</v>
      </c>
      <c r="B391" s="2">
        <f t="shared" si="12"/>
        <v>9</v>
      </c>
      <c r="C391" s="2" t="str">
        <f t="shared" si="13"/>
        <v>week 9</v>
      </c>
      <c r="D391" s="3" t="s">
        <v>15</v>
      </c>
      <c r="E391" s="3">
        <v>0</v>
      </c>
      <c r="F391" s="3">
        <v>2010</v>
      </c>
      <c r="G391" s="3">
        <v>1151296.7999999998</v>
      </c>
      <c r="H391" s="3">
        <v>16.100000000000001</v>
      </c>
      <c r="I391" s="3" t="s">
        <v>12</v>
      </c>
      <c r="J391" s="3">
        <v>32361.000000000004</v>
      </c>
      <c r="K391" s="3">
        <v>0</v>
      </c>
      <c r="L391" s="3">
        <v>13.519266147503261</v>
      </c>
    </row>
    <row r="392" spans="1:12" x14ac:dyDescent="0.25">
      <c r="A392" s="1">
        <v>44251</v>
      </c>
      <c r="B392" s="2">
        <f t="shared" si="12"/>
        <v>9</v>
      </c>
      <c r="C392" s="2" t="str">
        <f t="shared" si="13"/>
        <v>week 9</v>
      </c>
      <c r="D392" s="3" t="s">
        <v>15</v>
      </c>
      <c r="E392" s="3">
        <v>0</v>
      </c>
      <c r="F392" s="3">
        <v>4550</v>
      </c>
      <c r="G392" s="3">
        <v>1146746.7999999998</v>
      </c>
      <c r="H392" s="3">
        <v>17.3</v>
      </c>
      <c r="I392" s="3" t="s">
        <v>12</v>
      </c>
      <c r="J392" s="3">
        <v>78715</v>
      </c>
      <c r="K392" s="3">
        <v>0</v>
      </c>
      <c r="L392" s="3">
        <v>13.519266147503261</v>
      </c>
    </row>
    <row r="393" spans="1:12" x14ac:dyDescent="0.25">
      <c r="A393" s="1">
        <v>44251</v>
      </c>
      <c r="B393" s="2">
        <f t="shared" si="12"/>
        <v>9</v>
      </c>
      <c r="C393" s="2" t="str">
        <f t="shared" si="13"/>
        <v>week 9</v>
      </c>
      <c r="D393" s="3" t="s">
        <v>16</v>
      </c>
      <c r="E393" s="3">
        <v>0</v>
      </c>
      <c r="F393" s="3">
        <v>5580</v>
      </c>
      <c r="G393" s="3">
        <v>837277.56000000017</v>
      </c>
      <c r="H393" s="3">
        <v>18.899999999999999</v>
      </c>
      <c r="I393" s="3" t="s">
        <v>12</v>
      </c>
      <c r="J393" s="3">
        <v>105461.99999999999</v>
      </c>
      <c r="K393" s="3">
        <v>0</v>
      </c>
      <c r="L393" s="3">
        <v>13.282299387564066</v>
      </c>
    </row>
    <row r="394" spans="1:12" x14ac:dyDescent="0.25">
      <c r="A394" s="1">
        <v>44251</v>
      </c>
      <c r="B394" s="2">
        <f t="shared" si="12"/>
        <v>9</v>
      </c>
      <c r="C394" s="2" t="str">
        <f t="shared" si="13"/>
        <v>week 9</v>
      </c>
      <c r="D394" s="3" t="s">
        <v>16</v>
      </c>
      <c r="E394" s="3">
        <v>0</v>
      </c>
      <c r="F394" s="3">
        <v>16035</v>
      </c>
      <c r="G394" s="3">
        <v>821242.56000000017</v>
      </c>
      <c r="H394" s="3">
        <v>16.5</v>
      </c>
      <c r="I394" s="3" t="s">
        <v>12</v>
      </c>
      <c r="J394" s="3">
        <v>264577.5</v>
      </c>
      <c r="K394" s="3">
        <v>0</v>
      </c>
      <c r="L394" s="3">
        <v>13.282299387564066</v>
      </c>
    </row>
    <row r="395" spans="1:12" x14ac:dyDescent="0.25">
      <c r="A395" s="1">
        <v>44251</v>
      </c>
      <c r="B395" s="2">
        <f t="shared" si="12"/>
        <v>9</v>
      </c>
      <c r="C395" s="2" t="str">
        <f t="shared" si="13"/>
        <v>week 9</v>
      </c>
      <c r="D395" s="3" t="s">
        <v>16</v>
      </c>
      <c r="E395" s="3">
        <v>0</v>
      </c>
      <c r="F395" s="3">
        <v>6540</v>
      </c>
      <c r="G395" s="3">
        <v>814702.56000000017</v>
      </c>
      <c r="H395" s="3">
        <v>16.5</v>
      </c>
      <c r="I395" s="3" t="s">
        <v>12</v>
      </c>
      <c r="J395" s="3">
        <v>107910</v>
      </c>
      <c r="K395" s="3">
        <v>0</v>
      </c>
      <c r="L395" s="3">
        <v>13.282299387564066</v>
      </c>
    </row>
    <row r="396" spans="1:12" x14ac:dyDescent="0.25">
      <c r="A396" s="1">
        <v>44252</v>
      </c>
      <c r="B396" s="2">
        <f t="shared" si="12"/>
        <v>9</v>
      </c>
      <c r="C396" s="2" t="str">
        <f t="shared" si="13"/>
        <v>week 9</v>
      </c>
      <c r="D396" s="3" t="s">
        <v>11</v>
      </c>
      <c r="E396" s="3">
        <v>0</v>
      </c>
      <c r="F396" s="3">
        <v>3038.2</v>
      </c>
      <c r="G396" s="3">
        <v>971207.7200000002</v>
      </c>
      <c r="H396" s="3">
        <v>18.7</v>
      </c>
      <c r="I396" s="3" t="s">
        <v>12</v>
      </c>
      <c r="J396" s="3">
        <v>56814.34</v>
      </c>
      <c r="K396" s="3">
        <v>0</v>
      </c>
      <c r="L396" s="3">
        <v>12.894297345907505</v>
      </c>
    </row>
    <row r="397" spans="1:12" x14ac:dyDescent="0.25">
      <c r="A397" s="1">
        <v>44252</v>
      </c>
      <c r="B397" s="2">
        <f t="shared" si="12"/>
        <v>9</v>
      </c>
      <c r="C397" s="2" t="str">
        <f t="shared" si="13"/>
        <v>week 9</v>
      </c>
      <c r="D397" s="3" t="s">
        <v>11</v>
      </c>
      <c r="E397" s="3">
        <v>0</v>
      </c>
      <c r="F397" s="3">
        <v>320</v>
      </c>
      <c r="G397" s="3">
        <v>970887.7200000002</v>
      </c>
      <c r="H397" s="3">
        <v>17.399999999999999</v>
      </c>
      <c r="I397" s="3" t="s">
        <v>12</v>
      </c>
      <c r="J397" s="3">
        <v>5568</v>
      </c>
      <c r="K397" s="3">
        <v>0</v>
      </c>
      <c r="L397" s="3">
        <v>12.894297345907505</v>
      </c>
    </row>
    <row r="398" spans="1:12" x14ac:dyDescent="0.25">
      <c r="A398" s="1">
        <v>44252</v>
      </c>
      <c r="B398" s="2">
        <f t="shared" si="12"/>
        <v>9</v>
      </c>
      <c r="C398" s="2" t="str">
        <f t="shared" si="13"/>
        <v>week 9</v>
      </c>
      <c r="D398" s="3" t="s">
        <v>11</v>
      </c>
      <c r="E398" s="3">
        <v>0</v>
      </c>
      <c r="F398" s="3">
        <v>1910</v>
      </c>
      <c r="G398" s="3">
        <v>968977.7200000002</v>
      </c>
      <c r="H398" s="3">
        <v>16.600000000000001</v>
      </c>
      <c r="I398" s="3" t="s">
        <v>12</v>
      </c>
      <c r="J398" s="3">
        <v>31706.000000000004</v>
      </c>
      <c r="K398" s="3">
        <v>0</v>
      </c>
      <c r="L398" s="3">
        <v>12.894297345907505</v>
      </c>
    </row>
    <row r="399" spans="1:12" x14ac:dyDescent="0.25">
      <c r="A399" s="1">
        <v>44252</v>
      </c>
      <c r="B399" s="2">
        <f t="shared" si="12"/>
        <v>9</v>
      </c>
      <c r="C399" s="2" t="str">
        <f t="shared" si="13"/>
        <v>week 9</v>
      </c>
      <c r="D399" s="3" t="s">
        <v>11</v>
      </c>
      <c r="E399" s="3">
        <v>0</v>
      </c>
      <c r="F399" s="3">
        <v>4500</v>
      </c>
      <c r="G399" s="3">
        <v>964477.7200000002</v>
      </c>
      <c r="H399" s="3">
        <v>17.8</v>
      </c>
      <c r="I399" s="3" t="s">
        <v>12</v>
      </c>
      <c r="J399" s="3">
        <v>80100</v>
      </c>
      <c r="K399" s="3">
        <v>0</v>
      </c>
      <c r="L399" s="3">
        <v>12.894297345907505</v>
      </c>
    </row>
    <row r="400" spans="1:12" x14ac:dyDescent="0.25">
      <c r="A400" s="1">
        <v>44252</v>
      </c>
      <c r="B400" s="2">
        <f t="shared" si="12"/>
        <v>9</v>
      </c>
      <c r="C400" s="2" t="str">
        <f t="shared" si="13"/>
        <v>week 9</v>
      </c>
      <c r="D400" s="3" t="s">
        <v>13</v>
      </c>
      <c r="E400" s="3">
        <v>0</v>
      </c>
      <c r="F400" s="3">
        <v>5731</v>
      </c>
      <c r="G400" s="3">
        <v>146353.26</v>
      </c>
      <c r="H400" s="3">
        <v>16.100000000000001</v>
      </c>
      <c r="I400" s="3" t="s">
        <v>12</v>
      </c>
      <c r="J400" s="3">
        <v>92269.1</v>
      </c>
      <c r="K400" s="3">
        <v>0</v>
      </c>
      <c r="L400" s="3">
        <v>13.443690691040851</v>
      </c>
    </row>
    <row r="401" spans="1:12" x14ac:dyDescent="0.25">
      <c r="A401" s="1">
        <v>44252</v>
      </c>
      <c r="B401" s="2">
        <f t="shared" si="12"/>
        <v>9</v>
      </c>
      <c r="C401" s="2" t="str">
        <f t="shared" si="13"/>
        <v>week 9</v>
      </c>
      <c r="D401" s="3" t="s">
        <v>15</v>
      </c>
      <c r="E401" s="3">
        <v>0</v>
      </c>
      <c r="F401" s="3">
        <v>3030</v>
      </c>
      <c r="G401" s="3">
        <v>1143716.7999999998</v>
      </c>
      <c r="H401" s="3">
        <v>17.899999999999999</v>
      </c>
      <c r="I401" s="3" t="s">
        <v>12</v>
      </c>
      <c r="J401" s="3">
        <v>54236.999999999993</v>
      </c>
      <c r="K401" s="3">
        <v>0</v>
      </c>
      <c r="L401" s="3">
        <v>13.519266147503261</v>
      </c>
    </row>
    <row r="402" spans="1:12" x14ac:dyDescent="0.25">
      <c r="A402" s="1">
        <v>44252</v>
      </c>
      <c r="B402" s="2">
        <f t="shared" si="12"/>
        <v>9</v>
      </c>
      <c r="C402" s="2" t="str">
        <f t="shared" si="13"/>
        <v>week 9</v>
      </c>
      <c r="D402" s="3" t="s">
        <v>15</v>
      </c>
      <c r="E402" s="3">
        <v>0</v>
      </c>
      <c r="F402" s="3">
        <v>13336</v>
      </c>
      <c r="G402" s="3">
        <v>1130380.7999999998</v>
      </c>
      <c r="H402" s="3">
        <v>17.2</v>
      </c>
      <c r="I402" s="3" t="s">
        <v>12</v>
      </c>
      <c r="J402" s="3">
        <v>229379.19999999998</v>
      </c>
      <c r="K402" s="3">
        <v>0</v>
      </c>
      <c r="L402" s="3">
        <v>13.519266147503261</v>
      </c>
    </row>
    <row r="403" spans="1:12" x14ac:dyDescent="0.25">
      <c r="A403" s="1">
        <v>44252</v>
      </c>
      <c r="B403" s="2">
        <f t="shared" si="12"/>
        <v>9</v>
      </c>
      <c r="C403" s="2" t="str">
        <f t="shared" si="13"/>
        <v>week 9</v>
      </c>
      <c r="D403" s="3" t="s">
        <v>15</v>
      </c>
      <c r="E403" s="3">
        <v>0</v>
      </c>
      <c r="F403" s="3">
        <v>26588</v>
      </c>
      <c r="G403" s="3">
        <v>1103792.7999999998</v>
      </c>
      <c r="H403" s="3">
        <v>18.399999999999999</v>
      </c>
      <c r="I403" s="3" t="s">
        <v>12</v>
      </c>
      <c r="J403" s="3">
        <v>489219.19999999995</v>
      </c>
      <c r="K403" s="3">
        <v>0</v>
      </c>
      <c r="L403" s="3">
        <v>13.519266147503261</v>
      </c>
    </row>
    <row r="404" spans="1:12" x14ac:dyDescent="0.25">
      <c r="A404" s="1">
        <v>44252</v>
      </c>
      <c r="B404" s="2">
        <f t="shared" si="12"/>
        <v>9</v>
      </c>
      <c r="C404" s="2" t="str">
        <f t="shared" si="13"/>
        <v>week 9</v>
      </c>
      <c r="D404" s="3" t="s">
        <v>15</v>
      </c>
      <c r="E404" s="3">
        <v>0</v>
      </c>
      <c r="F404" s="3">
        <v>6288</v>
      </c>
      <c r="G404" s="3">
        <v>1097504.7999999998</v>
      </c>
      <c r="H404" s="3">
        <v>18.399999999999999</v>
      </c>
      <c r="I404" s="3" t="s">
        <v>12</v>
      </c>
      <c r="J404" s="3">
        <v>115699.2</v>
      </c>
      <c r="K404" s="3">
        <v>0</v>
      </c>
      <c r="L404" s="3">
        <v>13.519266147503261</v>
      </c>
    </row>
    <row r="405" spans="1:12" x14ac:dyDescent="0.25">
      <c r="A405" s="1">
        <v>44252</v>
      </c>
      <c r="B405" s="2">
        <f t="shared" si="12"/>
        <v>9</v>
      </c>
      <c r="C405" s="2" t="str">
        <f t="shared" si="13"/>
        <v>week 9</v>
      </c>
      <c r="D405" s="3" t="s">
        <v>15</v>
      </c>
      <c r="E405" s="3">
        <v>0</v>
      </c>
      <c r="F405" s="3">
        <v>23377</v>
      </c>
      <c r="G405" s="3">
        <v>1074127.7999999998</v>
      </c>
      <c r="H405" s="3">
        <v>16.399999999999999</v>
      </c>
      <c r="I405" s="3" t="s">
        <v>12</v>
      </c>
      <c r="J405" s="3">
        <v>383382.8</v>
      </c>
      <c r="K405" s="3">
        <v>0</v>
      </c>
      <c r="L405" s="3">
        <v>13.519266147503261</v>
      </c>
    </row>
    <row r="406" spans="1:12" x14ac:dyDescent="0.25">
      <c r="A406" s="1">
        <v>44252</v>
      </c>
      <c r="B406" s="2">
        <f t="shared" si="12"/>
        <v>9</v>
      </c>
      <c r="C406" s="2" t="str">
        <f t="shared" si="13"/>
        <v>week 9</v>
      </c>
      <c r="D406" s="3" t="s">
        <v>15</v>
      </c>
      <c r="E406" s="3">
        <v>35110</v>
      </c>
      <c r="F406" s="3">
        <v>0</v>
      </c>
      <c r="G406" s="3">
        <v>1109237.7999999998</v>
      </c>
      <c r="H406" s="3" t="s">
        <v>12</v>
      </c>
      <c r="I406" s="3">
        <v>13.3</v>
      </c>
      <c r="J406" s="3">
        <v>0</v>
      </c>
      <c r="K406" s="3">
        <v>466963</v>
      </c>
      <c r="L406" s="3">
        <v>13.515626083966584</v>
      </c>
    </row>
    <row r="407" spans="1:12" x14ac:dyDescent="0.25">
      <c r="A407" s="1">
        <v>44252</v>
      </c>
      <c r="B407" s="2">
        <f t="shared" si="12"/>
        <v>9</v>
      </c>
      <c r="C407" s="2" t="str">
        <f t="shared" si="13"/>
        <v>week 9</v>
      </c>
      <c r="D407" s="3" t="s">
        <v>16</v>
      </c>
      <c r="E407" s="3">
        <v>0</v>
      </c>
      <c r="F407" s="3">
        <v>3211.8799999999997</v>
      </c>
      <c r="G407" s="3">
        <v>811490.68000000017</v>
      </c>
      <c r="H407" s="3">
        <v>16.2</v>
      </c>
      <c r="I407" s="3" t="s">
        <v>12</v>
      </c>
      <c r="J407" s="3">
        <v>52032.455999999991</v>
      </c>
      <c r="K407" s="3">
        <v>0</v>
      </c>
      <c r="L407" s="3">
        <v>13.282299387564066</v>
      </c>
    </row>
    <row r="408" spans="1:12" x14ac:dyDescent="0.25">
      <c r="A408" s="1">
        <v>44254</v>
      </c>
      <c r="B408" s="2">
        <f t="shared" si="12"/>
        <v>9</v>
      </c>
      <c r="C408" s="2" t="str">
        <f t="shared" si="13"/>
        <v>week 9</v>
      </c>
      <c r="D408" s="3" t="s">
        <v>11</v>
      </c>
      <c r="E408" s="3">
        <v>0</v>
      </c>
      <c r="F408" s="3">
        <v>6070</v>
      </c>
      <c r="G408" s="3">
        <v>958407.7200000002</v>
      </c>
      <c r="H408" s="3">
        <v>18.899999999999999</v>
      </c>
      <c r="I408" s="3" t="s">
        <v>12</v>
      </c>
      <c r="J408" s="3">
        <v>114722.99999999999</v>
      </c>
      <c r="K408" s="3">
        <v>0</v>
      </c>
      <c r="L408" s="3">
        <v>12.894297345907505</v>
      </c>
    </row>
    <row r="409" spans="1:12" x14ac:dyDescent="0.25">
      <c r="A409" s="1">
        <v>44254</v>
      </c>
      <c r="B409" s="2">
        <f t="shared" si="12"/>
        <v>9</v>
      </c>
      <c r="C409" s="2" t="str">
        <f t="shared" si="13"/>
        <v>week 9</v>
      </c>
      <c r="D409" s="3" t="s">
        <v>13</v>
      </c>
      <c r="E409" s="3">
        <v>0</v>
      </c>
      <c r="F409" s="3">
        <v>199</v>
      </c>
      <c r="G409" s="3">
        <v>146154.26</v>
      </c>
      <c r="H409" s="3">
        <v>18.600000000000001</v>
      </c>
      <c r="I409" s="3" t="s">
        <v>12</v>
      </c>
      <c r="J409" s="3">
        <v>3701.4</v>
      </c>
      <c r="K409" s="3">
        <v>0</v>
      </c>
      <c r="L409" s="3">
        <v>13.443690691040851</v>
      </c>
    </row>
    <row r="410" spans="1:12" x14ac:dyDescent="0.25">
      <c r="A410" s="1">
        <v>44254</v>
      </c>
      <c r="B410" s="2">
        <f t="shared" si="12"/>
        <v>9</v>
      </c>
      <c r="C410" s="2" t="str">
        <f t="shared" si="13"/>
        <v>week 9</v>
      </c>
      <c r="D410" s="3" t="s">
        <v>15</v>
      </c>
      <c r="E410" s="3">
        <v>0</v>
      </c>
      <c r="F410" s="3">
        <v>2800</v>
      </c>
      <c r="G410" s="3">
        <v>1106437.7999999998</v>
      </c>
      <c r="H410" s="3">
        <v>17.2</v>
      </c>
      <c r="I410" s="3" t="s">
        <v>12</v>
      </c>
      <c r="J410" s="3">
        <v>48160</v>
      </c>
      <c r="K410" s="3">
        <v>0</v>
      </c>
      <c r="L410" s="3">
        <v>13.515626083966584</v>
      </c>
    </row>
    <row r="411" spans="1:12" x14ac:dyDescent="0.25">
      <c r="A411" s="1">
        <v>44254</v>
      </c>
      <c r="B411" s="2">
        <f t="shared" si="12"/>
        <v>9</v>
      </c>
      <c r="C411" s="2" t="str">
        <f t="shared" si="13"/>
        <v>week 9</v>
      </c>
      <c r="D411" s="3" t="s">
        <v>15</v>
      </c>
      <c r="E411" s="3">
        <v>0</v>
      </c>
      <c r="F411" s="3">
        <v>5380</v>
      </c>
      <c r="G411" s="3">
        <v>1101057.7999999998</v>
      </c>
      <c r="H411" s="3">
        <v>18.5</v>
      </c>
      <c r="I411" s="3" t="s">
        <v>12</v>
      </c>
      <c r="J411" s="3">
        <v>99530</v>
      </c>
      <c r="K411" s="3">
        <v>0</v>
      </c>
      <c r="L411" s="3">
        <v>13.515626083966584</v>
      </c>
    </row>
    <row r="412" spans="1:12" x14ac:dyDescent="0.25">
      <c r="A412" s="1">
        <v>44254</v>
      </c>
      <c r="B412" s="2">
        <f t="shared" si="12"/>
        <v>9</v>
      </c>
      <c r="C412" s="2" t="str">
        <f t="shared" si="13"/>
        <v>week 9</v>
      </c>
      <c r="D412" s="3" t="s">
        <v>15</v>
      </c>
      <c r="E412" s="3">
        <v>0</v>
      </c>
      <c r="F412" s="3">
        <v>5310</v>
      </c>
      <c r="G412" s="3">
        <v>1095747.7999999998</v>
      </c>
      <c r="H412" s="3">
        <v>16.5</v>
      </c>
      <c r="I412" s="3" t="s">
        <v>12</v>
      </c>
      <c r="J412" s="3">
        <v>87615</v>
      </c>
      <c r="K412" s="3">
        <v>0</v>
      </c>
      <c r="L412" s="3">
        <v>13.515626083966584</v>
      </c>
    </row>
    <row r="413" spans="1:12" x14ac:dyDescent="0.25">
      <c r="A413" s="1">
        <v>44255</v>
      </c>
      <c r="B413" s="2">
        <f t="shared" si="12"/>
        <v>10</v>
      </c>
      <c r="C413" s="2" t="str">
        <f t="shared" si="13"/>
        <v>week 10</v>
      </c>
      <c r="D413" s="3" t="s">
        <v>11</v>
      </c>
      <c r="E413" s="3">
        <v>0</v>
      </c>
      <c r="F413" s="3">
        <v>1282</v>
      </c>
      <c r="G413" s="3">
        <v>957125.7200000002</v>
      </c>
      <c r="H413" s="3">
        <v>16.5</v>
      </c>
      <c r="I413" s="3" t="s">
        <v>12</v>
      </c>
      <c r="J413" s="3">
        <v>21153</v>
      </c>
      <c r="K413" s="3">
        <v>0</v>
      </c>
      <c r="L413" s="3">
        <v>12.894297345907505</v>
      </c>
    </row>
    <row r="414" spans="1:12" x14ac:dyDescent="0.25">
      <c r="A414" s="1">
        <v>44255</v>
      </c>
      <c r="B414" s="2">
        <f t="shared" si="12"/>
        <v>10</v>
      </c>
      <c r="C414" s="2" t="str">
        <f t="shared" si="13"/>
        <v>week 10</v>
      </c>
      <c r="D414" s="3" t="s">
        <v>11</v>
      </c>
      <c r="E414" s="3">
        <v>0</v>
      </c>
      <c r="F414" s="3">
        <v>52030</v>
      </c>
      <c r="G414" s="3">
        <v>905095.7200000002</v>
      </c>
      <c r="H414" s="3">
        <v>16.899999999999999</v>
      </c>
      <c r="I414" s="3" t="s">
        <v>12</v>
      </c>
      <c r="J414" s="3">
        <v>879306.99999999988</v>
      </c>
      <c r="K414" s="3">
        <v>0</v>
      </c>
      <c r="L414" s="3">
        <v>12.894297345907505</v>
      </c>
    </row>
    <row r="415" spans="1:12" x14ac:dyDescent="0.25">
      <c r="A415" s="1">
        <v>44255</v>
      </c>
      <c r="B415" s="2">
        <f t="shared" si="12"/>
        <v>10</v>
      </c>
      <c r="C415" s="2" t="str">
        <f t="shared" si="13"/>
        <v>week 10</v>
      </c>
      <c r="D415" s="3" t="s">
        <v>13</v>
      </c>
      <c r="E415" s="3">
        <v>0</v>
      </c>
      <c r="F415" s="3">
        <v>4810</v>
      </c>
      <c r="G415" s="3">
        <v>141344.26</v>
      </c>
      <c r="H415" s="3">
        <v>18.899999999999999</v>
      </c>
      <c r="I415" s="3" t="s">
        <v>12</v>
      </c>
      <c r="J415" s="3">
        <v>90909</v>
      </c>
      <c r="K415" s="3">
        <v>0</v>
      </c>
      <c r="L415" s="3">
        <v>13.443690691040851</v>
      </c>
    </row>
    <row r="416" spans="1:12" x14ac:dyDescent="0.25">
      <c r="A416" s="1">
        <v>44255</v>
      </c>
      <c r="B416" s="2">
        <f t="shared" si="12"/>
        <v>10</v>
      </c>
      <c r="C416" s="2" t="str">
        <f t="shared" si="13"/>
        <v>week 10</v>
      </c>
      <c r="D416" s="3" t="s">
        <v>13</v>
      </c>
      <c r="E416" s="3">
        <v>0</v>
      </c>
      <c r="F416" s="3">
        <v>4100</v>
      </c>
      <c r="G416" s="3">
        <v>137244.26</v>
      </c>
      <c r="H416" s="3">
        <v>18.399999999999999</v>
      </c>
      <c r="I416" s="3" t="s">
        <v>12</v>
      </c>
      <c r="J416" s="3">
        <v>75440</v>
      </c>
      <c r="K416" s="3">
        <v>0</v>
      </c>
      <c r="L416" s="3">
        <v>13.443690691040851</v>
      </c>
    </row>
    <row r="417" spans="1:12" x14ac:dyDescent="0.25">
      <c r="A417" s="1">
        <v>44255</v>
      </c>
      <c r="B417" s="2">
        <f t="shared" si="12"/>
        <v>10</v>
      </c>
      <c r="C417" s="2" t="str">
        <f t="shared" si="13"/>
        <v>week 10</v>
      </c>
      <c r="D417" s="3" t="s">
        <v>14</v>
      </c>
      <c r="E417" s="3">
        <v>0</v>
      </c>
      <c r="F417" s="3">
        <v>4800</v>
      </c>
      <c r="G417" s="3">
        <v>175435.05</v>
      </c>
      <c r="H417" s="3">
        <v>18.399999999999999</v>
      </c>
      <c r="I417" s="3" t="s">
        <v>12</v>
      </c>
      <c r="J417" s="3">
        <v>88320</v>
      </c>
      <c r="K417" s="3">
        <v>0</v>
      </c>
      <c r="L417" s="3">
        <v>13.522075365502344</v>
      </c>
    </row>
    <row r="418" spans="1:12" x14ac:dyDescent="0.25">
      <c r="A418" s="1">
        <v>44255</v>
      </c>
      <c r="B418" s="2">
        <f t="shared" si="12"/>
        <v>10</v>
      </c>
      <c r="C418" s="2" t="str">
        <f t="shared" si="13"/>
        <v>week 10</v>
      </c>
      <c r="D418" s="3" t="s">
        <v>14</v>
      </c>
      <c r="E418" s="3">
        <v>0</v>
      </c>
      <c r="F418" s="3">
        <v>5000</v>
      </c>
      <c r="G418" s="3">
        <v>170435.05</v>
      </c>
      <c r="H418" s="3">
        <v>18.899999999999999</v>
      </c>
      <c r="I418" s="3" t="s">
        <v>12</v>
      </c>
      <c r="J418" s="3">
        <v>94500</v>
      </c>
      <c r="K418" s="3">
        <v>0</v>
      </c>
      <c r="L418" s="3">
        <v>13.522075365502344</v>
      </c>
    </row>
    <row r="419" spans="1:12" x14ac:dyDescent="0.25">
      <c r="A419" s="1">
        <v>44255</v>
      </c>
      <c r="B419" s="2">
        <f t="shared" si="12"/>
        <v>10</v>
      </c>
      <c r="C419" s="2" t="str">
        <f t="shared" si="13"/>
        <v>week 10</v>
      </c>
      <c r="D419" s="3" t="s">
        <v>14</v>
      </c>
      <c r="E419" s="3">
        <v>0</v>
      </c>
      <c r="F419" s="3">
        <v>4800</v>
      </c>
      <c r="G419" s="3">
        <v>165635.04999999999</v>
      </c>
      <c r="H419" s="3">
        <v>17.8</v>
      </c>
      <c r="I419" s="3" t="s">
        <v>12</v>
      </c>
      <c r="J419" s="3">
        <v>85440</v>
      </c>
      <c r="K419" s="3">
        <v>0</v>
      </c>
      <c r="L419" s="3">
        <v>13.522075365502344</v>
      </c>
    </row>
    <row r="420" spans="1:12" x14ac:dyDescent="0.25">
      <c r="A420" s="1">
        <v>44255</v>
      </c>
      <c r="B420" s="2">
        <f t="shared" si="12"/>
        <v>10</v>
      </c>
      <c r="C420" s="2" t="str">
        <f t="shared" si="13"/>
        <v>week 10</v>
      </c>
      <c r="D420" s="3" t="s">
        <v>14</v>
      </c>
      <c r="E420" s="3">
        <v>0</v>
      </c>
      <c r="F420" s="3">
        <v>5720</v>
      </c>
      <c r="G420" s="3">
        <v>159915.04999999999</v>
      </c>
      <c r="H420" s="3">
        <v>16.5</v>
      </c>
      <c r="I420" s="3" t="s">
        <v>12</v>
      </c>
      <c r="J420" s="3">
        <v>94380</v>
      </c>
      <c r="K420" s="3">
        <v>0</v>
      </c>
      <c r="L420" s="3">
        <v>13.522075365502344</v>
      </c>
    </row>
    <row r="421" spans="1:12" x14ac:dyDescent="0.25">
      <c r="A421" s="1">
        <v>44255</v>
      </c>
      <c r="B421" s="2">
        <f t="shared" si="12"/>
        <v>10</v>
      </c>
      <c r="C421" s="2" t="str">
        <f t="shared" si="13"/>
        <v>week 10</v>
      </c>
      <c r="D421" s="3" t="s">
        <v>14</v>
      </c>
      <c r="E421" s="3">
        <v>0</v>
      </c>
      <c r="F421" s="3">
        <v>2860</v>
      </c>
      <c r="G421" s="3">
        <v>157055.04999999999</v>
      </c>
      <c r="H421" s="3">
        <v>16.3</v>
      </c>
      <c r="I421" s="3" t="s">
        <v>12</v>
      </c>
      <c r="J421" s="3">
        <v>46618</v>
      </c>
      <c r="K421" s="3">
        <v>0</v>
      </c>
      <c r="L421" s="3">
        <v>13.522075365502344</v>
      </c>
    </row>
    <row r="422" spans="1:12" x14ac:dyDescent="0.25">
      <c r="A422" s="1">
        <v>44255</v>
      </c>
      <c r="B422" s="2">
        <f t="shared" si="12"/>
        <v>10</v>
      </c>
      <c r="C422" s="2" t="str">
        <f t="shared" si="13"/>
        <v>week 10</v>
      </c>
      <c r="D422" s="3" t="s">
        <v>15</v>
      </c>
      <c r="E422" s="3">
        <v>0</v>
      </c>
      <c r="F422" s="3">
        <v>12555</v>
      </c>
      <c r="G422" s="3">
        <v>1083192.7999999998</v>
      </c>
      <c r="H422" s="3">
        <v>18.100000000000001</v>
      </c>
      <c r="I422" s="3" t="s">
        <v>12</v>
      </c>
      <c r="J422" s="3">
        <v>227245.50000000003</v>
      </c>
      <c r="K422" s="3">
        <v>0</v>
      </c>
      <c r="L422" s="3">
        <v>13.515626083966584</v>
      </c>
    </row>
    <row r="423" spans="1:12" x14ac:dyDescent="0.25">
      <c r="A423" s="1">
        <v>44255</v>
      </c>
      <c r="B423" s="2">
        <f t="shared" si="12"/>
        <v>10</v>
      </c>
      <c r="C423" s="2" t="str">
        <f t="shared" si="13"/>
        <v>week 10</v>
      </c>
      <c r="D423" s="3" t="s">
        <v>15</v>
      </c>
      <c r="E423" s="3">
        <v>0</v>
      </c>
      <c r="F423" s="3">
        <v>8985</v>
      </c>
      <c r="G423" s="3">
        <v>1074207.7999999998</v>
      </c>
      <c r="H423" s="3">
        <v>18.7</v>
      </c>
      <c r="I423" s="3" t="s">
        <v>12</v>
      </c>
      <c r="J423" s="3">
        <v>168019.5</v>
      </c>
      <c r="K423" s="3">
        <v>0</v>
      </c>
      <c r="L423" s="3">
        <v>13.515626083966584</v>
      </c>
    </row>
    <row r="424" spans="1:12" x14ac:dyDescent="0.25">
      <c r="A424" s="1">
        <v>44255</v>
      </c>
      <c r="B424" s="2">
        <f t="shared" si="12"/>
        <v>10</v>
      </c>
      <c r="C424" s="2" t="str">
        <f t="shared" si="13"/>
        <v>week 10</v>
      </c>
      <c r="D424" s="3" t="s">
        <v>15</v>
      </c>
      <c r="E424" s="3">
        <v>0</v>
      </c>
      <c r="F424" s="3">
        <v>269</v>
      </c>
      <c r="G424" s="3">
        <v>1073938.7999999998</v>
      </c>
      <c r="H424" s="3">
        <v>17.8</v>
      </c>
      <c r="I424" s="3" t="s">
        <v>12</v>
      </c>
      <c r="J424" s="3">
        <v>4788.2</v>
      </c>
      <c r="K424" s="3">
        <v>0</v>
      </c>
      <c r="L424" s="3">
        <v>13.515626083966584</v>
      </c>
    </row>
    <row r="425" spans="1:12" x14ac:dyDescent="0.25">
      <c r="A425" s="1">
        <v>44255</v>
      </c>
      <c r="B425" s="2">
        <f t="shared" si="12"/>
        <v>10</v>
      </c>
      <c r="C425" s="2" t="str">
        <f t="shared" si="13"/>
        <v>week 10</v>
      </c>
      <c r="D425" s="3" t="s">
        <v>15</v>
      </c>
      <c r="E425" s="3">
        <v>0</v>
      </c>
      <c r="F425" s="3">
        <v>4310</v>
      </c>
      <c r="G425" s="3">
        <v>1069628.7999999998</v>
      </c>
      <c r="H425" s="3">
        <v>16.2</v>
      </c>
      <c r="I425" s="3" t="s">
        <v>12</v>
      </c>
      <c r="J425" s="3">
        <v>69822</v>
      </c>
      <c r="K425" s="3">
        <v>0</v>
      </c>
      <c r="L425" s="3">
        <v>13.515626083966584</v>
      </c>
    </row>
    <row r="426" spans="1:12" x14ac:dyDescent="0.25">
      <c r="A426" s="1">
        <v>44255</v>
      </c>
      <c r="B426" s="2">
        <f t="shared" si="12"/>
        <v>10</v>
      </c>
      <c r="C426" s="2" t="str">
        <f t="shared" si="13"/>
        <v>week 10</v>
      </c>
      <c r="D426" s="3" t="s">
        <v>15</v>
      </c>
      <c r="E426" s="3">
        <v>0</v>
      </c>
      <c r="F426" s="3">
        <v>3600</v>
      </c>
      <c r="G426" s="3">
        <v>1066028.7999999998</v>
      </c>
      <c r="H426" s="3">
        <v>17.899999999999999</v>
      </c>
      <c r="I426" s="3" t="s">
        <v>12</v>
      </c>
      <c r="J426" s="3">
        <v>64439.999999999993</v>
      </c>
      <c r="K426" s="3">
        <v>0</v>
      </c>
      <c r="L426" s="3">
        <v>13.515626083966584</v>
      </c>
    </row>
    <row r="427" spans="1:12" x14ac:dyDescent="0.25">
      <c r="A427" s="1">
        <v>44255</v>
      </c>
      <c r="B427" s="2">
        <f t="shared" si="12"/>
        <v>10</v>
      </c>
      <c r="C427" s="2" t="str">
        <f t="shared" si="13"/>
        <v>week 10</v>
      </c>
      <c r="D427" s="3" t="s">
        <v>15</v>
      </c>
      <c r="E427" s="3">
        <v>0</v>
      </c>
      <c r="F427" s="3">
        <v>866</v>
      </c>
      <c r="G427" s="3">
        <v>1065162.7999999998</v>
      </c>
      <c r="H427" s="3">
        <v>16.600000000000001</v>
      </c>
      <c r="I427" s="3" t="s">
        <v>12</v>
      </c>
      <c r="J427" s="3">
        <v>14375.6</v>
      </c>
      <c r="K427" s="3">
        <v>0</v>
      </c>
      <c r="L427" s="3">
        <v>13.515626083966584</v>
      </c>
    </row>
    <row r="428" spans="1:12" x14ac:dyDescent="0.25">
      <c r="A428" s="1">
        <v>44255</v>
      </c>
      <c r="B428" s="2">
        <f t="shared" si="12"/>
        <v>10</v>
      </c>
      <c r="C428" s="2" t="str">
        <f t="shared" si="13"/>
        <v>week 10</v>
      </c>
      <c r="D428" s="3" t="s">
        <v>16</v>
      </c>
      <c r="E428" s="3">
        <v>0</v>
      </c>
      <c r="F428" s="3">
        <v>29350</v>
      </c>
      <c r="G428" s="3">
        <v>782140.68000000017</v>
      </c>
      <c r="H428" s="3">
        <v>18.399999999999999</v>
      </c>
      <c r="I428" s="3" t="s">
        <v>12</v>
      </c>
      <c r="J428" s="3">
        <v>540040</v>
      </c>
      <c r="K428" s="3">
        <v>0</v>
      </c>
      <c r="L428" s="3">
        <v>13.282299387564066</v>
      </c>
    </row>
    <row r="429" spans="1:12" x14ac:dyDescent="0.25">
      <c r="A429" s="1">
        <v>44256</v>
      </c>
      <c r="B429" s="2">
        <f t="shared" si="12"/>
        <v>10</v>
      </c>
      <c r="C429" s="2" t="str">
        <f t="shared" si="13"/>
        <v>week 10</v>
      </c>
      <c r="D429" s="3" t="s">
        <v>11</v>
      </c>
      <c r="E429" s="3">
        <v>0</v>
      </c>
      <c r="F429" s="3">
        <v>3070</v>
      </c>
      <c r="G429" s="3">
        <v>902025.7200000002</v>
      </c>
      <c r="H429" s="3">
        <v>18.100000000000001</v>
      </c>
      <c r="I429" s="3" t="s">
        <v>12</v>
      </c>
      <c r="J429" s="3">
        <v>55567.000000000007</v>
      </c>
      <c r="K429" s="3">
        <v>0</v>
      </c>
      <c r="L429" s="3">
        <v>12.894297345907505</v>
      </c>
    </row>
    <row r="430" spans="1:12" x14ac:dyDescent="0.25">
      <c r="A430" s="1">
        <v>44256</v>
      </c>
      <c r="B430" s="2">
        <f t="shared" si="12"/>
        <v>10</v>
      </c>
      <c r="C430" s="2" t="str">
        <f t="shared" si="13"/>
        <v>week 10</v>
      </c>
      <c r="D430" s="3" t="s">
        <v>11</v>
      </c>
      <c r="E430" s="3">
        <v>0</v>
      </c>
      <c r="F430" s="3">
        <v>2650</v>
      </c>
      <c r="G430" s="3">
        <v>899375.7200000002</v>
      </c>
      <c r="H430" s="3">
        <v>18.3</v>
      </c>
      <c r="I430" s="3" t="s">
        <v>12</v>
      </c>
      <c r="J430" s="3">
        <v>48495</v>
      </c>
      <c r="K430" s="3">
        <v>0</v>
      </c>
      <c r="L430" s="3">
        <v>12.894297345907505</v>
      </c>
    </row>
    <row r="431" spans="1:12" x14ac:dyDescent="0.25">
      <c r="A431" s="1">
        <v>44256</v>
      </c>
      <c r="B431" s="2">
        <f t="shared" si="12"/>
        <v>10</v>
      </c>
      <c r="C431" s="2" t="str">
        <f t="shared" si="13"/>
        <v>week 10</v>
      </c>
      <c r="D431" s="3" t="s">
        <v>13</v>
      </c>
      <c r="E431" s="3">
        <v>0</v>
      </c>
      <c r="F431" s="3">
        <v>582</v>
      </c>
      <c r="G431" s="3">
        <v>136662.26</v>
      </c>
      <c r="H431" s="3">
        <v>16.8</v>
      </c>
      <c r="I431" s="3" t="s">
        <v>12</v>
      </c>
      <c r="J431" s="3">
        <v>9777.6</v>
      </c>
      <c r="K431" s="3">
        <v>0</v>
      </c>
      <c r="L431" s="3">
        <v>13.443690691040851</v>
      </c>
    </row>
    <row r="432" spans="1:12" x14ac:dyDescent="0.25">
      <c r="A432" s="1">
        <v>44256</v>
      </c>
      <c r="B432" s="2">
        <f t="shared" si="12"/>
        <v>10</v>
      </c>
      <c r="C432" s="2" t="str">
        <f t="shared" si="13"/>
        <v>week 10</v>
      </c>
      <c r="D432" s="3" t="s">
        <v>13</v>
      </c>
      <c r="E432" s="3">
        <v>0</v>
      </c>
      <c r="F432" s="3">
        <v>698</v>
      </c>
      <c r="G432" s="3">
        <v>135964.26</v>
      </c>
      <c r="H432" s="3">
        <v>18.899999999999999</v>
      </c>
      <c r="I432" s="3" t="s">
        <v>12</v>
      </c>
      <c r="J432" s="3">
        <v>13192.199999999999</v>
      </c>
      <c r="K432" s="3">
        <v>0</v>
      </c>
      <c r="L432" s="3">
        <v>13.443690691040851</v>
      </c>
    </row>
    <row r="433" spans="1:12" x14ac:dyDescent="0.25">
      <c r="A433" s="1">
        <v>44256</v>
      </c>
      <c r="B433" s="2">
        <f t="shared" si="12"/>
        <v>10</v>
      </c>
      <c r="C433" s="2" t="str">
        <f t="shared" si="13"/>
        <v>week 10</v>
      </c>
      <c r="D433" s="3" t="s">
        <v>15</v>
      </c>
      <c r="E433" s="3">
        <v>0</v>
      </c>
      <c r="F433" s="3">
        <v>6050</v>
      </c>
      <c r="G433" s="3">
        <v>1059112.7999999998</v>
      </c>
      <c r="H433" s="3">
        <v>18.399999999999999</v>
      </c>
      <c r="I433" s="3" t="s">
        <v>12</v>
      </c>
      <c r="J433" s="3">
        <v>111319.99999999999</v>
      </c>
      <c r="K433" s="3">
        <v>0</v>
      </c>
      <c r="L433" s="3">
        <v>13.515626083966584</v>
      </c>
    </row>
    <row r="434" spans="1:12" x14ac:dyDescent="0.25">
      <c r="A434" s="1">
        <v>44256</v>
      </c>
      <c r="B434" s="2">
        <f t="shared" si="12"/>
        <v>10</v>
      </c>
      <c r="C434" s="2" t="str">
        <f t="shared" si="13"/>
        <v>week 10</v>
      </c>
      <c r="D434" s="3" t="s">
        <v>15</v>
      </c>
      <c r="E434" s="3">
        <v>0</v>
      </c>
      <c r="F434" s="3">
        <v>3060</v>
      </c>
      <c r="G434" s="3">
        <v>1056052.7999999998</v>
      </c>
      <c r="H434" s="3">
        <v>16.5</v>
      </c>
      <c r="I434" s="3" t="s">
        <v>12</v>
      </c>
      <c r="J434" s="3">
        <v>50490</v>
      </c>
      <c r="K434" s="3">
        <v>0</v>
      </c>
      <c r="L434" s="3">
        <v>13.515626083966584</v>
      </c>
    </row>
    <row r="435" spans="1:12" x14ac:dyDescent="0.25">
      <c r="A435" s="1">
        <v>44256</v>
      </c>
      <c r="B435" s="2">
        <f t="shared" si="12"/>
        <v>10</v>
      </c>
      <c r="C435" s="2" t="str">
        <f t="shared" si="13"/>
        <v>week 10</v>
      </c>
      <c r="D435" s="3" t="s">
        <v>16</v>
      </c>
      <c r="E435" s="3">
        <v>2420</v>
      </c>
      <c r="F435" s="3">
        <v>0</v>
      </c>
      <c r="G435" s="3">
        <v>784560.68000000017</v>
      </c>
      <c r="H435" s="3" t="s">
        <v>12</v>
      </c>
      <c r="I435" s="3">
        <v>14.4</v>
      </c>
      <c r="J435" s="3">
        <v>0</v>
      </c>
      <c r="K435" s="3">
        <v>34848</v>
      </c>
      <c r="L435" s="3">
        <v>13.284694606506676</v>
      </c>
    </row>
    <row r="436" spans="1:12" x14ac:dyDescent="0.25">
      <c r="A436" s="1">
        <v>44256</v>
      </c>
      <c r="B436" s="2">
        <f t="shared" si="12"/>
        <v>10</v>
      </c>
      <c r="C436" s="2" t="str">
        <f t="shared" si="13"/>
        <v>week 10</v>
      </c>
      <c r="D436" s="3" t="s">
        <v>16</v>
      </c>
      <c r="E436" s="3">
        <v>0</v>
      </c>
      <c r="F436" s="3">
        <v>2420</v>
      </c>
      <c r="G436" s="3">
        <v>782140.68000000017</v>
      </c>
      <c r="H436" s="3">
        <v>16.100000000000001</v>
      </c>
      <c r="I436" s="3" t="s">
        <v>12</v>
      </c>
      <c r="J436" s="3">
        <v>38962</v>
      </c>
      <c r="K436" s="3">
        <v>0</v>
      </c>
      <c r="L436" s="3">
        <v>13.284694606506676</v>
      </c>
    </row>
    <row r="437" spans="1:12" x14ac:dyDescent="0.25">
      <c r="A437" s="1">
        <v>44256</v>
      </c>
      <c r="B437" s="2">
        <f t="shared" si="12"/>
        <v>10</v>
      </c>
      <c r="C437" s="2" t="str">
        <f t="shared" si="13"/>
        <v>week 10</v>
      </c>
      <c r="D437" s="3" t="s">
        <v>16</v>
      </c>
      <c r="E437" s="3">
        <v>2560</v>
      </c>
      <c r="F437" s="3">
        <v>0</v>
      </c>
      <c r="G437" s="3">
        <v>784700.68000000017</v>
      </c>
      <c r="H437" s="3" t="s">
        <v>12</v>
      </c>
      <c r="I437" s="3">
        <v>13.6</v>
      </c>
      <c r="J437" s="3">
        <v>0</v>
      </c>
      <c r="K437" s="3">
        <v>34816</v>
      </c>
      <c r="L437" s="3">
        <v>13.285407775269732</v>
      </c>
    </row>
    <row r="438" spans="1:12" x14ac:dyDescent="0.25">
      <c r="A438" s="1">
        <v>44256</v>
      </c>
      <c r="B438" s="2">
        <f t="shared" si="12"/>
        <v>10</v>
      </c>
      <c r="C438" s="2" t="str">
        <f t="shared" si="13"/>
        <v>week 10</v>
      </c>
      <c r="D438" s="3" t="s">
        <v>16</v>
      </c>
      <c r="E438" s="3">
        <v>0</v>
      </c>
      <c r="F438" s="3">
        <v>2560</v>
      </c>
      <c r="G438" s="3">
        <v>782140.68000000017</v>
      </c>
      <c r="H438" s="3">
        <v>18.7</v>
      </c>
      <c r="I438" s="3" t="s">
        <v>12</v>
      </c>
      <c r="J438" s="3">
        <v>47872</v>
      </c>
      <c r="K438" s="3">
        <v>0</v>
      </c>
      <c r="L438" s="3">
        <v>13.285407775269732</v>
      </c>
    </row>
    <row r="439" spans="1:12" x14ac:dyDescent="0.25">
      <c r="A439" s="1">
        <v>44256</v>
      </c>
      <c r="B439" s="2">
        <f t="shared" si="12"/>
        <v>10</v>
      </c>
      <c r="C439" s="2" t="str">
        <f t="shared" si="13"/>
        <v>week 10</v>
      </c>
      <c r="D439" s="3" t="s">
        <v>16</v>
      </c>
      <c r="E439" s="3">
        <v>684</v>
      </c>
      <c r="F439" s="3">
        <v>0</v>
      </c>
      <c r="G439" s="3">
        <v>782824.68000000017</v>
      </c>
      <c r="H439" s="3" t="s">
        <v>12</v>
      </c>
      <c r="I439" s="3">
        <v>12.1</v>
      </c>
      <c r="J439" s="3">
        <v>0</v>
      </c>
      <c r="K439" s="3">
        <v>8276.4</v>
      </c>
      <c r="L439" s="3">
        <v>13.284691825685353</v>
      </c>
    </row>
    <row r="440" spans="1:12" x14ac:dyDescent="0.25">
      <c r="A440" s="1">
        <v>44256</v>
      </c>
      <c r="B440" s="2">
        <f t="shared" si="12"/>
        <v>10</v>
      </c>
      <c r="C440" s="2" t="str">
        <f t="shared" si="13"/>
        <v>week 10</v>
      </c>
      <c r="D440" s="3" t="s">
        <v>16</v>
      </c>
      <c r="E440" s="3">
        <v>0</v>
      </c>
      <c r="F440" s="3">
        <v>684</v>
      </c>
      <c r="G440" s="3">
        <v>782140.68000000017</v>
      </c>
      <c r="H440" s="3">
        <v>18.8</v>
      </c>
      <c r="I440" s="3" t="s">
        <v>12</v>
      </c>
      <c r="J440" s="3">
        <v>12859.2</v>
      </c>
      <c r="K440" s="3">
        <v>0</v>
      </c>
      <c r="L440" s="3">
        <v>13.284691825685353</v>
      </c>
    </row>
    <row r="441" spans="1:12" x14ac:dyDescent="0.25">
      <c r="A441" s="1">
        <v>44256</v>
      </c>
      <c r="B441" s="2">
        <f t="shared" si="12"/>
        <v>10</v>
      </c>
      <c r="C441" s="2" t="str">
        <f t="shared" si="13"/>
        <v>week 10</v>
      </c>
      <c r="D441" s="3" t="s">
        <v>16</v>
      </c>
      <c r="E441" s="3">
        <v>0</v>
      </c>
      <c r="F441" s="3">
        <v>300</v>
      </c>
      <c r="G441" s="3">
        <v>781840.68000000017</v>
      </c>
      <c r="H441" s="3">
        <v>17.399999999999999</v>
      </c>
      <c r="I441" s="3" t="s">
        <v>12</v>
      </c>
      <c r="J441" s="3">
        <v>5220</v>
      </c>
      <c r="K441" s="3">
        <v>0</v>
      </c>
      <c r="L441" s="3">
        <v>13.284691825685353</v>
      </c>
    </row>
    <row r="442" spans="1:12" x14ac:dyDescent="0.25">
      <c r="A442" s="1">
        <v>44257</v>
      </c>
      <c r="B442" s="2">
        <f t="shared" si="12"/>
        <v>10</v>
      </c>
      <c r="C442" s="2" t="str">
        <f t="shared" si="13"/>
        <v>week 10</v>
      </c>
      <c r="D442" s="3" t="s">
        <v>11</v>
      </c>
      <c r="E442" s="3">
        <v>0</v>
      </c>
      <c r="F442" s="3">
        <v>3020</v>
      </c>
      <c r="G442" s="3">
        <v>896355.7200000002</v>
      </c>
      <c r="H442" s="3">
        <v>16.5</v>
      </c>
      <c r="I442" s="3" t="s">
        <v>12</v>
      </c>
      <c r="J442" s="3">
        <v>49830</v>
      </c>
      <c r="K442" s="3">
        <v>0</v>
      </c>
      <c r="L442" s="3">
        <v>12.894297345907505</v>
      </c>
    </row>
    <row r="443" spans="1:12" x14ac:dyDescent="0.25">
      <c r="A443" s="1">
        <v>44257</v>
      </c>
      <c r="B443" s="2">
        <f t="shared" si="12"/>
        <v>10</v>
      </c>
      <c r="C443" s="2" t="str">
        <f t="shared" si="13"/>
        <v>week 10</v>
      </c>
      <c r="D443" s="3" t="s">
        <v>11</v>
      </c>
      <c r="E443" s="3">
        <v>0</v>
      </c>
      <c r="F443" s="3">
        <v>2650</v>
      </c>
      <c r="G443" s="3">
        <v>893705.7200000002</v>
      </c>
      <c r="H443" s="3">
        <v>18.100000000000001</v>
      </c>
      <c r="I443" s="3" t="s">
        <v>12</v>
      </c>
      <c r="J443" s="3">
        <v>47965.000000000007</v>
      </c>
      <c r="K443" s="3">
        <v>0</v>
      </c>
      <c r="L443" s="3">
        <v>12.894297345907505</v>
      </c>
    </row>
    <row r="444" spans="1:12" x14ac:dyDescent="0.25">
      <c r="A444" s="1">
        <v>44257</v>
      </c>
      <c r="B444" s="2">
        <f t="shared" si="12"/>
        <v>10</v>
      </c>
      <c r="C444" s="2" t="str">
        <f t="shared" si="13"/>
        <v>week 10</v>
      </c>
      <c r="D444" s="3" t="s">
        <v>16</v>
      </c>
      <c r="E444" s="3">
        <v>0</v>
      </c>
      <c r="F444" s="3">
        <v>45490</v>
      </c>
      <c r="G444" s="3">
        <v>736350.68000000017</v>
      </c>
      <c r="H444" s="3">
        <v>16.399999999999999</v>
      </c>
      <c r="I444" s="3" t="s">
        <v>12</v>
      </c>
      <c r="J444" s="3">
        <v>746035.99999999988</v>
      </c>
      <c r="K444" s="3">
        <v>0</v>
      </c>
      <c r="L444" s="3">
        <v>13.284691825685353</v>
      </c>
    </row>
    <row r="445" spans="1:12" x14ac:dyDescent="0.25">
      <c r="A445" s="1">
        <v>44258</v>
      </c>
      <c r="B445" s="2">
        <f t="shared" si="12"/>
        <v>10</v>
      </c>
      <c r="C445" s="2" t="str">
        <f t="shared" si="13"/>
        <v>week 10</v>
      </c>
      <c r="D445" s="3" t="s">
        <v>11</v>
      </c>
      <c r="E445" s="3">
        <v>0</v>
      </c>
      <c r="F445" s="3">
        <v>9891</v>
      </c>
      <c r="G445" s="3">
        <v>883814.7200000002</v>
      </c>
      <c r="H445" s="3">
        <v>16.899999999999999</v>
      </c>
      <c r="I445" s="3" t="s">
        <v>12</v>
      </c>
      <c r="J445" s="3">
        <v>167157.9</v>
      </c>
      <c r="K445" s="3">
        <v>0</v>
      </c>
      <c r="L445" s="3">
        <v>12.894297345907505</v>
      </c>
    </row>
    <row r="446" spans="1:12" x14ac:dyDescent="0.25">
      <c r="A446" s="1">
        <v>44258</v>
      </c>
      <c r="B446" s="2">
        <f t="shared" si="12"/>
        <v>10</v>
      </c>
      <c r="C446" s="2" t="str">
        <f t="shared" si="13"/>
        <v>week 10</v>
      </c>
      <c r="D446" s="3" t="s">
        <v>11</v>
      </c>
      <c r="E446" s="3">
        <v>0</v>
      </c>
      <c r="F446" s="3">
        <v>9158</v>
      </c>
      <c r="G446" s="3">
        <v>874656.7200000002</v>
      </c>
      <c r="H446" s="3">
        <v>16.5</v>
      </c>
      <c r="I446" s="3" t="s">
        <v>12</v>
      </c>
      <c r="J446" s="3">
        <v>151107</v>
      </c>
      <c r="K446" s="3">
        <v>0</v>
      </c>
      <c r="L446" s="3">
        <v>12.894297345907505</v>
      </c>
    </row>
    <row r="447" spans="1:12" x14ac:dyDescent="0.25">
      <c r="A447" s="1">
        <v>44258</v>
      </c>
      <c r="B447" s="2">
        <f t="shared" si="12"/>
        <v>10</v>
      </c>
      <c r="C447" s="2" t="str">
        <f t="shared" si="13"/>
        <v>week 10</v>
      </c>
      <c r="D447" s="3" t="s">
        <v>11</v>
      </c>
      <c r="E447" s="3">
        <v>0</v>
      </c>
      <c r="F447" s="3">
        <v>3000</v>
      </c>
      <c r="G447" s="3">
        <v>871656.7200000002</v>
      </c>
      <c r="H447" s="3">
        <v>18.600000000000001</v>
      </c>
      <c r="I447" s="3" t="s">
        <v>12</v>
      </c>
      <c r="J447" s="3">
        <v>55800.000000000007</v>
      </c>
      <c r="K447" s="3">
        <v>0</v>
      </c>
      <c r="L447" s="3">
        <v>12.894297345907505</v>
      </c>
    </row>
    <row r="448" spans="1:12" x14ac:dyDescent="0.25">
      <c r="A448" s="1">
        <v>44258</v>
      </c>
      <c r="B448" s="2">
        <f t="shared" si="12"/>
        <v>10</v>
      </c>
      <c r="C448" s="2" t="str">
        <f t="shared" si="13"/>
        <v>week 10</v>
      </c>
      <c r="D448" s="3" t="s">
        <v>11</v>
      </c>
      <c r="E448" s="3">
        <v>0</v>
      </c>
      <c r="F448" s="3">
        <v>8980</v>
      </c>
      <c r="G448" s="3">
        <v>862676.7200000002</v>
      </c>
      <c r="H448" s="3">
        <v>17.899999999999999</v>
      </c>
      <c r="I448" s="3" t="s">
        <v>12</v>
      </c>
      <c r="J448" s="3">
        <v>160742</v>
      </c>
      <c r="K448" s="3">
        <v>0</v>
      </c>
      <c r="L448" s="3">
        <v>12.894297345907505</v>
      </c>
    </row>
    <row r="449" spans="1:12" x14ac:dyDescent="0.25">
      <c r="A449" s="1">
        <v>44258</v>
      </c>
      <c r="B449" s="2">
        <f t="shared" si="12"/>
        <v>10</v>
      </c>
      <c r="C449" s="2" t="str">
        <f t="shared" si="13"/>
        <v>week 10</v>
      </c>
      <c r="D449" s="3" t="s">
        <v>11</v>
      </c>
      <c r="E449" s="3">
        <v>0</v>
      </c>
      <c r="F449" s="3">
        <v>891</v>
      </c>
      <c r="G449" s="3">
        <v>861785.7200000002</v>
      </c>
      <c r="H449" s="3">
        <v>17.3</v>
      </c>
      <c r="I449" s="3" t="s">
        <v>12</v>
      </c>
      <c r="J449" s="3">
        <v>15414.300000000001</v>
      </c>
      <c r="K449" s="3">
        <v>0</v>
      </c>
      <c r="L449" s="3">
        <v>12.894297345907505</v>
      </c>
    </row>
    <row r="450" spans="1:12" x14ac:dyDescent="0.25">
      <c r="A450" s="1">
        <v>44258</v>
      </c>
      <c r="B450" s="2">
        <f t="shared" si="12"/>
        <v>10</v>
      </c>
      <c r="C450" s="2" t="str">
        <f t="shared" si="13"/>
        <v>week 10</v>
      </c>
      <c r="D450" s="3" t="s">
        <v>11</v>
      </c>
      <c r="E450" s="3">
        <v>0</v>
      </c>
      <c r="F450" s="3">
        <v>2412</v>
      </c>
      <c r="G450" s="3">
        <v>859373.7200000002</v>
      </c>
      <c r="H450" s="3">
        <v>16.600000000000001</v>
      </c>
      <c r="I450" s="3" t="s">
        <v>12</v>
      </c>
      <c r="J450" s="3">
        <v>40039.200000000004</v>
      </c>
      <c r="K450" s="3">
        <v>0</v>
      </c>
      <c r="L450" s="3">
        <v>12.894297345907505</v>
      </c>
    </row>
    <row r="451" spans="1:12" x14ac:dyDescent="0.25">
      <c r="A451" s="1">
        <v>44258</v>
      </c>
      <c r="B451" s="2">
        <f t="shared" ref="B451:B514" si="14">WEEKNUM(A451)</f>
        <v>10</v>
      </c>
      <c r="C451" s="2" t="str">
        <f t="shared" ref="C451:C514" si="15">CONCATENATE("week"," ",B451)</f>
        <v>week 10</v>
      </c>
      <c r="D451" s="3" t="s">
        <v>11</v>
      </c>
      <c r="E451" s="3">
        <v>0</v>
      </c>
      <c r="F451" s="3">
        <v>9216</v>
      </c>
      <c r="G451" s="3">
        <v>850157.7200000002</v>
      </c>
      <c r="H451" s="3">
        <v>16.8</v>
      </c>
      <c r="I451" s="3" t="s">
        <v>12</v>
      </c>
      <c r="J451" s="3">
        <v>154828.80000000002</v>
      </c>
      <c r="K451" s="3">
        <v>0</v>
      </c>
      <c r="L451" s="3">
        <v>12.894297345907505</v>
      </c>
    </row>
    <row r="452" spans="1:12" x14ac:dyDescent="0.25">
      <c r="A452" s="1">
        <v>44258</v>
      </c>
      <c r="B452" s="2">
        <f t="shared" si="14"/>
        <v>10</v>
      </c>
      <c r="C452" s="2" t="str">
        <f t="shared" si="15"/>
        <v>week 10</v>
      </c>
      <c r="D452" s="3" t="s">
        <v>11</v>
      </c>
      <c r="E452" s="3">
        <v>0</v>
      </c>
      <c r="F452" s="3">
        <v>8121</v>
      </c>
      <c r="G452" s="3">
        <v>842036.7200000002</v>
      </c>
      <c r="H452" s="3">
        <v>18.5</v>
      </c>
      <c r="I452" s="3" t="s">
        <v>12</v>
      </c>
      <c r="J452" s="3">
        <v>150238.5</v>
      </c>
      <c r="K452" s="3">
        <v>0</v>
      </c>
      <c r="L452" s="3">
        <v>12.894297345907505</v>
      </c>
    </row>
    <row r="453" spans="1:12" x14ac:dyDescent="0.25">
      <c r="A453" s="1">
        <v>44258</v>
      </c>
      <c r="B453" s="2">
        <f t="shared" si="14"/>
        <v>10</v>
      </c>
      <c r="C453" s="2" t="str">
        <f t="shared" si="15"/>
        <v>week 10</v>
      </c>
      <c r="D453" s="3" t="s">
        <v>15</v>
      </c>
      <c r="E453" s="3">
        <v>0</v>
      </c>
      <c r="F453" s="3">
        <v>500</v>
      </c>
      <c r="G453" s="3">
        <v>1055552.7999999998</v>
      </c>
      <c r="H453" s="3">
        <v>18.7</v>
      </c>
      <c r="I453" s="3" t="s">
        <v>12</v>
      </c>
      <c r="J453" s="3">
        <v>9350</v>
      </c>
      <c r="K453" s="3">
        <v>0</v>
      </c>
      <c r="L453" s="3">
        <v>13.515626083966584</v>
      </c>
    </row>
    <row r="454" spans="1:12" x14ac:dyDescent="0.25">
      <c r="A454" s="1">
        <v>44258</v>
      </c>
      <c r="B454" s="2">
        <f t="shared" si="14"/>
        <v>10</v>
      </c>
      <c r="C454" s="2" t="str">
        <f t="shared" si="15"/>
        <v>week 10</v>
      </c>
      <c r="D454" s="3" t="s">
        <v>15</v>
      </c>
      <c r="E454" s="3">
        <v>0</v>
      </c>
      <c r="F454" s="3">
        <v>1084</v>
      </c>
      <c r="G454" s="3">
        <v>1054468.7999999998</v>
      </c>
      <c r="H454" s="3">
        <v>18.399999999999999</v>
      </c>
      <c r="I454" s="3" t="s">
        <v>12</v>
      </c>
      <c r="J454" s="3">
        <v>19945.599999999999</v>
      </c>
      <c r="K454" s="3">
        <v>0</v>
      </c>
      <c r="L454" s="3">
        <v>13.515626083966584</v>
      </c>
    </row>
    <row r="455" spans="1:12" x14ac:dyDescent="0.25">
      <c r="A455" s="1">
        <v>44258</v>
      </c>
      <c r="B455" s="2">
        <f t="shared" si="14"/>
        <v>10</v>
      </c>
      <c r="C455" s="2" t="str">
        <f t="shared" si="15"/>
        <v>week 10</v>
      </c>
      <c r="D455" s="3" t="s">
        <v>15</v>
      </c>
      <c r="E455" s="3">
        <v>0</v>
      </c>
      <c r="F455" s="3">
        <v>9100</v>
      </c>
      <c r="G455" s="3">
        <v>1045368.7999999998</v>
      </c>
      <c r="H455" s="3">
        <v>16.600000000000001</v>
      </c>
      <c r="I455" s="3" t="s">
        <v>12</v>
      </c>
      <c r="J455" s="3">
        <v>151060</v>
      </c>
      <c r="K455" s="3">
        <v>0</v>
      </c>
      <c r="L455" s="3">
        <v>13.515626083966584</v>
      </c>
    </row>
    <row r="456" spans="1:12" x14ac:dyDescent="0.25">
      <c r="A456" s="1">
        <v>44258</v>
      </c>
      <c r="B456" s="2">
        <f t="shared" si="14"/>
        <v>10</v>
      </c>
      <c r="C456" s="2" t="str">
        <f t="shared" si="15"/>
        <v>week 10</v>
      </c>
      <c r="D456" s="3" t="s">
        <v>16</v>
      </c>
      <c r="E456" s="3">
        <v>0</v>
      </c>
      <c r="F456" s="3">
        <v>1366</v>
      </c>
      <c r="G456" s="3">
        <v>734984.68000000017</v>
      </c>
      <c r="H456" s="3">
        <v>18.2</v>
      </c>
      <c r="I456" s="3" t="s">
        <v>12</v>
      </c>
      <c r="J456" s="3">
        <v>24861.200000000001</v>
      </c>
      <c r="K456" s="3">
        <v>0</v>
      </c>
      <c r="L456" s="3">
        <v>13.284691825685353</v>
      </c>
    </row>
    <row r="457" spans="1:12" x14ac:dyDescent="0.25">
      <c r="A457" s="1">
        <v>44258</v>
      </c>
      <c r="B457" s="2">
        <f t="shared" si="14"/>
        <v>10</v>
      </c>
      <c r="C457" s="2" t="str">
        <f t="shared" si="15"/>
        <v>week 10</v>
      </c>
      <c r="D457" s="3" t="s">
        <v>16</v>
      </c>
      <c r="E457" s="3">
        <v>0</v>
      </c>
      <c r="F457" s="3">
        <v>8501</v>
      </c>
      <c r="G457" s="3">
        <v>726483.68000000017</v>
      </c>
      <c r="H457" s="3">
        <v>17.600000000000001</v>
      </c>
      <c r="I457" s="3" t="s">
        <v>12</v>
      </c>
      <c r="J457" s="3">
        <v>149617.60000000001</v>
      </c>
      <c r="K457" s="3">
        <v>0</v>
      </c>
      <c r="L457" s="3">
        <v>13.284691825685353</v>
      </c>
    </row>
    <row r="458" spans="1:12" x14ac:dyDescent="0.25">
      <c r="A458" s="1">
        <v>44258</v>
      </c>
      <c r="B458" s="2">
        <f t="shared" si="14"/>
        <v>10</v>
      </c>
      <c r="C458" s="2" t="str">
        <f t="shared" si="15"/>
        <v>week 10</v>
      </c>
      <c r="D458" s="3" t="s">
        <v>16</v>
      </c>
      <c r="E458" s="3">
        <v>0</v>
      </c>
      <c r="F458" s="3">
        <v>9720</v>
      </c>
      <c r="G458" s="3">
        <v>716763.68000000017</v>
      </c>
      <c r="H458" s="3">
        <v>16.899999999999999</v>
      </c>
      <c r="I458" s="3" t="s">
        <v>12</v>
      </c>
      <c r="J458" s="3">
        <v>164268</v>
      </c>
      <c r="K458" s="3">
        <v>0</v>
      </c>
      <c r="L458" s="3">
        <v>13.284691825685353</v>
      </c>
    </row>
    <row r="459" spans="1:12" x14ac:dyDescent="0.25">
      <c r="A459" s="1">
        <v>44258</v>
      </c>
      <c r="B459" s="2">
        <f t="shared" si="14"/>
        <v>10</v>
      </c>
      <c r="C459" s="2" t="str">
        <f t="shared" si="15"/>
        <v>week 10</v>
      </c>
      <c r="D459" s="3" t="s">
        <v>16</v>
      </c>
      <c r="E459" s="3">
        <v>0</v>
      </c>
      <c r="F459" s="3">
        <v>8553</v>
      </c>
      <c r="G459" s="3">
        <v>708210.68000000017</v>
      </c>
      <c r="H459" s="3">
        <v>17.399999999999999</v>
      </c>
      <c r="I459" s="3" t="s">
        <v>12</v>
      </c>
      <c r="J459" s="3">
        <v>148822.19999999998</v>
      </c>
      <c r="K459" s="3">
        <v>0</v>
      </c>
      <c r="L459" s="3">
        <v>13.284691825685353</v>
      </c>
    </row>
    <row r="460" spans="1:12" x14ac:dyDescent="0.25">
      <c r="A460" s="1">
        <v>44258</v>
      </c>
      <c r="B460" s="2">
        <f t="shared" si="14"/>
        <v>10</v>
      </c>
      <c r="C460" s="2" t="str">
        <f t="shared" si="15"/>
        <v>week 10</v>
      </c>
      <c r="D460" s="3" t="s">
        <v>16</v>
      </c>
      <c r="E460" s="3">
        <v>0</v>
      </c>
      <c r="F460" s="3">
        <v>15000</v>
      </c>
      <c r="G460" s="3">
        <v>693210.68000000017</v>
      </c>
      <c r="H460" s="3">
        <v>16.7</v>
      </c>
      <c r="I460" s="3" t="s">
        <v>12</v>
      </c>
      <c r="J460" s="3">
        <v>250500</v>
      </c>
      <c r="K460" s="3">
        <v>0</v>
      </c>
      <c r="L460" s="3">
        <v>13.284691825685353</v>
      </c>
    </row>
    <row r="461" spans="1:12" x14ac:dyDescent="0.25">
      <c r="A461" s="1">
        <v>44259</v>
      </c>
      <c r="B461" s="2">
        <f t="shared" si="14"/>
        <v>10</v>
      </c>
      <c r="C461" s="2" t="str">
        <f t="shared" si="15"/>
        <v>week 10</v>
      </c>
      <c r="D461" s="3" t="s">
        <v>11</v>
      </c>
      <c r="E461" s="3">
        <v>0</v>
      </c>
      <c r="F461" s="3">
        <v>1065</v>
      </c>
      <c r="G461" s="3">
        <v>840971.7200000002</v>
      </c>
      <c r="H461" s="3">
        <v>16.2</v>
      </c>
      <c r="I461" s="3" t="s">
        <v>12</v>
      </c>
      <c r="J461" s="3">
        <v>17253</v>
      </c>
      <c r="K461" s="3">
        <v>0</v>
      </c>
      <c r="L461" s="3">
        <v>12.894297345907505</v>
      </c>
    </row>
    <row r="462" spans="1:12" x14ac:dyDescent="0.25">
      <c r="A462" s="1">
        <v>44259</v>
      </c>
      <c r="B462" s="2">
        <f t="shared" si="14"/>
        <v>10</v>
      </c>
      <c r="C462" s="2" t="str">
        <f t="shared" si="15"/>
        <v>week 10</v>
      </c>
      <c r="D462" s="3" t="s">
        <v>11</v>
      </c>
      <c r="E462" s="3">
        <v>0</v>
      </c>
      <c r="F462" s="3">
        <v>540</v>
      </c>
      <c r="G462" s="3">
        <v>840431.7200000002</v>
      </c>
      <c r="H462" s="3">
        <v>17.3</v>
      </c>
      <c r="I462" s="3" t="s">
        <v>12</v>
      </c>
      <c r="J462" s="3">
        <v>9342</v>
      </c>
      <c r="K462" s="3">
        <v>0</v>
      </c>
      <c r="L462" s="3">
        <v>12.894297345907505</v>
      </c>
    </row>
    <row r="463" spans="1:12" x14ac:dyDescent="0.25">
      <c r="A463" s="1">
        <v>44259</v>
      </c>
      <c r="B463" s="2">
        <f t="shared" si="14"/>
        <v>10</v>
      </c>
      <c r="C463" s="2" t="str">
        <f t="shared" si="15"/>
        <v>week 10</v>
      </c>
      <c r="D463" s="3" t="s">
        <v>11</v>
      </c>
      <c r="E463" s="3">
        <v>5975</v>
      </c>
      <c r="F463" s="3">
        <v>0</v>
      </c>
      <c r="G463" s="3">
        <v>846406.7200000002</v>
      </c>
      <c r="H463" s="3" t="s">
        <v>12</v>
      </c>
      <c r="I463" s="3">
        <v>14.2</v>
      </c>
      <c r="J463" s="3">
        <v>0</v>
      </c>
      <c r="K463" s="3">
        <v>84845</v>
      </c>
      <c r="L463" s="3">
        <v>12.899887976328483</v>
      </c>
    </row>
    <row r="464" spans="1:12" x14ac:dyDescent="0.25">
      <c r="A464" s="1">
        <v>44259</v>
      </c>
      <c r="B464" s="2">
        <f t="shared" si="14"/>
        <v>10</v>
      </c>
      <c r="C464" s="2" t="str">
        <f t="shared" si="15"/>
        <v>week 10</v>
      </c>
      <c r="D464" s="3" t="s">
        <v>11</v>
      </c>
      <c r="E464" s="3">
        <v>0</v>
      </c>
      <c r="F464" s="3">
        <v>5975</v>
      </c>
      <c r="G464" s="3">
        <v>840431.7200000002</v>
      </c>
      <c r="H464" s="3">
        <v>16.2</v>
      </c>
      <c r="I464" s="3" t="s">
        <v>12</v>
      </c>
      <c r="J464" s="3">
        <v>96795</v>
      </c>
      <c r="K464" s="3">
        <v>0</v>
      </c>
      <c r="L464" s="3">
        <v>12.899887976328483</v>
      </c>
    </row>
    <row r="465" spans="1:12" x14ac:dyDescent="0.25">
      <c r="A465" s="1">
        <v>44259</v>
      </c>
      <c r="B465" s="2">
        <f t="shared" si="14"/>
        <v>10</v>
      </c>
      <c r="C465" s="2" t="str">
        <f t="shared" si="15"/>
        <v>week 10</v>
      </c>
      <c r="D465" s="3" t="s">
        <v>15</v>
      </c>
      <c r="E465" s="3">
        <v>0</v>
      </c>
      <c r="F465" s="3">
        <v>3030</v>
      </c>
      <c r="G465" s="3">
        <v>1042338.7999999998</v>
      </c>
      <c r="H465" s="3">
        <v>17.8</v>
      </c>
      <c r="I465" s="3" t="s">
        <v>12</v>
      </c>
      <c r="J465" s="3">
        <v>53934</v>
      </c>
      <c r="K465" s="3">
        <v>0</v>
      </c>
      <c r="L465" s="3">
        <v>13.515626083966584</v>
      </c>
    </row>
    <row r="466" spans="1:12" x14ac:dyDescent="0.25">
      <c r="A466" s="1">
        <v>44259</v>
      </c>
      <c r="B466" s="2">
        <f t="shared" si="14"/>
        <v>10</v>
      </c>
      <c r="C466" s="2" t="str">
        <f t="shared" si="15"/>
        <v>week 10</v>
      </c>
      <c r="D466" s="3" t="s">
        <v>15</v>
      </c>
      <c r="E466" s="3">
        <v>0</v>
      </c>
      <c r="F466" s="3">
        <v>3030</v>
      </c>
      <c r="G466" s="3">
        <v>1039308.7999999998</v>
      </c>
      <c r="H466" s="3">
        <v>18.100000000000001</v>
      </c>
      <c r="I466" s="3" t="s">
        <v>12</v>
      </c>
      <c r="J466" s="3">
        <v>54843.000000000007</v>
      </c>
      <c r="K466" s="3">
        <v>0</v>
      </c>
      <c r="L466" s="3">
        <v>13.515626083966584</v>
      </c>
    </row>
    <row r="467" spans="1:12" x14ac:dyDescent="0.25">
      <c r="A467" s="1">
        <v>44259</v>
      </c>
      <c r="B467" s="2">
        <f t="shared" si="14"/>
        <v>10</v>
      </c>
      <c r="C467" s="2" t="str">
        <f t="shared" si="15"/>
        <v>week 10</v>
      </c>
      <c r="D467" s="3" t="s">
        <v>15</v>
      </c>
      <c r="E467" s="3">
        <v>0</v>
      </c>
      <c r="F467" s="3">
        <v>572</v>
      </c>
      <c r="G467" s="3">
        <v>1038736.7999999998</v>
      </c>
      <c r="H467" s="3">
        <v>17.3</v>
      </c>
      <c r="I467" s="3" t="s">
        <v>12</v>
      </c>
      <c r="J467" s="3">
        <v>9895.6</v>
      </c>
      <c r="K467" s="3">
        <v>0</v>
      </c>
      <c r="L467" s="3">
        <v>13.515626083966584</v>
      </c>
    </row>
    <row r="468" spans="1:12" x14ac:dyDescent="0.25">
      <c r="A468" s="1">
        <v>44259</v>
      </c>
      <c r="B468" s="2">
        <f t="shared" si="14"/>
        <v>10</v>
      </c>
      <c r="C468" s="2" t="str">
        <f t="shared" si="15"/>
        <v>week 10</v>
      </c>
      <c r="D468" s="3" t="s">
        <v>15</v>
      </c>
      <c r="E468" s="3">
        <v>0</v>
      </c>
      <c r="F468" s="3">
        <v>19505</v>
      </c>
      <c r="G468" s="3">
        <v>1019231.7999999998</v>
      </c>
      <c r="H468" s="3">
        <v>16.5</v>
      </c>
      <c r="I468" s="3" t="s">
        <v>12</v>
      </c>
      <c r="J468" s="3">
        <v>321832.5</v>
      </c>
      <c r="K468" s="3">
        <v>0</v>
      </c>
      <c r="L468" s="3">
        <v>13.515626083966584</v>
      </c>
    </row>
    <row r="469" spans="1:12" x14ac:dyDescent="0.25">
      <c r="A469" s="1">
        <v>44259</v>
      </c>
      <c r="B469" s="2">
        <f t="shared" si="14"/>
        <v>10</v>
      </c>
      <c r="C469" s="2" t="str">
        <f t="shared" si="15"/>
        <v>week 10</v>
      </c>
      <c r="D469" s="3" t="s">
        <v>15</v>
      </c>
      <c r="E469" s="3">
        <v>0</v>
      </c>
      <c r="F469" s="3">
        <v>2690</v>
      </c>
      <c r="G469" s="3">
        <v>1016541.7999999998</v>
      </c>
      <c r="H469" s="3">
        <v>18.8</v>
      </c>
      <c r="I469" s="3" t="s">
        <v>12</v>
      </c>
      <c r="J469" s="3">
        <v>50572</v>
      </c>
      <c r="K469" s="3">
        <v>0</v>
      </c>
      <c r="L469" s="3">
        <v>13.515626083966584</v>
      </c>
    </row>
    <row r="470" spans="1:12" x14ac:dyDescent="0.25">
      <c r="A470" s="1">
        <v>44261</v>
      </c>
      <c r="B470" s="2">
        <f t="shared" si="14"/>
        <v>10</v>
      </c>
      <c r="C470" s="2" t="str">
        <f t="shared" si="15"/>
        <v>week 10</v>
      </c>
      <c r="D470" s="3" t="s">
        <v>15</v>
      </c>
      <c r="E470" s="3">
        <v>0</v>
      </c>
      <c r="F470" s="3">
        <v>2700</v>
      </c>
      <c r="G470" s="3">
        <v>1013841.7999999998</v>
      </c>
      <c r="H470" s="3">
        <v>17.7</v>
      </c>
      <c r="I470" s="3" t="s">
        <v>12</v>
      </c>
      <c r="J470" s="3">
        <v>47790</v>
      </c>
      <c r="K470" s="3">
        <v>0</v>
      </c>
      <c r="L470" s="3">
        <v>13.515626083966584</v>
      </c>
    </row>
    <row r="471" spans="1:12" x14ac:dyDescent="0.25">
      <c r="A471" s="1">
        <v>44262</v>
      </c>
      <c r="B471" s="2">
        <f t="shared" si="14"/>
        <v>11</v>
      </c>
      <c r="C471" s="2" t="str">
        <f t="shared" si="15"/>
        <v>week 11</v>
      </c>
      <c r="D471" s="3" t="s">
        <v>11</v>
      </c>
      <c r="E471" s="3">
        <v>0</v>
      </c>
      <c r="F471" s="3">
        <v>910</v>
      </c>
      <c r="G471" s="3">
        <v>839521.7200000002</v>
      </c>
      <c r="H471" s="3">
        <v>18.3</v>
      </c>
      <c r="I471" s="3" t="s">
        <v>12</v>
      </c>
      <c r="J471" s="3">
        <v>16653</v>
      </c>
      <c r="K471" s="3">
        <v>0</v>
      </c>
      <c r="L471" s="3">
        <v>12.899887976328483</v>
      </c>
    </row>
    <row r="472" spans="1:12" x14ac:dyDescent="0.25">
      <c r="A472" s="1">
        <v>44262</v>
      </c>
      <c r="B472" s="2">
        <f t="shared" si="14"/>
        <v>11</v>
      </c>
      <c r="C472" s="2" t="str">
        <f t="shared" si="15"/>
        <v>week 11</v>
      </c>
      <c r="D472" s="3" t="s">
        <v>15</v>
      </c>
      <c r="E472" s="3">
        <v>0</v>
      </c>
      <c r="F472" s="3">
        <v>5370</v>
      </c>
      <c r="G472" s="3">
        <v>1008471.7999999998</v>
      </c>
      <c r="H472" s="3">
        <v>16.2</v>
      </c>
      <c r="I472" s="3" t="s">
        <v>12</v>
      </c>
      <c r="J472" s="3">
        <v>86994</v>
      </c>
      <c r="K472" s="3">
        <v>0</v>
      </c>
      <c r="L472" s="3">
        <v>13.515626083966584</v>
      </c>
    </row>
    <row r="473" spans="1:12" x14ac:dyDescent="0.25">
      <c r="A473" s="1">
        <v>44262</v>
      </c>
      <c r="B473" s="2">
        <f t="shared" si="14"/>
        <v>11</v>
      </c>
      <c r="C473" s="2" t="str">
        <f t="shared" si="15"/>
        <v>week 11</v>
      </c>
      <c r="D473" s="3" t="s">
        <v>15</v>
      </c>
      <c r="E473" s="3">
        <v>0</v>
      </c>
      <c r="F473" s="3">
        <v>1012</v>
      </c>
      <c r="G473" s="3">
        <v>1007459.7999999998</v>
      </c>
      <c r="H473" s="3">
        <v>16.8</v>
      </c>
      <c r="I473" s="3" t="s">
        <v>12</v>
      </c>
      <c r="J473" s="3">
        <v>17001.600000000002</v>
      </c>
      <c r="K473" s="3">
        <v>0</v>
      </c>
      <c r="L473" s="3">
        <v>13.515626083966584</v>
      </c>
    </row>
    <row r="474" spans="1:12" x14ac:dyDescent="0.25">
      <c r="A474" s="1">
        <v>44262</v>
      </c>
      <c r="B474" s="2">
        <f t="shared" si="14"/>
        <v>11</v>
      </c>
      <c r="C474" s="2" t="str">
        <f t="shared" si="15"/>
        <v>week 11</v>
      </c>
      <c r="D474" s="3" t="s">
        <v>16</v>
      </c>
      <c r="E474" s="3">
        <v>0</v>
      </c>
      <c r="F474" s="3">
        <v>1070</v>
      </c>
      <c r="G474" s="3">
        <v>692140.68000000017</v>
      </c>
      <c r="H474" s="3">
        <v>17.3</v>
      </c>
      <c r="I474" s="3" t="s">
        <v>12</v>
      </c>
      <c r="J474" s="3">
        <v>18511</v>
      </c>
      <c r="K474" s="3">
        <v>0</v>
      </c>
      <c r="L474" s="3">
        <v>13.284691825685353</v>
      </c>
    </row>
    <row r="475" spans="1:12" x14ac:dyDescent="0.25">
      <c r="A475" s="1">
        <v>44263</v>
      </c>
      <c r="B475" s="2">
        <f t="shared" si="14"/>
        <v>11</v>
      </c>
      <c r="C475" s="2" t="str">
        <f t="shared" si="15"/>
        <v>week 11</v>
      </c>
      <c r="D475" s="3" t="s">
        <v>15</v>
      </c>
      <c r="E475" s="3">
        <v>0</v>
      </c>
      <c r="F475" s="3">
        <v>4420</v>
      </c>
      <c r="G475" s="3">
        <v>1003039.7999999998</v>
      </c>
      <c r="H475" s="3">
        <v>18.600000000000001</v>
      </c>
      <c r="I475" s="3" t="s">
        <v>12</v>
      </c>
      <c r="J475" s="3">
        <v>82212</v>
      </c>
      <c r="K475" s="3">
        <v>0</v>
      </c>
      <c r="L475" s="3">
        <v>13.515626083966584</v>
      </c>
    </row>
    <row r="476" spans="1:12" x14ac:dyDescent="0.25">
      <c r="A476" s="1">
        <v>44263</v>
      </c>
      <c r="B476" s="2">
        <f t="shared" si="14"/>
        <v>11</v>
      </c>
      <c r="C476" s="2" t="str">
        <f t="shared" si="15"/>
        <v>week 11</v>
      </c>
      <c r="D476" s="3" t="s">
        <v>16</v>
      </c>
      <c r="E476" s="3">
        <v>0</v>
      </c>
      <c r="F476" s="3">
        <v>558</v>
      </c>
      <c r="G476" s="3">
        <v>691582.68000000017</v>
      </c>
      <c r="H476" s="3">
        <v>16.600000000000001</v>
      </c>
      <c r="I476" s="3" t="s">
        <v>12</v>
      </c>
      <c r="J476" s="3">
        <v>9262.8000000000011</v>
      </c>
      <c r="K476" s="3">
        <v>0</v>
      </c>
      <c r="L476" s="3">
        <v>13.284691825685353</v>
      </c>
    </row>
    <row r="477" spans="1:12" x14ac:dyDescent="0.25">
      <c r="A477" s="1">
        <v>44264</v>
      </c>
      <c r="B477" s="2">
        <f t="shared" si="14"/>
        <v>11</v>
      </c>
      <c r="C477" s="2" t="str">
        <f t="shared" si="15"/>
        <v>week 11</v>
      </c>
      <c r="D477" s="3" t="s">
        <v>11</v>
      </c>
      <c r="E477" s="3">
        <v>529</v>
      </c>
      <c r="F477" s="3">
        <v>0</v>
      </c>
      <c r="G477" s="3">
        <v>840050.7200000002</v>
      </c>
      <c r="H477" s="3" t="s">
        <v>12</v>
      </c>
      <c r="I477" s="3">
        <v>14.6</v>
      </c>
      <c r="J477" s="3">
        <v>0</v>
      </c>
      <c r="K477" s="3">
        <v>7723.4</v>
      </c>
      <c r="L477" s="3">
        <v>12.900532215600389</v>
      </c>
    </row>
    <row r="478" spans="1:12" x14ac:dyDescent="0.25">
      <c r="A478" s="1">
        <v>44264</v>
      </c>
      <c r="B478" s="2">
        <f t="shared" si="14"/>
        <v>11</v>
      </c>
      <c r="C478" s="2" t="str">
        <f t="shared" si="15"/>
        <v>week 11</v>
      </c>
      <c r="D478" s="3" t="s">
        <v>11</v>
      </c>
      <c r="E478" s="3">
        <v>0</v>
      </c>
      <c r="F478" s="3">
        <v>4230</v>
      </c>
      <c r="G478" s="3">
        <v>835820.7200000002</v>
      </c>
      <c r="H478" s="3">
        <v>18.7</v>
      </c>
      <c r="I478" s="3" t="s">
        <v>12</v>
      </c>
      <c r="J478" s="3">
        <v>79101</v>
      </c>
      <c r="K478" s="3">
        <v>0</v>
      </c>
      <c r="L478" s="3">
        <v>12.900532215600389</v>
      </c>
    </row>
    <row r="479" spans="1:12" x14ac:dyDescent="0.25">
      <c r="A479" s="1">
        <v>44264</v>
      </c>
      <c r="B479" s="2">
        <f t="shared" si="14"/>
        <v>11</v>
      </c>
      <c r="C479" s="2" t="str">
        <f t="shared" si="15"/>
        <v>week 11</v>
      </c>
      <c r="D479" s="3" t="s">
        <v>15</v>
      </c>
      <c r="E479" s="3">
        <v>0</v>
      </c>
      <c r="F479" s="3">
        <v>13475</v>
      </c>
      <c r="G479" s="3">
        <v>989564.79999999981</v>
      </c>
      <c r="H479" s="3">
        <v>18.7</v>
      </c>
      <c r="I479" s="3" t="s">
        <v>12</v>
      </c>
      <c r="J479" s="3">
        <v>251982.5</v>
      </c>
      <c r="K479" s="3">
        <v>0</v>
      </c>
      <c r="L479" s="3">
        <v>13.515626083966584</v>
      </c>
    </row>
    <row r="480" spans="1:12" x14ac:dyDescent="0.25">
      <c r="A480" s="1">
        <v>44265</v>
      </c>
      <c r="B480" s="2">
        <f t="shared" si="14"/>
        <v>11</v>
      </c>
      <c r="C480" s="2" t="str">
        <f t="shared" si="15"/>
        <v>week 11</v>
      </c>
      <c r="D480" s="3" t="s">
        <v>11</v>
      </c>
      <c r="E480" s="3">
        <v>0</v>
      </c>
      <c r="F480" s="3">
        <v>4800</v>
      </c>
      <c r="G480" s="3">
        <v>831020.7200000002</v>
      </c>
      <c r="H480" s="3">
        <v>17.3</v>
      </c>
      <c r="I480" s="3" t="s">
        <v>12</v>
      </c>
      <c r="J480" s="3">
        <v>83040</v>
      </c>
      <c r="K480" s="3">
        <v>0</v>
      </c>
      <c r="L480" s="3">
        <v>12.900532215600389</v>
      </c>
    </row>
    <row r="481" spans="1:12" x14ac:dyDescent="0.25">
      <c r="A481" s="1">
        <v>44265</v>
      </c>
      <c r="B481" s="2">
        <f t="shared" si="14"/>
        <v>11</v>
      </c>
      <c r="C481" s="2" t="str">
        <f t="shared" si="15"/>
        <v>week 11</v>
      </c>
      <c r="D481" s="3" t="s">
        <v>13</v>
      </c>
      <c r="E481" s="3">
        <v>0</v>
      </c>
      <c r="F481" s="3">
        <v>226</v>
      </c>
      <c r="G481" s="3">
        <v>135738.26</v>
      </c>
      <c r="H481" s="3">
        <v>17.3</v>
      </c>
      <c r="I481" s="3" t="s">
        <v>12</v>
      </c>
      <c r="J481" s="3">
        <v>3909.8</v>
      </c>
      <c r="K481" s="3">
        <v>0</v>
      </c>
      <c r="L481" s="3">
        <v>13.443690691040851</v>
      </c>
    </row>
    <row r="482" spans="1:12" x14ac:dyDescent="0.25">
      <c r="A482" s="1">
        <v>44265</v>
      </c>
      <c r="B482" s="2">
        <f t="shared" si="14"/>
        <v>11</v>
      </c>
      <c r="C482" s="2" t="str">
        <f t="shared" si="15"/>
        <v>week 11</v>
      </c>
      <c r="D482" s="3" t="s">
        <v>15</v>
      </c>
      <c r="E482" s="3">
        <v>0</v>
      </c>
      <c r="F482" s="3">
        <v>3494</v>
      </c>
      <c r="G482" s="3">
        <v>986070.79999999981</v>
      </c>
      <c r="H482" s="3">
        <v>18.3</v>
      </c>
      <c r="I482" s="3" t="s">
        <v>12</v>
      </c>
      <c r="J482" s="3">
        <v>63940.200000000004</v>
      </c>
      <c r="K482" s="3">
        <v>0</v>
      </c>
      <c r="L482" s="3">
        <v>13.515626083966584</v>
      </c>
    </row>
    <row r="483" spans="1:12" x14ac:dyDescent="0.25">
      <c r="A483" s="1">
        <v>44265</v>
      </c>
      <c r="B483" s="2">
        <f t="shared" si="14"/>
        <v>11</v>
      </c>
      <c r="C483" s="2" t="str">
        <f t="shared" si="15"/>
        <v>week 11</v>
      </c>
      <c r="D483" s="3" t="s">
        <v>15</v>
      </c>
      <c r="E483" s="3">
        <v>19500</v>
      </c>
      <c r="F483" s="3">
        <v>0</v>
      </c>
      <c r="G483" s="3">
        <v>1005570.7999999998</v>
      </c>
      <c r="H483" s="3" t="s">
        <v>12</v>
      </c>
      <c r="I483" s="3">
        <v>12.7</v>
      </c>
      <c r="J483" s="3">
        <v>0</v>
      </c>
      <c r="K483" s="3">
        <v>247650</v>
      </c>
      <c r="L483" s="3">
        <v>13.508174539040535</v>
      </c>
    </row>
    <row r="484" spans="1:12" x14ac:dyDescent="0.25">
      <c r="A484" s="1">
        <v>44265</v>
      </c>
      <c r="B484" s="2">
        <f t="shared" si="14"/>
        <v>11</v>
      </c>
      <c r="C484" s="2" t="str">
        <f t="shared" si="15"/>
        <v>week 11</v>
      </c>
      <c r="D484" s="3" t="s">
        <v>15</v>
      </c>
      <c r="E484" s="3">
        <v>16740</v>
      </c>
      <c r="F484" s="3">
        <v>0</v>
      </c>
      <c r="G484" s="3">
        <v>1022310.7999999998</v>
      </c>
      <c r="H484" s="3" t="s">
        <v>12</v>
      </c>
      <c r="I484" s="3">
        <v>14.8</v>
      </c>
      <c r="J484" s="3">
        <v>0</v>
      </c>
      <c r="K484" s="3">
        <v>247752</v>
      </c>
      <c r="L484" s="3">
        <v>13.518227339549648</v>
      </c>
    </row>
    <row r="485" spans="1:12" x14ac:dyDescent="0.25">
      <c r="A485" s="1">
        <v>44265</v>
      </c>
      <c r="B485" s="2">
        <f t="shared" si="14"/>
        <v>11</v>
      </c>
      <c r="C485" s="2" t="str">
        <f t="shared" si="15"/>
        <v>week 11</v>
      </c>
      <c r="D485" s="3" t="s">
        <v>15</v>
      </c>
      <c r="E485" s="3">
        <v>45860</v>
      </c>
      <c r="F485" s="3">
        <v>0</v>
      </c>
      <c r="G485" s="3">
        <v>1068170.7999999998</v>
      </c>
      <c r="H485" s="3" t="s">
        <v>12</v>
      </c>
      <c r="I485" s="3">
        <v>12.5</v>
      </c>
      <c r="J485" s="3">
        <v>0</v>
      </c>
      <c r="K485" s="3">
        <v>573250</v>
      </c>
      <c r="L485" s="3">
        <v>13.496973114826211</v>
      </c>
    </row>
    <row r="486" spans="1:12" x14ac:dyDescent="0.25">
      <c r="A486" s="1">
        <v>44266</v>
      </c>
      <c r="B486" s="2">
        <f t="shared" si="14"/>
        <v>11</v>
      </c>
      <c r="C486" s="2" t="str">
        <f t="shared" si="15"/>
        <v>week 11</v>
      </c>
      <c r="D486" s="3" t="s">
        <v>11</v>
      </c>
      <c r="E486" s="3">
        <v>0</v>
      </c>
      <c r="F486" s="3">
        <v>103</v>
      </c>
      <c r="G486" s="3">
        <v>830917.7200000002</v>
      </c>
      <c r="H486" s="3">
        <v>17.899999999999999</v>
      </c>
      <c r="I486" s="3" t="s">
        <v>12</v>
      </c>
      <c r="J486" s="3">
        <v>1843.6999999999998</v>
      </c>
      <c r="K486" s="3">
        <v>0</v>
      </c>
      <c r="L486" s="3">
        <v>12.900532215600389</v>
      </c>
    </row>
    <row r="487" spans="1:12" x14ac:dyDescent="0.25">
      <c r="A487" s="1">
        <v>44266</v>
      </c>
      <c r="B487" s="2">
        <f t="shared" si="14"/>
        <v>11</v>
      </c>
      <c r="C487" s="2" t="str">
        <f t="shared" si="15"/>
        <v>week 11</v>
      </c>
      <c r="D487" s="3" t="s">
        <v>11</v>
      </c>
      <c r="E487" s="3">
        <v>0</v>
      </c>
      <c r="F487" s="3">
        <v>2670</v>
      </c>
      <c r="G487" s="3">
        <v>828247.7200000002</v>
      </c>
      <c r="H487" s="3">
        <v>16.7</v>
      </c>
      <c r="I487" s="3" t="s">
        <v>12</v>
      </c>
      <c r="J487" s="3">
        <v>44589</v>
      </c>
      <c r="K487" s="3">
        <v>0</v>
      </c>
      <c r="L487" s="3">
        <v>12.900532215600389</v>
      </c>
    </row>
    <row r="488" spans="1:12" x14ac:dyDescent="0.25">
      <c r="A488" s="1">
        <v>44266</v>
      </c>
      <c r="B488" s="2">
        <f t="shared" si="14"/>
        <v>11</v>
      </c>
      <c r="C488" s="2" t="str">
        <f t="shared" si="15"/>
        <v>week 11</v>
      </c>
      <c r="D488" s="3" t="s">
        <v>15</v>
      </c>
      <c r="E488" s="3">
        <v>0</v>
      </c>
      <c r="F488" s="3">
        <v>2368</v>
      </c>
      <c r="G488" s="3">
        <v>1065802.7999999998</v>
      </c>
      <c r="H488" s="3">
        <v>17.2</v>
      </c>
      <c r="I488" s="3" t="s">
        <v>12</v>
      </c>
      <c r="J488" s="3">
        <v>40729.599999999999</v>
      </c>
      <c r="K488" s="3">
        <v>0</v>
      </c>
      <c r="L488" s="3">
        <v>13.496973114826211</v>
      </c>
    </row>
    <row r="489" spans="1:12" x14ac:dyDescent="0.25">
      <c r="A489" s="1">
        <v>44266</v>
      </c>
      <c r="B489" s="2">
        <f t="shared" si="14"/>
        <v>11</v>
      </c>
      <c r="C489" s="2" t="str">
        <f t="shared" si="15"/>
        <v>week 11</v>
      </c>
      <c r="D489" s="3" t="s">
        <v>15</v>
      </c>
      <c r="E489" s="3">
        <v>0</v>
      </c>
      <c r="F489" s="3">
        <v>24150</v>
      </c>
      <c r="G489" s="3">
        <v>1041652.7999999998</v>
      </c>
      <c r="H489" s="3">
        <v>18.8</v>
      </c>
      <c r="I489" s="3" t="s">
        <v>12</v>
      </c>
      <c r="J489" s="3">
        <v>454020</v>
      </c>
      <c r="K489" s="3">
        <v>0</v>
      </c>
      <c r="L489" s="3">
        <v>13.496973114826211</v>
      </c>
    </row>
    <row r="490" spans="1:12" x14ac:dyDescent="0.25">
      <c r="A490" s="1">
        <v>44266</v>
      </c>
      <c r="B490" s="2">
        <f t="shared" si="14"/>
        <v>11</v>
      </c>
      <c r="C490" s="2" t="str">
        <f t="shared" si="15"/>
        <v>week 11</v>
      </c>
      <c r="D490" s="3" t="s">
        <v>15</v>
      </c>
      <c r="E490" s="3">
        <v>0</v>
      </c>
      <c r="F490" s="3">
        <v>1012</v>
      </c>
      <c r="G490" s="3">
        <v>1040640.7999999998</v>
      </c>
      <c r="H490" s="3">
        <v>16.100000000000001</v>
      </c>
      <c r="I490" s="3" t="s">
        <v>12</v>
      </c>
      <c r="J490" s="3">
        <v>16293.2</v>
      </c>
      <c r="K490" s="3">
        <v>0</v>
      </c>
      <c r="L490" s="3">
        <v>13.496973114826211</v>
      </c>
    </row>
    <row r="491" spans="1:12" x14ac:dyDescent="0.25">
      <c r="A491" s="1">
        <v>44266</v>
      </c>
      <c r="B491" s="2">
        <f t="shared" si="14"/>
        <v>11</v>
      </c>
      <c r="C491" s="2" t="str">
        <f t="shared" si="15"/>
        <v>week 11</v>
      </c>
      <c r="D491" s="3" t="s">
        <v>16</v>
      </c>
      <c r="E491" s="3">
        <v>0</v>
      </c>
      <c r="F491" s="3">
        <v>260</v>
      </c>
      <c r="G491" s="3">
        <v>691322.68000000017</v>
      </c>
      <c r="H491" s="3">
        <v>18.600000000000001</v>
      </c>
      <c r="I491" s="3" t="s">
        <v>12</v>
      </c>
      <c r="J491" s="3">
        <v>4836</v>
      </c>
      <c r="K491" s="3">
        <v>0</v>
      </c>
      <c r="L491" s="3">
        <v>13.284691825685353</v>
      </c>
    </row>
    <row r="492" spans="1:12" x14ac:dyDescent="0.25">
      <c r="A492" s="1">
        <v>44266</v>
      </c>
      <c r="B492" s="2">
        <f t="shared" si="14"/>
        <v>11</v>
      </c>
      <c r="C492" s="2" t="str">
        <f t="shared" si="15"/>
        <v>week 11</v>
      </c>
      <c r="D492" s="3" t="s">
        <v>16</v>
      </c>
      <c r="E492" s="3">
        <v>0</v>
      </c>
      <c r="F492" s="3">
        <v>6250</v>
      </c>
      <c r="G492" s="3">
        <v>685072.68000000017</v>
      </c>
      <c r="H492" s="3">
        <v>17.600000000000001</v>
      </c>
      <c r="I492" s="3" t="s">
        <v>12</v>
      </c>
      <c r="J492" s="3">
        <v>110000.00000000001</v>
      </c>
      <c r="K492" s="3">
        <v>0</v>
      </c>
      <c r="L492" s="3">
        <v>13.284691825685353</v>
      </c>
    </row>
    <row r="493" spans="1:12" x14ac:dyDescent="0.25">
      <c r="A493" s="1">
        <v>44268</v>
      </c>
      <c r="B493" s="2">
        <f t="shared" si="14"/>
        <v>11</v>
      </c>
      <c r="C493" s="2" t="str">
        <f t="shared" si="15"/>
        <v>week 11</v>
      </c>
      <c r="D493" s="3" t="s">
        <v>15</v>
      </c>
      <c r="E493" s="3">
        <v>3040</v>
      </c>
      <c r="F493" s="3">
        <v>0</v>
      </c>
      <c r="G493" s="3">
        <v>1043680.7999999998</v>
      </c>
      <c r="H493" s="3" t="s">
        <v>12</v>
      </c>
      <c r="I493" s="3">
        <v>14.1</v>
      </c>
      <c r="J493" s="3">
        <v>0</v>
      </c>
      <c r="K493" s="3">
        <v>42864</v>
      </c>
      <c r="L493" s="3">
        <v>13.497806366524225</v>
      </c>
    </row>
    <row r="494" spans="1:12" x14ac:dyDescent="0.25">
      <c r="A494" s="1">
        <v>44268</v>
      </c>
      <c r="B494" s="2">
        <f t="shared" si="14"/>
        <v>11</v>
      </c>
      <c r="C494" s="2" t="str">
        <f t="shared" si="15"/>
        <v>week 11</v>
      </c>
      <c r="D494" s="3" t="s">
        <v>15</v>
      </c>
      <c r="E494" s="3">
        <v>0</v>
      </c>
      <c r="F494" s="3">
        <v>64050</v>
      </c>
      <c r="G494" s="3">
        <v>979630.79999999981</v>
      </c>
      <c r="H494" s="3">
        <v>16.3</v>
      </c>
      <c r="I494" s="3" t="s">
        <v>12</v>
      </c>
      <c r="J494" s="3">
        <v>1044015</v>
      </c>
      <c r="K494" s="3">
        <v>0</v>
      </c>
      <c r="L494" s="3">
        <v>13.497806366524225</v>
      </c>
    </row>
    <row r="495" spans="1:12" x14ac:dyDescent="0.25">
      <c r="A495" s="1">
        <v>44268</v>
      </c>
      <c r="B495" s="2">
        <f t="shared" si="14"/>
        <v>11</v>
      </c>
      <c r="C495" s="2" t="str">
        <f t="shared" si="15"/>
        <v>week 11</v>
      </c>
      <c r="D495" s="3" t="s">
        <v>15</v>
      </c>
      <c r="E495" s="3">
        <v>0</v>
      </c>
      <c r="F495" s="3">
        <v>27620</v>
      </c>
      <c r="G495" s="3">
        <v>952010.79999999981</v>
      </c>
      <c r="H495" s="3">
        <v>16.7</v>
      </c>
      <c r="I495" s="3" t="s">
        <v>12</v>
      </c>
      <c r="J495" s="3">
        <v>461254</v>
      </c>
      <c r="K495" s="3">
        <v>0</v>
      </c>
      <c r="L495" s="3">
        <v>13.497806366524225</v>
      </c>
    </row>
    <row r="496" spans="1:12" x14ac:dyDescent="0.25">
      <c r="A496" s="1">
        <v>44268</v>
      </c>
      <c r="B496" s="2">
        <f t="shared" si="14"/>
        <v>11</v>
      </c>
      <c r="C496" s="2" t="str">
        <f t="shared" si="15"/>
        <v>week 11</v>
      </c>
      <c r="D496" s="3" t="s">
        <v>16</v>
      </c>
      <c r="E496" s="3">
        <v>0</v>
      </c>
      <c r="F496" s="3">
        <v>13030</v>
      </c>
      <c r="G496" s="3">
        <v>672042.68000000017</v>
      </c>
      <c r="H496" s="3">
        <v>16.100000000000001</v>
      </c>
      <c r="I496" s="3" t="s">
        <v>12</v>
      </c>
      <c r="J496" s="3">
        <v>209783.00000000003</v>
      </c>
      <c r="K496" s="3">
        <v>0</v>
      </c>
      <c r="L496" s="3">
        <v>13.284691825685353</v>
      </c>
    </row>
    <row r="497" spans="1:12" x14ac:dyDescent="0.25">
      <c r="A497" s="1">
        <v>44269</v>
      </c>
      <c r="B497" s="2">
        <f t="shared" si="14"/>
        <v>12</v>
      </c>
      <c r="C497" s="2" t="str">
        <f t="shared" si="15"/>
        <v>week 12</v>
      </c>
      <c r="D497" s="3" t="s">
        <v>14</v>
      </c>
      <c r="E497" s="3">
        <v>0</v>
      </c>
      <c r="F497" s="3">
        <v>710</v>
      </c>
      <c r="G497" s="3">
        <v>156345.04999999999</v>
      </c>
      <c r="H497" s="3">
        <v>16.2</v>
      </c>
      <c r="I497" s="3" t="s">
        <v>12</v>
      </c>
      <c r="J497" s="3">
        <v>11502</v>
      </c>
      <c r="K497" s="3">
        <v>0</v>
      </c>
      <c r="L497" s="3">
        <v>13.522075365502344</v>
      </c>
    </row>
    <row r="498" spans="1:12" x14ac:dyDescent="0.25">
      <c r="A498" s="1">
        <v>44270</v>
      </c>
      <c r="B498" s="2">
        <f t="shared" si="14"/>
        <v>12</v>
      </c>
      <c r="C498" s="2" t="str">
        <f t="shared" si="15"/>
        <v>week 12</v>
      </c>
      <c r="D498" s="3" t="s">
        <v>13</v>
      </c>
      <c r="E498" s="3">
        <v>74540</v>
      </c>
      <c r="F498" s="3">
        <v>0</v>
      </c>
      <c r="G498" s="3">
        <v>210278.26</v>
      </c>
      <c r="H498" s="3" t="s">
        <v>12</v>
      </c>
      <c r="I498" s="3">
        <v>14.1</v>
      </c>
      <c r="J498" s="3">
        <v>0</v>
      </c>
      <c r="K498" s="3">
        <v>1051014</v>
      </c>
      <c r="L498" s="3">
        <v>13.578892710421915</v>
      </c>
    </row>
    <row r="499" spans="1:12" x14ac:dyDescent="0.25">
      <c r="A499" s="1">
        <v>44270</v>
      </c>
      <c r="B499" s="2">
        <f t="shared" si="14"/>
        <v>12</v>
      </c>
      <c r="C499" s="2" t="str">
        <f t="shared" si="15"/>
        <v>week 12</v>
      </c>
      <c r="D499" s="3" t="s">
        <v>15</v>
      </c>
      <c r="E499" s="3">
        <v>0</v>
      </c>
      <c r="F499" s="3">
        <v>2700</v>
      </c>
      <c r="G499" s="3">
        <v>949310.79999999981</v>
      </c>
      <c r="H499" s="3">
        <v>17.2</v>
      </c>
      <c r="I499" s="3" t="s">
        <v>12</v>
      </c>
      <c r="J499" s="3">
        <v>46440</v>
      </c>
      <c r="K499" s="3">
        <v>0</v>
      </c>
      <c r="L499" s="3">
        <v>13.497806366524225</v>
      </c>
    </row>
    <row r="500" spans="1:12" x14ac:dyDescent="0.25">
      <c r="A500" s="1">
        <v>44270</v>
      </c>
      <c r="B500" s="2">
        <f t="shared" si="14"/>
        <v>12</v>
      </c>
      <c r="C500" s="2" t="str">
        <f t="shared" si="15"/>
        <v>week 12</v>
      </c>
      <c r="D500" s="3" t="s">
        <v>15</v>
      </c>
      <c r="E500" s="3">
        <v>0</v>
      </c>
      <c r="F500" s="3">
        <v>2910</v>
      </c>
      <c r="G500" s="3">
        <v>946400.79999999981</v>
      </c>
      <c r="H500" s="3">
        <v>16.2</v>
      </c>
      <c r="I500" s="3" t="s">
        <v>12</v>
      </c>
      <c r="J500" s="3">
        <v>47142</v>
      </c>
      <c r="K500" s="3">
        <v>0</v>
      </c>
      <c r="L500" s="3">
        <v>13.497806366524225</v>
      </c>
    </row>
    <row r="501" spans="1:12" x14ac:dyDescent="0.25">
      <c r="A501" s="1">
        <v>44271</v>
      </c>
      <c r="B501" s="2">
        <f t="shared" si="14"/>
        <v>12</v>
      </c>
      <c r="C501" s="2" t="str">
        <f t="shared" si="15"/>
        <v>week 12</v>
      </c>
      <c r="D501" s="3" t="s">
        <v>13</v>
      </c>
      <c r="E501" s="3">
        <v>0</v>
      </c>
      <c r="F501" s="3">
        <v>38840</v>
      </c>
      <c r="G501" s="3">
        <v>171438.26</v>
      </c>
      <c r="H501" s="3">
        <v>16.3</v>
      </c>
      <c r="I501" s="3" t="s">
        <v>12</v>
      </c>
      <c r="J501" s="3">
        <v>633092</v>
      </c>
      <c r="K501" s="3">
        <v>0</v>
      </c>
      <c r="L501" s="3">
        <v>13.578892710421915</v>
      </c>
    </row>
    <row r="502" spans="1:12" x14ac:dyDescent="0.25">
      <c r="A502" s="1">
        <v>44271</v>
      </c>
      <c r="B502" s="2">
        <f t="shared" si="14"/>
        <v>12</v>
      </c>
      <c r="C502" s="2" t="str">
        <f t="shared" si="15"/>
        <v>week 12</v>
      </c>
      <c r="D502" s="3" t="s">
        <v>14</v>
      </c>
      <c r="E502" s="3">
        <v>0</v>
      </c>
      <c r="F502" s="3">
        <v>2937</v>
      </c>
      <c r="G502" s="3">
        <v>153408.04999999999</v>
      </c>
      <c r="H502" s="3">
        <v>18.8</v>
      </c>
      <c r="I502" s="3" t="s">
        <v>12</v>
      </c>
      <c r="J502" s="3">
        <v>55215.6</v>
      </c>
      <c r="K502" s="3">
        <v>0</v>
      </c>
      <c r="L502" s="3">
        <v>13.522075365502344</v>
      </c>
    </row>
    <row r="503" spans="1:12" x14ac:dyDescent="0.25">
      <c r="A503" s="1">
        <v>44271</v>
      </c>
      <c r="B503" s="2">
        <f t="shared" si="14"/>
        <v>12</v>
      </c>
      <c r="C503" s="2" t="str">
        <f t="shared" si="15"/>
        <v>week 12</v>
      </c>
      <c r="D503" s="3" t="s">
        <v>15</v>
      </c>
      <c r="E503" s="3">
        <v>0</v>
      </c>
      <c r="F503" s="3">
        <v>10110</v>
      </c>
      <c r="G503" s="3">
        <v>936290.79999999981</v>
      </c>
      <c r="H503" s="3">
        <v>16.7</v>
      </c>
      <c r="I503" s="3" t="s">
        <v>12</v>
      </c>
      <c r="J503" s="3">
        <v>168837</v>
      </c>
      <c r="K503" s="3">
        <v>0</v>
      </c>
      <c r="L503" s="3">
        <v>13.497806366524225</v>
      </c>
    </row>
    <row r="504" spans="1:12" x14ac:dyDescent="0.25">
      <c r="A504" s="1">
        <v>44271</v>
      </c>
      <c r="B504" s="2">
        <f t="shared" si="14"/>
        <v>12</v>
      </c>
      <c r="C504" s="2" t="str">
        <f t="shared" si="15"/>
        <v>week 12</v>
      </c>
      <c r="D504" s="3" t="s">
        <v>15</v>
      </c>
      <c r="E504" s="3">
        <v>0</v>
      </c>
      <c r="F504" s="3">
        <v>13500</v>
      </c>
      <c r="G504" s="3">
        <v>922790.79999999981</v>
      </c>
      <c r="H504" s="3">
        <v>18.3</v>
      </c>
      <c r="I504" s="3" t="s">
        <v>12</v>
      </c>
      <c r="J504" s="3">
        <v>247050</v>
      </c>
      <c r="K504" s="3">
        <v>0</v>
      </c>
      <c r="L504" s="3">
        <v>13.497806366524225</v>
      </c>
    </row>
    <row r="505" spans="1:12" x14ac:dyDescent="0.25">
      <c r="A505" s="1">
        <v>44271</v>
      </c>
      <c r="B505" s="2">
        <f t="shared" si="14"/>
        <v>12</v>
      </c>
      <c r="C505" s="2" t="str">
        <f t="shared" si="15"/>
        <v>week 12</v>
      </c>
      <c r="D505" s="3" t="s">
        <v>15</v>
      </c>
      <c r="E505" s="3">
        <v>0</v>
      </c>
      <c r="F505" s="3">
        <v>14355</v>
      </c>
      <c r="G505" s="3">
        <v>908435.79999999981</v>
      </c>
      <c r="H505" s="3">
        <v>17.100000000000001</v>
      </c>
      <c r="I505" s="3" t="s">
        <v>12</v>
      </c>
      <c r="J505" s="3">
        <v>245470.50000000003</v>
      </c>
      <c r="K505" s="3">
        <v>0</v>
      </c>
      <c r="L505" s="3">
        <v>13.497806366524225</v>
      </c>
    </row>
    <row r="506" spans="1:12" x14ac:dyDescent="0.25">
      <c r="A506" s="1">
        <v>44271</v>
      </c>
      <c r="B506" s="2">
        <f t="shared" si="14"/>
        <v>12</v>
      </c>
      <c r="C506" s="2" t="str">
        <f t="shared" si="15"/>
        <v>week 12</v>
      </c>
      <c r="D506" s="3" t="s">
        <v>16</v>
      </c>
      <c r="E506" s="3">
        <v>0</v>
      </c>
      <c r="F506" s="3">
        <v>5913</v>
      </c>
      <c r="G506" s="3">
        <v>666129.68000000017</v>
      </c>
      <c r="H506" s="3">
        <v>16.600000000000001</v>
      </c>
      <c r="I506" s="3" t="s">
        <v>12</v>
      </c>
      <c r="J506" s="3">
        <v>98155.8</v>
      </c>
      <c r="K506" s="3">
        <v>0</v>
      </c>
      <c r="L506" s="3">
        <v>13.284691825685353</v>
      </c>
    </row>
    <row r="507" spans="1:12" x14ac:dyDescent="0.25">
      <c r="A507" s="1">
        <v>44271</v>
      </c>
      <c r="B507" s="2">
        <f t="shared" si="14"/>
        <v>12</v>
      </c>
      <c r="C507" s="2" t="str">
        <f t="shared" si="15"/>
        <v>week 12</v>
      </c>
      <c r="D507" s="3" t="s">
        <v>16</v>
      </c>
      <c r="E507" s="3">
        <v>0</v>
      </c>
      <c r="F507" s="3">
        <v>3245</v>
      </c>
      <c r="G507" s="3">
        <v>662884.68000000017</v>
      </c>
      <c r="H507" s="3">
        <v>17.7</v>
      </c>
      <c r="I507" s="3" t="s">
        <v>12</v>
      </c>
      <c r="J507" s="3">
        <v>57436.5</v>
      </c>
      <c r="K507" s="3">
        <v>0</v>
      </c>
      <c r="L507" s="3">
        <v>13.284691825685353</v>
      </c>
    </row>
    <row r="508" spans="1:12" x14ac:dyDescent="0.25">
      <c r="A508" s="1">
        <v>44272</v>
      </c>
      <c r="B508" s="2">
        <f t="shared" si="14"/>
        <v>12</v>
      </c>
      <c r="C508" s="2" t="str">
        <f t="shared" si="15"/>
        <v>week 12</v>
      </c>
      <c r="D508" s="3" t="s">
        <v>13</v>
      </c>
      <c r="E508" s="3">
        <v>0</v>
      </c>
      <c r="F508" s="3">
        <v>9552</v>
      </c>
      <c r="G508" s="3">
        <v>161886.26</v>
      </c>
      <c r="H508" s="3">
        <v>16.399999999999999</v>
      </c>
      <c r="I508" s="3" t="s">
        <v>12</v>
      </c>
      <c r="J508" s="3">
        <v>156652.79999999999</v>
      </c>
      <c r="K508" s="3">
        <v>0</v>
      </c>
      <c r="L508" s="3">
        <v>13.578892710421915</v>
      </c>
    </row>
    <row r="509" spans="1:12" x14ac:dyDescent="0.25">
      <c r="A509" s="1">
        <v>44272</v>
      </c>
      <c r="B509" s="2">
        <f t="shared" si="14"/>
        <v>12</v>
      </c>
      <c r="C509" s="2" t="str">
        <f t="shared" si="15"/>
        <v>week 12</v>
      </c>
      <c r="D509" s="3" t="s">
        <v>13</v>
      </c>
      <c r="E509" s="3">
        <v>0</v>
      </c>
      <c r="F509" s="3">
        <v>2964</v>
      </c>
      <c r="G509" s="3">
        <v>158922.26</v>
      </c>
      <c r="H509" s="3">
        <v>16.399999999999999</v>
      </c>
      <c r="I509" s="3" t="s">
        <v>12</v>
      </c>
      <c r="J509" s="3">
        <v>48609.599999999999</v>
      </c>
      <c r="K509" s="3">
        <v>0</v>
      </c>
      <c r="L509" s="3">
        <v>13.578892710421915</v>
      </c>
    </row>
    <row r="510" spans="1:12" x14ac:dyDescent="0.25">
      <c r="A510" s="1">
        <v>44272</v>
      </c>
      <c r="B510" s="2">
        <f t="shared" si="14"/>
        <v>12</v>
      </c>
      <c r="C510" s="2" t="str">
        <f t="shared" si="15"/>
        <v>week 12</v>
      </c>
      <c r="D510" s="3" t="s">
        <v>13</v>
      </c>
      <c r="E510" s="3">
        <v>0</v>
      </c>
      <c r="F510" s="3">
        <v>24844</v>
      </c>
      <c r="G510" s="3">
        <v>134078.26</v>
      </c>
      <c r="H510" s="3">
        <v>18.3</v>
      </c>
      <c r="I510" s="3" t="s">
        <v>12</v>
      </c>
      <c r="J510" s="3">
        <v>454645.2</v>
      </c>
      <c r="K510" s="3">
        <v>0</v>
      </c>
      <c r="L510" s="3">
        <v>13.578892710421915</v>
      </c>
    </row>
    <row r="511" spans="1:12" x14ac:dyDescent="0.25">
      <c r="A511" s="1">
        <v>44272</v>
      </c>
      <c r="B511" s="2">
        <f t="shared" si="14"/>
        <v>12</v>
      </c>
      <c r="C511" s="2" t="str">
        <f t="shared" si="15"/>
        <v>week 12</v>
      </c>
      <c r="D511" s="3" t="s">
        <v>14</v>
      </c>
      <c r="E511" s="3">
        <v>0</v>
      </c>
      <c r="F511" s="3">
        <v>790</v>
      </c>
      <c r="G511" s="3">
        <v>152618.04999999999</v>
      </c>
      <c r="H511" s="3">
        <v>16.2</v>
      </c>
      <c r="I511" s="3" t="s">
        <v>12</v>
      </c>
      <c r="J511" s="3">
        <v>12798</v>
      </c>
      <c r="K511" s="3">
        <v>0</v>
      </c>
      <c r="L511" s="3">
        <v>13.522075365502344</v>
      </c>
    </row>
    <row r="512" spans="1:12" x14ac:dyDescent="0.25">
      <c r="A512" s="1">
        <v>44272</v>
      </c>
      <c r="B512" s="2">
        <f t="shared" si="14"/>
        <v>12</v>
      </c>
      <c r="C512" s="2" t="str">
        <f t="shared" si="15"/>
        <v>week 12</v>
      </c>
      <c r="D512" s="3" t="s">
        <v>15</v>
      </c>
      <c r="E512" s="3">
        <v>0</v>
      </c>
      <c r="F512" s="3">
        <v>6990</v>
      </c>
      <c r="G512" s="3">
        <v>901445.79999999981</v>
      </c>
      <c r="H512" s="3">
        <v>18.7</v>
      </c>
      <c r="I512" s="3" t="s">
        <v>12</v>
      </c>
      <c r="J512" s="3">
        <v>130713</v>
      </c>
      <c r="K512" s="3">
        <v>0</v>
      </c>
      <c r="L512" s="3">
        <v>13.497806366524225</v>
      </c>
    </row>
    <row r="513" spans="1:12" x14ac:dyDescent="0.25">
      <c r="A513" s="1">
        <v>44273</v>
      </c>
      <c r="B513" s="2">
        <f t="shared" si="14"/>
        <v>12</v>
      </c>
      <c r="C513" s="2" t="str">
        <f t="shared" si="15"/>
        <v>week 12</v>
      </c>
      <c r="D513" s="3" t="s">
        <v>11</v>
      </c>
      <c r="E513" s="3">
        <v>0</v>
      </c>
      <c r="F513" s="3">
        <v>768</v>
      </c>
      <c r="G513" s="3">
        <v>827479.7200000002</v>
      </c>
      <c r="H513" s="3">
        <v>18.600000000000001</v>
      </c>
      <c r="I513" s="3" t="s">
        <v>12</v>
      </c>
      <c r="J513" s="3">
        <v>14284.800000000001</v>
      </c>
      <c r="K513" s="3">
        <v>0</v>
      </c>
      <c r="L513" s="3">
        <v>12.900532215600389</v>
      </c>
    </row>
    <row r="514" spans="1:12" x14ac:dyDescent="0.25">
      <c r="A514" s="1">
        <v>44273</v>
      </c>
      <c r="B514" s="2">
        <f t="shared" si="14"/>
        <v>12</v>
      </c>
      <c r="C514" s="2" t="str">
        <f t="shared" si="15"/>
        <v>week 12</v>
      </c>
      <c r="D514" s="3" t="s">
        <v>11</v>
      </c>
      <c r="E514" s="3">
        <v>0</v>
      </c>
      <c r="F514" s="3">
        <v>1578</v>
      </c>
      <c r="G514" s="3">
        <v>825901.7200000002</v>
      </c>
      <c r="H514" s="3">
        <v>18.399999999999999</v>
      </c>
      <c r="I514" s="3" t="s">
        <v>12</v>
      </c>
      <c r="J514" s="3">
        <v>29035.199999999997</v>
      </c>
      <c r="K514" s="3">
        <v>0</v>
      </c>
      <c r="L514" s="3">
        <v>12.900532215600389</v>
      </c>
    </row>
    <row r="515" spans="1:12" x14ac:dyDescent="0.25">
      <c r="A515" s="1">
        <v>44273</v>
      </c>
      <c r="B515" s="2">
        <f t="shared" ref="B515:B578" si="16">WEEKNUM(A515)</f>
        <v>12</v>
      </c>
      <c r="C515" s="2" t="str">
        <f t="shared" ref="C515:C578" si="17">CONCATENATE("week"," ",B515)</f>
        <v>week 12</v>
      </c>
      <c r="D515" s="3" t="s">
        <v>15</v>
      </c>
      <c r="E515" s="3">
        <v>0</v>
      </c>
      <c r="F515" s="3">
        <v>1090</v>
      </c>
      <c r="G515" s="3">
        <v>900355.79999999981</v>
      </c>
      <c r="H515" s="3">
        <v>17.399999999999999</v>
      </c>
      <c r="I515" s="3" t="s">
        <v>12</v>
      </c>
      <c r="J515" s="3">
        <v>18966</v>
      </c>
      <c r="K515" s="3">
        <v>0</v>
      </c>
      <c r="L515" s="3">
        <v>13.497806366524225</v>
      </c>
    </row>
    <row r="516" spans="1:12" x14ac:dyDescent="0.25">
      <c r="A516" s="1">
        <v>44273</v>
      </c>
      <c r="B516" s="2">
        <f t="shared" si="16"/>
        <v>12</v>
      </c>
      <c r="C516" s="2" t="str">
        <f t="shared" si="17"/>
        <v>week 12</v>
      </c>
      <c r="D516" s="3" t="s">
        <v>16</v>
      </c>
      <c r="E516" s="3">
        <v>0</v>
      </c>
      <c r="F516" s="3">
        <v>540</v>
      </c>
      <c r="G516" s="3">
        <v>662344.68000000017</v>
      </c>
      <c r="H516" s="3">
        <v>18.399999999999999</v>
      </c>
      <c r="I516" s="3" t="s">
        <v>12</v>
      </c>
      <c r="J516" s="3">
        <v>9936</v>
      </c>
      <c r="K516" s="3">
        <v>0</v>
      </c>
      <c r="L516" s="3">
        <v>13.284691825685353</v>
      </c>
    </row>
    <row r="517" spans="1:12" x14ac:dyDescent="0.25">
      <c r="A517" s="1">
        <v>44275</v>
      </c>
      <c r="B517" s="2">
        <f t="shared" si="16"/>
        <v>12</v>
      </c>
      <c r="C517" s="2" t="str">
        <f t="shared" si="17"/>
        <v>week 12</v>
      </c>
      <c r="D517" s="3" t="s">
        <v>11</v>
      </c>
      <c r="E517" s="3">
        <v>0</v>
      </c>
      <c r="F517" s="3">
        <v>591</v>
      </c>
      <c r="G517" s="3">
        <v>825310.7200000002</v>
      </c>
      <c r="H517" s="3">
        <v>18.8</v>
      </c>
      <c r="I517" s="3" t="s">
        <v>12</v>
      </c>
      <c r="J517" s="3">
        <v>11110.800000000001</v>
      </c>
      <c r="K517" s="3">
        <v>0</v>
      </c>
      <c r="L517" s="3">
        <v>12.900532215600389</v>
      </c>
    </row>
    <row r="518" spans="1:12" x14ac:dyDescent="0.25">
      <c r="A518" s="1">
        <v>44275</v>
      </c>
      <c r="B518" s="2">
        <f t="shared" si="16"/>
        <v>12</v>
      </c>
      <c r="C518" s="2" t="str">
        <f t="shared" si="17"/>
        <v>week 12</v>
      </c>
      <c r="D518" s="3" t="s">
        <v>14</v>
      </c>
      <c r="E518" s="3">
        <v>0</v>
      </c>
      <c r="F518" s="3">
        <v>2880</v>
      </c>
      <c r="G518" s="3">
        <v>149738.04999999999</v>
      </c>
      <c r="H518" s="3">
        <v>17.5</v>
      </c>
      <c r="I518" s="3" t="s">
        <v>12</v>
      </c>
      <c r="J518" s="3">
        <v>50400</v>
      </c>
      <c r="K518" s="3">
        <v>0</v>
      </c>
      <c r="L518" s="3">
        <v>13.522075365502344</v>
      </c>
    </row>
    <row r="519" spans="1:12" x14ac:dyDescent="0.25">
      <c r="A519" s="1">
        <v>44275</v>
      </c>
      <c r="B519" s="2">
        <f t="shared" si="16"/>
        <v>12</v>
      </c>
      <c r="C519" s="2" t="str">
        <f t="shared" si="17"/>
        <v>week 12</v>
      </c>
      <c r="D519" s="3" t="s">
        <v>15</v>
      </c>
      <c r="E519" s="3">
        <v>0</v>
      </c>
      <c r="F519" s="3">
        <v>1340</v>
      </c>
      <c r="G519" s="3">
        <v>899015.79999999981</v>
      </c>
      <c r="H519" s="3">
        <v>16.7</v>
      </c>
      <c r="I519" s="3" t="s">
        <v>12</v>
      </c>
      <c r="J519" s="3">
        <v>22378</v>
      </c>
      <c r="K519" s="3">
        <v>0</v>
      </c>
      <c r="L519" s="3">
        <v>13.497806366524225</v>
      </c>
    </row>
    <row r="520" spans="1:12" x14ac:dyDescent="0.25">
      <c r="A520" s="1">
        <v>44276</v>
      </c>
      <c r="B520" s="2">
        <f t="shared" si="16"/>
        <v>13</v>
      </c>
      <c r="C520" s="2" t="str">
        <f t="shared" si="17"/>
        <v>week 13</v>
      </c>
      <c r="D520" s="3" t="s">
        <v>16</v>
      </c>
      <c r="E520" s="3">
        <v>0</v>
      </c>
      <c r="F520" s="3">
        <v>3660</v>
      </c>
      <c r="G520" s="3">
        <v>658684.68000000017</v>
      </c>
      <c r="H520" s="3">
        <v>18.600000000000001</v>
      </c>
      <c r="I520" s="3" t="s">
        <v>12</v>
      </c>
      <c r="J520" s="3">
        <v>68076</v>
      </c>
      <c r="K520" s="3">
        <v>0</v>
      </c>
      <c r="L520" s="3">
        <v>13.284691825685353</v>
      </c>
    </row>
    <row r="521" spans="1:12" x14ac:dyDescent="0.25">
      <c r="A521" s="1">
        <v>44277</v>
      </c>
      <c r="B521" s="2">
        <f t="shared" si="16"/>
        <v>13</v>
      </c>
      <c r="C521" s="2" t="str">
        <f t="shared" si="17"/>
        <v>week 13</v>
      </c>
      <c r="D521" s="3" t="s">
        <v>15</v>
      </c>
      <c r="E521" s="3">
        <v>0</v>
      </c>
      <c r="F521" s="3">
        <v>282</v>
      </c>
      <c r="G521" s="3">
        <v>898733.79999999981</v>
      </c>
      <c r="H521" s="3">
        <v>16.399999999999999</v>
      </c>
      <c r="I521" s="3" t="s">
        <v>12</v>
      </c>
      <c r="J521" s="3">
        <v>4624.7999999999993</v>
      </c>
      <c r="K521" s="3">
        <v>0</v>
      </c>
      <c r="L521" s="3">
        <v>13.497806366524225</v>
      </c>
    </row>
    <row r="522" spans="1:12" x14ac:dyDescent="0.25">
      <c r="A522" s="1">
        <v>44277</v>
      </c>
      <c r="B522" s="2">
        <f t="shared" si="16"/>
        <v>13</v>
      </c>
      <c r="C522" s="2" t="str">
        <f t="shared" si="17"/>
        <v>week 13</v>
      </c>
      <c r="D522" s="3" t="s">
        <v>15</v>
      </c>
      <c r="E522" s="3">
        <v>0</v>
      </c>
      <c r="F522" s="3">
        <v>4500</v>
      </c>
      <c r="G522" s="3">
        <v>894233.79999999981</v>
      </c>
      <c r="H522" s="3">
        <v>18.899999999999999</v>
      </c>
      <c r="I522" s="3" t="s">
        <v>12</v>
      </c>
      <c r="J522" s="3">
        <v>85050</v>
      </c>
      <c r="K522" s="3">
        <v>0</v>
      </c>
      <c r="L522" s="3">
        <v>13.497806366524225</v>
      </c>
    </row>
    <row r="523" spans="1:12" x14ac:dyDescent="0.25">
      <c r="A523" s="1">
        <v>44277</v>
      </c>
      <c r="B523" s="2">
        <f t="shared" si="16"/>
        <v>13</v>
      </c>
      <c r="C523" s="2" t="str">
        <f t="shared" si="17"/>
        <v>week 13</v>
      </c>
      <c r="D523" s="3" t="s">
        <v>15</v>
      </c>
      <c r="E523" s="3">
        <v>0</v>
      </c>
      <c r="F523" s="3">
        <v>1610</v>
      </c>
      <c r="G523" s="3">
        <v>892623.79999999981</v>
      </c>
      <c r="H523" s="3">
        <v>17.899999999999999</v>
      </c>
      <c r="I523" s="3" t="s">
        <v>12</v>
      </c>
      <c r="J523" s="3">
        <v>28818.999999999996</v>
      </c>
      <c r="K523" s="3">
        <v>0</v>
      </c>
      <c r="L523" s="3">
        <v>13.497806366524225</v>
      </c>
    </row>
    <row r="524" spans="1:12" x14ac:dyDescent="0.25">
      <c r="A524" s="1">
        <v>44278</v>
      </c>
      <c r="B524" s="2">
        <f t="shared" si="16"/>
        <v>13</v>
      </c>
      <c r="C524" s="2" t="str">
        <f t="shared" si="17"/>
        <v>week 13</v>
      </c>
      <c r="D524" s="3" t="s">
        <v>11</v>
      </c>
      <c r="E524" s="3">
        <v>0</v>
      </c>
      <c r="F524" s="3">
        <v>1940</v>
      </c>
      <c r="G524" s="3">
        <v>823370.7200000002</v>
      </c>
      <c r="H524" s="3">
        <v>17.3</v>
      </c>
      <c r="I524" s="3" t="s">
        <v>12</v>
      </c>
      <c r="J524" s="3">
        <v>33562</v>
      </c>
      <c r="K524" s="3">
        <v>0</v>
      </c>
      <c r="L524" s="3">
        <v>12.900532215600389</v>
      </c>
    </row>
    <row r="525" spans="1:12" x14ac:dyDescent="0.25">
      <c r="A525" s="1">
        <v>44278</v>
      </c>
      <c r="B525" s="2">
        <f t="shared" si="16"/>
        <v>13</v>
      </c>
      <c r="C525" s="2" t="str">
        <f t="shared" si="17"/>
        <v>week 13</v>
      </c>
      <c r="D525" s="3" t="s">
        <v>11</v>
      </c>
      <c r="E525" s="3">
        <v>0</v>
      </c>
      <c r="F525" s="3">
        <v>2610</v>
      </c>
      <c r="G525" s="3">
        <v>820760.7200000002</v>
      </c>
      <c r="H525" s="3">
        <v>16.899999999999999</v>
      </c>
      <c r="I525" s="3" t="s">
        <v>12</v>
      </c>
      <c r="J525" s="3">
        <v>44108.999999999993</v>
      </c>
      <c r="K525" s="3">
        <v>0</v>
      </c>
      <c r="L525" s="3">
        <v>12.900532215600389</v>
      </c>
    </row>
    <row r="526" spans="1:12" x14ac:dyDescent="0.25">
      <c r="A526" s="1">
        <v>44278</v>
      </c>
      <c r="B526" s="2">
        <f t="shared" si="16"/>
        <v>13</v>
      </c>
      <c r="C526" s="2" t="str">
        <f t="shared" si="17"/>
        <v>week 13</v>
      </c>
      <c r="D526" s="3" t="s">
        <v>15</v>
      </c>
      <c r="E526" s="3">
        <v>0</v>
      </c>
      <c r="F526" s="3">
        <v>971</v>
      </c>
      <c r="G526" s="3">
        <v>891652.79999999981</v>
      </c>
      <c r="H526" s="3">
        <v>17.2</v>
      </c>
      <c r="I526" s="3" t="s">
        <v>12</v>
      </c>
      <c r="J526" s="3">
        <v>16701.2</v>
      </c>
      <c r="K526" s="3">
        <v>0</v>
      </c>
      <c r="L526" s="3">
        <v>13.497806366524225</v>
      </c>
    </row>
    <row r="527" spans="1:12" x14ac:dyDescent="0.25">
      <c r="A527" s="1">
        <v>44278</v>
      </c>
      <c r="B527" s="2">
        <f t="shared" si="16"/>
        <v>13</v>
      </c>
      <c r="C527" s="2" t="str">
        <f t="shared" si="17"/>
        <v>week 13</v>
      </c>
      <c r="D527" s="3" t="s">
        <v>15</v>
      </c>
      <c r="E527" s="3">
        <v>0</v>
      </c>
      <c r="F527" s="3">
        <v>902</v>
      </c>
      <c r="G527" s="3">
        <v>890750.79999999981</v>
      </c>
      <c r="H527" s="3">
        <v>18.2</v>
      </c>
      <c r="I527" s="3" t="s">
        <v>12</v>
      </c>
      <c r="J527" s="3">
        <v>16416.399999999998</v>
      </c>
      <c r="K527" s="3">
        <v>0</v>
      </c>
      <c r="L527" s="3">
        <v>13.497806366524225</v>
      </c>
    </row>
    <row r="528" spans="1:12" x14ac:dyDescent="0.25">
      <c r="A528" s="1">
        <v>44278</v>
      </c>
      <c r="B528" s="2">
        <f t="shared" si="16"/>
        <v>13</v>
      </c>
      <c r="C528" s="2" t="str">
        <f t="shared" si="17"/>
        <v>week 13</v>
      </c>
      <c r="D528" s="3" t="s">
        <v>15</v>
      </c>
      <c r="E528" s="3">
        <v>0</v>
      </c>
      <c r="F528" s="3">
        <v>540</v>
      </c>
      <c r="G528" s="3">
        <v>890210.79999999981</v>
      </c>
      <c r="H528" s="3">
        <v>17.899999999999999</v>
      </c>
      <c r="I528" s="3" t="s">
        <v>12</v>
      </c>
      <c r="J528" s="3">
        <v>9666</v>
      </c>
      <c r="K528" s="3">
        <v>0</v>
      </c>
      <c r="L528" s="3">
        <v>13.497806366524225</v>
      </c>
    </row>
    <row r="529" spans="1:12" x14ac:dyDescent="0.25">
      <c r="A529" s="1">
        <v>44278</v>
      </c>
      <c r="B529" s="2">
        <f t="shared" si="16"/>
        <v>13</v>
      </c>
      <c r="C529" s="2" t="str">
        <f t="shared" si="17"/>
        <v>week 13</v>
      </c>
      <c r="D529" s="3" t="s">
        <v>15</v>
      </c>
      <c r="E529" s="3">
        <v>0</v>
      </c>
      <c r="F529" s="3">
        <v>795</v>
      </c>
      <c r="G529" s="3">
        <v>889415.79999999981</v>
      </c>
      <c r="H529" s="3">
        <v>18.100000000000001</v>
      </c>
      <c r="I529" s="3" t="s">
        <v>12</v>
      </c>
      <c r="J529" s="3">
        <v>14389.500000000002</v>
      </c>
      <c r="K529" s="3">
        <v>0</v>
      </c>
      <c r="L529" s="3">
        <v>13.497806366524225</v>
      </c>
    </row>
    <row r="530" spans="1:12" x14ac:dyDescent="0.25">
      <c r="A530" s="1">
        <v>44278</v>
      </c>
      <c r="B530" s="2">
        <f t="shared" si="16"/>
        <v>13</v>
      </c>
      <c r="C530" s="2" t="str">
        <f t="shared" si="17"/>
        <v>week 13</v>
      </c>
      <c r="D530" s="3" t="s">
        <v>16</v>
      </c>
      <c r="E530" s="3">
        <v>4290</v>
      </c>
      <c r="F530" s="3">
        <v>0</v>
      </c>
      <c r="G530" s="3">
        <v>662974.68000000017</v>
      </c>
      <c r="H530" s="3" t="s">
        <v>12</v>
      </c>
      <c r="I530" s="3">
        <v>12.8</v>
      </c>
      <c r="J530" s="3">
        <v>0</v>
      </c>
      <c r="K530" s="3">
        <v>54912</v>
      </c>
      <c r="L530" s="3">
        <v>13.282862716907411</v>
      </c>
    </row>
    <row r="531" spans="1:12" x14ac:dyDescent="0.25">
      <c r="A531" s="1">
        <v>44278</v>
      </c>
      <c r="B531" s="2">
        <f t="shared" si="16"/>
        <v>13</v>
      </c>
      <c r="C531" s="2" t="str">
        <f t="shared" si="17"/>
        <v>week 13</v>
      </c>
      <c r="D531" s="3" t="s">
        <v>16</v>
      </c>
      <c r="E531" s="3">
        <v>0</v>
      </c>
      <c r="F531" s="3">
        <v>4290</v>
      </c>
      <c r="G531" s="3">
        <v>658684.68000000017</v>
      </c>
      <c r="H531" s="3">
        <v>16.8</v>
      </c>
      <c r="I531" s="3" t="s">
        <v>12</v>
      </c>
      <c r="J531" s="3">
        <v>72072</v>
      </c>
      <c r="K531" s="3">
        <v>0</v>
      </c>
      <c r="L531" s="3">
        <v>13.282862716907411</v>
      </c>
    </row>
    <row r="532" spans="1:12" x14ac:dyDescent="0.25">
      <c r="A532" s="1">
        <v>44278</v>
      </c>
      <c r="B532" s="2">
        <f t="shared" si="16"/>
        <v>13</v>
      </c>
      <c r="C532" s="2" t="str">
        <f t="shared" si="17"/>
        <v>week 13</v>
      </c>
      <c r="D532" s="3" t="s">
        <v>16</v>
      </c>
      <c r="E532" s="3">
        <v>0</v>
      </c>
      <c r="F532" s="3">
        <v>720</v>
      </c>
      <c r="G532" s="3">
        <v>657964.68000000017</v>
      </c>
      <c r="H532" s="3">
        <v>17.5</v>
      </c>
      <c r="I532" s="3" t="s">
        <v>12</v>
      </c>
      <c r="J532" s="3">
        <v>12600</v>
      </c>
      <c r="K532" s="3">
        <v>0</v>
      </c>
      <c r="L532" s="3">
        <v>13.282862716907411</v>
      </c>
    </row>
    <row r="533" spans="1:12" x14ac:dyDescent="0.25">
      <c r="A533" s="1">
        <v>44279</v>
      </c>
      <c r="B533" s="2">
        <f t="shared" si="16"/>
        <v>13</v>
      </c>
      <c r="C533" s="2" t="str">
        <f t="shared" si="17"/>
        <v>week 13</v>
      </c>
      <c r="D533" s="3" t="s">
        <v>15</v>
      </c>
      <c r="E533" s="3">
        <v>0</v>
      </c>
      <c r="F533" s="3">
        <v>4787</v>
      </c>
      <c r="G533" s="3">
        <v>884628.79999999981</v>
      </c>
      <c r="H533" s="3">
        <v>16.5</v>
      </c>
      <c r="I533" s="3" t="s">
        <v>12</v>
      </c>
      <c r="J533" s="3">
        <v>78985.5</v>
      </c>
      <c r="K533" s="3">
        <v>0</v>
      </c>
      <c r="L533" s="3">
        <v>13.497806366524225</v>
      </c>
    </row>
    <row r="534" spans="1:12" x14ac:dyDescent="0.25">
      <c r="A534" s="1">
        <v>44279</v>
      </c>
      <c r="B534" s="2">
        <f t="shared" si="16"/>
        <v>13</v>
      </c>
      <c r="C534" s="2" t="str">
        <f t="shared" si="17"/>
        <v>week 13</v>
      </c>
      <c r="D534" s="3" t="s">
        <v>16</v>
      </c>
      <c r="E534" s="3">
        <v>510</v>
      </c>
      <c r="F534" s="3">
        <v>0</v>
      </c>
      <c r="G534" s="3">
        <v>658474.68000000017</v>
      </c>
      <c r="H534" s="3" t="s">
        <v>12</v>
      </c>
      <c r="I534" s="3">
        <v>14.7</v>
      </c>
      <c r="J534" s="3">
        <v>0</v>
      </c>
      <c r="K534" s="3">
        <v>7497</v>
      </c>
      <c r="L534" s="3">
        <v>13.283498199784683</v>
      </c>
    </row>
    <row r="535" spans="1:12" x14ac:dyDescent="0.25">
      <c r="A535" s="1">
        <v>44279</v>
      </c>
      <c r="B535" s="2">
        <f t="shared" si="16"/>
        <v>13</v>
      </c>
      <c r="C535" s="2" t="str">
        <f t="shared" si="17"/>
        <v>week 13</v>
      </c>
      <c r="D535" s="3" t="s">
        <v>16</v>
      </c>
      <c r="E535" s="3">
        <v>0</v>
      </c>
      <c r="F535" s="3">
        <v>510</v>
      </c>
      <c r="G535" s="3">
        <v>657964.68000000017</v>
      </c>
      <c r="H535" s="3">
        <v>16.600000000000001</v>
      </c>
      <c r="I535" s="3" t="s">
        <v>12</v>
      </c>
      <c r="J535" s="3">
        <v>8466</v>
      </c>
      <c r="K535" s="3">
        <v>0</v>
      </c>
      <c r="L535" s="3">
        <v>13.283498199784683</v>
      </c>
    </row>
    <row r="536" spans="1:12" x14ac:dyDescent="0.25">
      <c r="A536" s="1">
        <v>44279</v>
      </c>
      <c r="B536" s="2">
        <f t="shared" si="16"/>
        <v>13</v>
      </c>
      <c r="C536" s="2" t="str">
        <f t="shared" si="17"/>
        <v>week 13</v>
      </c>
      <c r="D536" s="3" t="s">
        <v>16</v>
      </c>
      <c r="E536" s="3">
        <v>0</v>
      </c>
      <c r="F536" s="3">
        <v>760</v>
      </c>
      <c r="G536" s="3">
        <v>657204.68000000017</v>
      </c>
      <c r="H536" s="3">
        <v>16.899999999999999</v>
      </c>
      <c r="I536" s="3" t="s">
        <v>12</v>
      </c>
      <c r="J536" s="3">
        <v>12843.999999999998</v>
      </c>
      <c r="K536" s="3">
        <v>0</v>
      </c>
      <c r="L536" s="3">
        <v>13.283498199784683</v>
      </c>
    </row>
    <row r="537" spans="1:12" x14ac:dyDescent="0.25">
      <c r="A537" s="1">
        <v>44282</v>
      </c>
      <c r="B537" s="2">
        <f t="shared" si="16"/>
        <v>13</v>
      </c>
      <c r="C537" s="2" t="str">
        <f t="shared" si="17"/>
        <v>week 13</v>
      </c>
      <c r="D537" s="3" t="s">
        <v>11</v>
      </c>
      <c r="E537" s="3">
        <v>0</v>
      </c>
      <c r="F537" s="3">
        <v>5104</v>
      </c>
      <c r="G537" s="3">
        <v>815656.7200000002</v>
      </c>
      <c r="H537" s="3">
        <v>18.399999999999999</v>
      </c>
      <c r="I537" s="3" t="s">
        <v>12</v>
      </c>
      <c r="J537" s="3">
        <v>93913.599999999991</v>
      </c>
      <c r="K537" s="3">
        <v>0</v>
      </c>
      <c r="L537" s="3">
        <v>12.900532215600389</v>
      </c>
    </row>
    <row r="538" spans="1:12" x14ac:dyDescent="0.25">
      <c r="A538" s="1">
        <v>44282</v>
      </c>
      <c r="B538" s="2">
        <f t="shared" si="16"/>
        <v>13</v>
      </c>
      <c r="C538" s="2" t="str">
        <f t="shared" si="17"/>
        <v>week 13</v>
      </c>
      <c r="D538" s="3" t="s">
        <v>11</v>
      </c>
      <c r="E538" s="3">
        <v>0</v>
      </c>
      <c r="F538" s="3">
        <v>829.25</v>
      </c>
      <c r="G538" s="3">
        <v>814827.4700000002</v>
      </c>
      <c r="H538" s="3">
        <v>17.5</v>
      </c>
      <c r="I538" s="3" t="s">
        <v>12</v>
      </c>
      <c r="J538" s="3">
        <v>14511.875</v>
      </c>
      <c r="K538" s="3">
        <v>0</v>
      </c>
      <c r="L538" s="3">
        <v>12.900532215600389</v>
      </c>
    </row>
    <row r="539" spans="1:12" x14ac:dyDescent="0.25">
      <c r="A539" s="1">
        <v>44282</v>
      </c>
      <c r="B539" s="2">
        <f t="shared" si="16"/>
        <v>13</v>
      </c>
      <c r="C539" s="2" t="str">
        <f t="shared" si="17"/>
        <v>week 13</v>
      </c>
      <c r="D539" s="3" t="s">
        <v>11</v>
      </c>
      <c r="E539" s="3">
        <v>0</v>
      </c>
      <c r="F539" s="3">
        <v>12350</v>
      </c>
      <c r="G539" s="3">
        <v>802477.4700000002</v>
      </c>
      <c r="H539" s="3">
        <v>17.8</v>
      </c>
      <c r="I539" s="3" t="s">
        <v>12</v>
      </c>
      <c r="J539" s="3">
        <v>219830</v>
      </c>
      <c r="K539" s="3">
        <v>0</v>
      </c>
      <c r="L539" s="3">
        <v>12.900532215600389</v>
      </c>
    </row>
    <row r="540" spans="1:12" x14ac:dyDescent="0.25">
      <c r="A540" s="1">
        <v>44282</v>
      </c>
      <c r="B540" s="2">
        <f t="shared" si="16"/>
        <v>13</v>
      </c>
      <c r="C540" s="2" t="str">
        <f t="shared" si="17"/>
        <v>week 13</v>
      </c>
      <c r="D540" s="3" t="s">
        <v>11</v>
      </c>
      <c r="E540" s="3">
        <v>0</v>
      </c>
      <c r="F540" s="3">
        <v>2707</v>
      </c>
      <c r="G540" s="3">
        <v>799770.4700000002</v>
      </c>
      <c r="H540" s="3">
        <v>18.2</v>
      </c>
      <c r="I540" s="3" t="s">
        <v>12</v>
      </c>
      <c r="J540" s="3">
        <v>49267.4</v>
      </c>
      <c r="K540" s="3">
        <v>0</v>
      </c>
      <c r="L540" s="3">
        <v>12.900532215600389</v>
      </c>
    </row>
    <row r="541" spans="1:12" x14ac:dyDescent="0.25">
      <c r="A541" s="1">
        <v>44282</v>
      </c>
      <c r="B541" s="2">
        <f t="shared" si="16"/>
        <v>13</v>
      </c>
      <c r="C541" s="2" t="str">
        <f t="shared" si="17"/>
        <v>week 13</v>
      </c>
      <c r="D541" s="3" t="s">
        <v>15</v>
      </c>
      <c r="E541" s="3">
        <v>0</v>
      </c>
      <c r="F541" s="3">
        <v>3110</v>
      </c>
      <c r="G541" s="3">
        <v>881518.79999999981</v>
      </c>
      <c r="H541" s="3">
        <v>18.5</v>
      </c>
      <c r="I541" s="3" t="s">
        <v>12</v>
      </c>
      <c r="J541" s="3">
        <v>57535</v>
      </c>
      <c r="K541" s="3">
        <v>0</v>
      </c>
      <c r="L541" s="3">
        <v>13.497806366524225</v>
      </c>
    </row>
    <row r="542" spans="1:12" x14ac:dyDescent="0.25">
      <c r="A542" s="1">
        <v>44282</v>
      </c>
      <c r="B542" s="2">
        <f t="shared" si="16"/>
        <v>13</v>
      </c>
      <c r="C542" s="2" t="str">
        <f t="shared" si="17"/>
        <v>week 13</v>
      </c>
      <c r="D542" s="3" t="s">
        <v>15</v>
      </c>
      <c r="E542" s="3">
        <v>0</v>
      </c>
      <c r="F542" s="3">
        <v>5990</v>
      </c>
      <c r="G542" s="3">
        <v>875528.79999999981</v>
      </c>
      <c r="H542" s="3">
        <v>16.899999999999999</v>
      </c>
      <c r="I542" s="3" t="s">
        <v>12</v>
      </c>
      <c r="J542" s="3">
        <v>101230.99999999999</v>
      </c>
      <c r="K542" s="3">
        <v>0</v>
      </c>
      <c r="L542" s="3">
        <v>13.497806366524225</v>
      </c>
    </row>
    <row r="543" spans="1:12" x14ac:dyDescent="0.25">
      <c r="A543" s="1">
        <v>44282</v>
      </c>
      <c r="B543" s="2">
        <f t="shared" si="16"/>
        <v>13</v>
      </c>
      <c r="C543" s="2" t="str">
        <f t="shared" si="17"/>
        <v>week 13</v>
      </c>
      <c r="D543" s="3" t="s">
        <v>15</v>
      </c>
      <c r="E543" s="3">
        <v>0</v>
      </c>
      <c r="F543" s="3">
        <v>5572</v>
      </c>
      <c r="G543" s="3">
        <v>869956.79999999981</v>
      </c>
      <c r="H543" s="3">
        <v>16.3</v>
      </c>
      <c r="I543" s="3" t="s">
        <v>12</v>
      </c>
      <c r="J543" s="3">
        <v>90823.6</v>
      </c>
      <c r="K543" s="3">
        <v>0</v>
      </c>
      <c r="L543" s="3">
        <v>13.497806366524225</v>
      </c>
    </row>
    <row r="544" spans="1:12" x14ac:dyDescent="0.25">
      <c r="A544" s="1">
        <v>44282</v>
      </c>
      <c r="B544" s="2">
        <f t="shared" si="16"/>
        <v>13</v>
      </c>
      <c r="C544" s="2" t="str">
        <f t="shared" si="17"/>
        <v>week 13</v>
      </c>
      <c r="D544" s="3" t="s">
        <v>15</v>
      </c>
      <c r="E544" s="3">
        <v>0</v>
      </c>
      <c r="F544" s="3">
        <v>3033</v>
      </c>
      <c r="G544" s="3">
        <v>866923.79999999981</v>
      </c>
      <c r="H544" s="3">
        <v>18.399999999999999</v>
      </c>
      <c r="I544" s="3" t="s">
        <v>12</v>
      </c>
      <c r="J544" s="3">
        <v>55807.199999999997</v>
      </c>
      <c r="K544" s="3">
        <v>0</v>
      </c>
      <c r="L544" s="3">
        <v>13.497806366524225</v>
      </c>
    </row>
    <row r="545" spans="1:12" x14ac:dyDescent="0.25">
      <c r="A545" s="1">
        <v>44282</v>
      </c>
      <c r="B545" s="2">
        <f t="shared" si="16"/>
        <v>13</v>
      </c>
      <c r="C545" s="2" t="str">
        <f t="shared" si="17"/>
        <v>week 13</v>
      </c>
      <c r="D545" s="3" t="s">
        <v>16</v>
      </c>
      <c r="E545" s="3">
        <v>0</v>
      </c>
      <c r="F545" s="3">
        <v>3367</v>
      </c>
      <c r="G545" s="3">
        <v>653837.68000000017</v>
      </c>
      <c r="H545" s="3">
        <v>18.600000000000001</v>
      </c>
      <c r="I545" s="3" t="s">
        <v>12</v>
      </c>
      <c r="J545" s="3">
        <v>62626.200000000004</v>
      </c>
      <c r="K545" s="3">
        <v>0</v>
      </c>
      <c r="L545" s="3">
        <v>13.283498199784683</v>
      </c>
    </row>
    <row r="546" spans="1:12" x14ac:dyDescent="0.25">
      <c r="A546" s="1">
        <v>44282</v>
      </c>
      <c r="B546" s="2">
        <f t="shared" si="16"/>
        <v>13</v>
      </c>
      <c r="C546" s="2" t="str">
        <f t="shared" si="17"/>
        <v>week 13</v>
      </c>
      <c r="D546" s="3" t="s">
        <v>16</v>
      </c>
      <c r="E546" s="3">
        <v>0</v>
      </c>
      <c r="F546" s="3">
        <v>12964</v>
      </c>
      <c r="G546" s="3">
        <v>640873.68000000017</v>
      </c>
      <c r="H546" s="3">
        <v>17.399999999999999</v>
      </c>
      <c r="I546" s="3" t="s">
        <v>12</v>
      </c>
      <c r="J546" s="3">
        <v>225573.59999999998</v>
      </c>
      <c r="K546" s="3">
        <v>0</v>
      </c>
      <c r="L546" s="3">
        <v>13.283498199784683</v>
      </c>
    </row>
    <row r="547" spans="1:12" x14ac:dyDescent="0.25">
      <c r="A547" s="1">
        <v>44282</v>
      </c>
      <c r="B547" s="2">
        <f t="shared" si="16"/>
        <v>13</v>
      </c>
      <c r="C547" s="2" t="str">
        <f t="shared" si="17"/>
        <v>week 13</v>
      </c>
      <c r="D547" s="3" t="s">
        <v>16</v>
      </c>
      <c r="E547" s="3">
        <v>0</v>
      </c>
      <c r="F547" s="3">
        <v>5702</v>
      </c>
      <c r="G547" s="3">
        <v>635171.68000000017</v>
      </c>
      <c r="H547" s="3">
        <v>16.3</v>
      </c>
      <c r="I547" s="3" t="s">
        <v>12</v>
      </c>
      <c r="J547" s="3">
        <v>92942.6</v>
      </c>
      <c r="K547" s="3">
        <v>0</v>
      </c>
      <c r="L547" s="3">
        <v>13.283498199784683</v>
      </c>
    </row>
    <row r="548" spans="1:12" x14ac:dyDescent="0.25">
      <c r="A548" s="1">
        <v>44283</v>
      </c>
      <c r="B548" s="2">
        <f t="shared" si="16"/>
        <v>14</v>
      </c>
      <c r="C548" s="2" t="str">
        <f t="shared" si="17"/>
        <v>week 14</v>
      </c>
      <c r="D548" s="3" t="s">
        <v>11</v>
      </c>
      <c r="E548" s="3">
        <v>0</v>
      </c>
      <c r="F548" s="3">
        <v>1036</v>
      </c>
      <c r="G548" s="3">
        <v>798734.4700000002</v>
      </c>
      <c r="H548" s="3">
        <v>16.8</v>
      </c>
      <c r="I548" s="3" t="s">
        <v>12</v>
      </c>
      <c r="J548" s="3">
        <v>17404.8</v>
      </c>
      <c r="K548" s="3">
        <v>0</v>
      </c>
      <c r="L548" s="3">
        <v>12.900532215600389</v>
      </c>
    </row>
    <row r="549" spans="1:12" x14ac:dyDescent="0.25">
      <c r="A549" s="1">
        <v>44283</v>
      </c>
      <c r="B549" s="2">
        <f t="shared" si="16"/>
        <v>14</v>
      </c>
      <c r="C549" s="2" t="str">
        <f t="shared" si="17"/>
        <v>week 14</v>
      </c>
      <c r="D549" s="3" t="s">
        <v>11</v>
      </c>
      <c r="E549" s="3">
        <v>0</v>
      </c>
      <c r="F549" s="3">
        <v>890</v>
      </c>
      <c r="G549" s="3">
        <v>797844.4700000002</v>
      </c>
      <c r="H549" s="3">
        <v>16.399999999999999</v>
      </c>
      <c r="I549" s="3" t="s">
        <v>12</v>
      </c>
      <c r="J549" s="3">
        <v>14595.999999999998</v>
      </c>
      <c r="K549" s="3">
        <v>0</v>
      </c>
      <c r="L549" s="3">
        <v>12.900532215600389</v>
      </c>
    </row>
    <row r="550" spans="1:12" x14ac:dyDescent="0.25">
      <c r="A550" s="1">
        <v>44283</v>
      </c>
      <c r="B550" s="2">
        <f t="shared" si="16"/>
        <v>14</v>
      </c>
      <c r="C550" s="2" t="str">
        <f t="shared" si="17"/>
        <v>week 14</v>
      </c>
      <c r="D550" s="3" t="s">
        <v>15</v>
      </c>
      <c r="E550" s="3">
        <v>0</v>
      </c>
      <c r="F550" s="3">
        <v>1872</v>
      </c>
      <c r="G550" s="3">
        <v>865051.79999999981</v>
      </c>
      <c r="H550" s="3">
        <v>18.7</v>
      </c>
      <c r="I550" s="3" t="s">
        <v>12</v>
      </c>
      <c r="J550" s="3">
        <v>35006.400000000001</v>
      </c>
      <c r="K550" s="3">
        <v>0</v>
      </c>
      <c r="L550" s="3">
        <v>13.497806366524225</v>
      </c>
    </row>
    <row r="551" spans="1:12" x14ac:dyDescent="0.25">
      <c r="A551" s="1">
        <v>44283</v>
      </c>
      <c r="B551" s="2">
        <f t="shared" si="16"/>
        <v>14</v>
      </c>
      <c r="C551" s="2" t="str">
        <f t="shared" si="17"/>
        <v>week 14</v>
      </c>
      <c r="D551" s="3" t="s">
        <v>15</v>
      </c>
      <c r="E551" s="3">
        <v>0</v>
      </c>
      <c r="F551" s="3">
        <v>3096</v>
      </c>
      <c r="G551" s="3">
        <v>861955.79999999981</v>
      </c>
      <c r="H551" s="3">
        <v>17.2</v>
      </c>
      <c r="I551" s="3" t="s">
        <v>12</v>
      </c>
      <c r="J551" s="3">
        <v>53251.199999999997</v>
      </c>
      <c r="K551" s="3">
        <v>0</v>
      </c>
      <c r="L551" s="3">
        <v>13.497806366524225</v>
      </c>
    </row>
    <row r="552" spans="1:12" x14ac:dyDescent="0.25">
      <c r="A552" s="1">
        <v>44283</v>
      </c>
      <c r="B552" s="2">
        <f t="shared" si="16"/>
        <v>14</v>
      </c>
      <c r="C552" s="2" t="str">
        <f t="shared" si="17"/>
        <v>week 14</v>
      </c>
      <c r="D552" s="3" t="s">
        <v>15</v>
      </c>
      <c r="E552" s="3">
        <v>0</v>
      </c>
      <c r="F552" s="3">
        <v>1353</v>
      </c>
      <c r="G552" s="3">
        <v>860602.79999999981</v>
      </c>
      <c r="H552" s="3">
        <v>16.600000000000001</v>
      </c>
      <c r="I552" s="3" t="s">
        <v>12</v>
      </c>
      <c r="J552" s="3">
        <v>22459.800000000003</v>
      </c>
      <c r="K552" s="3">
        <v>0</v>
      </c>
      <c r="L552" s="3">
        <v>13.497806366524225</v>
      </c>
    </row>
    <row r="553" spans="1:12" x14ac:dyDescent="0.25">
      <c r="A553" s="1">
        <v>44283</v>
      </c>
      <c r="B553" s="2">
        <f t="shared" si="16"/>
        <v>14</v>
      </c>
      <c r="C553" s="2" t="str">
        <f t="shared" si="17"/>
        <v>week 14</v>
      </c>
      <c r="D553" s="3" t="s">
        <v>15</v>
      </c>
      <c r="E553" s="3">
        <v>0</v>
      </c>
      <c r="F553" s="3">
        <v>1080</v>
      </c>
      <c r="G553" s="3">
        <v>859522.79999999981</v>
      </c>
      <c r="H553" s="3">
        <v>18.8</v>
      </c>
      <c r="I553" s="3" t="s">
        <v>12</v>
      </c>
      <c r="J553" s="3">
        <v>20304</v>
      </c>
      <c r="K553" s="3">
        <v>0</v>
      </c>
      <c r="L553" s="3">
        <v>13.497806366524225</v>
      </c>
    </row>
    <row r="554" spans="1:12" x14ac:dyDescent="0.25">
      <c r="A554" s="1">
        <v>44283</v>
      </c>
      <c r="B554" s="2">
        <f t="shared" si="16"/>
        <v>14</v>
      </c>
      <c r="C554" s="2" t="str">
        <f t="shared" si="17"/>
        <v>week 14</v>
      </c>
      <c r="D554" s="3" t="s">
        <v>15</v>
      </c>
      <c r="E554" s="3">
        <v>0</v>
      </c>
      <c r="F554" s="3">
        <v>630</v>
      </c>
      <c r="G554" s="3">
        <v>858892.79999999981</v>
      </c>
      <c r="H554" s="3">
        <v>16.8</v>
      </c>
      <c r="I554" s="3" t="s">
        <v>12</v>
      </c>
      <c r="J554" s="3">
        <v>10584</v>
      </c>
      <c r="K554" s="3">
        <v>0</v>
      </c>
      <c r="L554" s="3">
        <v>13.497806366524225</v>
      </c>
    </row>
    <row r="555" spans="1:12" x14ac:dyDescent="0.25">
      <c r="A555" s="1">
        <v>44283</v>
      </c>
      <c r="B555" s="2">
        <f t="shared" si="16"/>
        <v>14</v>
      </c>
      <c r="C555" s="2" t="str">
        <f t="shared" si="17"/>
        <v>week 14</v>
      </c>
      <c r="D555" s="3" t="s">
        <v>15</v>
      </c>
      <c r="E555" s="3">
        <v>0</v>
      </c>
      <c r="F555" s="3">
        <v>23140</v>
      </c>
      <c r="G555" s="3">
        <v>835752.79999999981</v>
      </c>
      <c r="H555" s="3">
        <v>17.899999999999999</v>
      </c>
      <c r="I555" s="3" t="s">
        <v>12</v>
      </c>
      <c r="J555" s="3">
        <v>414205.99999999994</v>
      </c>
      <c r="K555" s="3">
        <v>0</v>
      </c>
      <c r="L555" s="3">
        <v>13.497806366524225</v>
      </c>
    </row>
    <row r="556" spans="1:12" x14ac:dyDescent="0.25">
      <c r="A556" s="1">
        <v>44284</v>
      </c>
      <c r="B556" s="2">
        <f t="shared" si="16"/>
        <v>14</v>
      </c>
      <c r="C556" s="2" t="str">
        <f t="shared" si="17"/>
        <v>week 14</v>
      </c>
      <c r="D556" s="3" t="s">
        <v>13</v>
      </c>
      <c r="E556" s="3">
        <v>0</v>
      </c>
      <c r="F556" s="3">
        <v>9120</v>
      </c>
      <c r="G556" s="3">
        <v>124958.26000000001</v>
      </c>
      <c r="H556" s="3">
        <v>16.8</v>
      </c>
      <c r="I556" s="3" t="s">
        <v>12</v>
      </c>
      <c r="J556" s="3">
        <v>153216</v>
      </c>
      <c r="K556" s="3">
        <v>0</v>
      </c>
      <c r="L556" s="3">
        <v>13.578892710421915</v>
      </c>
    </row>
    <row r="557" spans="1:12" x14ac:dyDescent="0.25">
      <c r="A557" s="1">
        <v>44284</v>
      </c>
      <c r="B557" s="2">
        <f t="shared" si="16"/>
        <v>14</v>
      </c>
      <c r="C557" s="2" t="str">
        <f t="shared" si="17"/>
        <v>week 14</v>
      </c>
      <c r="D557" s="3" t="s">
        <v>14</v>
      </c>
      <c r="E557" s="3">
        <v>0</v>
      </c>
      <c r="F557" s="3">
        <v>12981</v>
      </c>
      <c r="G557" s="3">
        <v>136757.04999999999</v>
      </c>
      <c r="H557" s="3">
        <v>17.2</v>
      </c>
      <c r="I557" s="3" t="s">
        <v>12</v>
      </c>
      <c r="J557" s="3">
        <v>223273.19999999998</v>
      </c>
      <c r="K557" s="3">
        <v>0</v>
      </c>
      <c r="L557" s="3">
        <v>13.522075365502344</v>
      </c>
    </row>
    <row r="558" spans="1:12" x14ac:dyDescent="0.25">
      <c r="A558" s="1">
        <v>44284</v>
      </c>
      <c r="B558" s="2">
        <f t="shared" si="16"/>
        <v>14</v>
      </c>
      <c r="C558" s="2" t="str">
        <f t="shared" si="17"/>
        <v>week 14</v>
      </c>
      <c r="D558" s="3" t="s">
        <v>14</v>
      </c>
      <c r="E558" s="3">
        <v>0</v>
      </c>
      <c r="F558" s="3">
        <v>3525</v>
      </c>
      <c r="G558" s="3">
        <v>133232.04999999999</v>
      </c>
      <c r="H558" s="3">
        <v>16.600000000000001</v>
      </c>
      <c r="I558" s="3" t="s">
        <v>12</v>
      </c>
      <c r="J558" s="3">
        <v>58515.000000000007</v>
      </c>
      <c r="K558" s="3">
        <v>0</v>
      </c>
      <c r="L558" s="3">
        <v>13.522075365502344</v>
      </c>
    </row>
    <row r="559" spans="1:12" x14ac:dyDescent="0.25">
      <c r="A559" s="1">
        <v>44284</v>
      </c>
      <c r="B559" s="2">
        <f t="shared" si="16"/>
        <v>14</v>
      </c>
      <c r="C559" s="2" t="str">
        <f t="shared" si="17"/>
        <v>week 14</v>
      </c>
      <c r="D559" s="3" t="s">
        <v>14</v>
      </c>
      <c r="E559" s="3">
        <v>0</v>
      </c>
      <c r="F559" s="3">
        <v>404</v>
      </c>
      <c r="G559" s="3">
        <v>132828.04999999999</v>
      </c>
      <c r="H559" s="3">
        <v>17.2</v>
      </c>
      <c r="I559" s="3" t="s">
        <v>12</v>
      </c>
      <c r="J559" s="3">
        <v>6948.7999999999993</v>
      </c>
      <c r="K559" s="3">
        <v>0</v>
      </c>
      <c r="L559" s="3">
        <v>13.522075365502344</v>
      </c>
    </row>
    <row r="560" spans="1:12" x14ac:dyDescent="0.25">
      <c r="A560" s="1">
        <v>44284</v>
      </c>
      <c r="B560" s="2">
        <f t="shared" si="16"/>
        <v>14</v>
      </c>
      <c r="C560" s="2" t="str">
        <f t="shared" si="17"/>
        <v>week 14</v>
      </c>
      <c r="D560" s="3" t="s">
        <v>14</v>
      </c>
      <c r="E560" s="3">
        <v>0</v>
      </c>
      <c r="F560" s="3">
        <v>2890</v>
      </c>
      <c r="G560" s="3">
        <v>129938.04999999999</v>
      </c>
      <c r="H560" s="3">
        <v>16.899999999999999</v>
      </c>
      <c r="I560" s="3" t="s">
        <v>12</v>
      </c>
      <c r="J560" s="3">
        <v>48840.999999999993</v>
      </c>
      <c r="K560" s="3">
        <v>0</v>
      </c>
      <c r="L560" s="3">
        <v>13.522075365502344</v>
      </c>
    </row>
    <row r="561" spans="1:12" x14ac:dyDescent="0.25">
      <c r="A561" s="1">
        <v>44284</v>
      </c>
      <c r="B561" s="2">
        <f t="shared" si="16"/>
        <v>14</v>
      </c>
      <c r="C561" s="2" t="str">
        <f t="shared" si="17"/>
        <v>week 14</v>
      </c>
      <c r="D561" s="3" t="s">
        <v>15</v>
      </c>
      <c r="E561" s="3">
        <v>0</v>
      </c>
      <c r="F561" s="3">
        <v>1070</v>
      </c>
      <c r="G561" s="3">
        <v>834682.79999999981</v>
      </c>
      <c r="H561" s="3">
        <v>17.5</v>
      </c>
      <c r="I561" s="3" t="s">
        <v>12</v>
      </c>
      <c r="J561" s="3">
        <v>18725</v>
      </c>
      <c r="K561" s="3">
        <v>0</v>
      </c>
      <c r="L561" s="3">
        <v>13.497806366524225</v>
      </c>
    </row>
    <row r="562" spans="1:12" x14ac:dyDescent="0.25">
      <c r="A562" s="1">
        <v>44285</v>
      </c>
      <c r="B562" s="2">
        <f t="shared" si="16"/>
        <v>14</v>
      </c>
      <c r="C562" s="2" t="str">
        <f t="shared" si="17"/>
        <v>week 14</v>
      </c>
      <c r="D562" s="3" t="s">
        <v>11</v>
      </c>
      <c r="E562" s="3">
        <v>0</v>
      </c>
      <c r="F562" s="3">
        <v>1152</v>
      </c>
      <c r="G562" s="3">
        <v>796692.4700000002</v>
      </c>
      <c r="H562" s="3">
        <v>17.3</v>
      </c>
      <c r="I562" s="3" t="s">
        <v>12</v>
      </c>
      <c r="J562" s="3">
        <v>19929.600000000002</v>
      </c>
      <c r="K562" s="3">
        <v>0</v>
      </c>
      <c r="L562" s="3">
        <v>12.900532215600389</v>
      </c>
    </row>
    <row r="563" spans="1:12" x14ac:dyDescent="0.25">
      <c r="A563" s="1">
        <v>44285</v>
      </c>
      <c r="B563" s="2">
        <f t="shared" si="16"/>
        <v>14</v>
      </c>
      <c r="C563" s="2" t="str">
        <f t="shared" si="17"/>
        <v>week 14</v>
      </c>
      <c r="D563" s="3" t="s">
        <v>11</v>
      </c>
      <c r="E563" s="3">
        <v>0</v>
      </c>
      <c r="F563" s="3">
        <v>3060</v>
      </c>
      <c r="G563" s="3">
        <v>793632.4700000002</v>
      </c>
      <c r="H563" s="3">
        <v>18.100000000000001</v>
      </c>
      <c r="I563" s="3" t="s">
        <v>12</v>
      </c>
      <c r="J563" s="3">
        <v>55386.000000000007</v>
      </c>
      <c r="K563" s="3">
        <v>0</v>
      </c>
      <c r="L563" s="3">
        <v>12.900532215600389</v>
      </c>
    </row>
    <row r="564" spans="1:12" x14ac:dyDescent="0.25">
      <c r="A564" s="1">
        <v>44285</v>
      </c>
      <c r="B564" s="2">
        <f t="shared" si="16"/>
        <v>14</v>
      </c>
      <c r="C564" s="2" t="str">
        <f t="shared" si="17"/>
        <v>week 14</v>
      </c>
      <c r="D564" s="3" t="s">
        <v>15</v>
      </c>
      <c r="E564" s="3">
        <v>0</v>
      </c>
      <c r="F564" s="3">
        <v>5430</v>
      </c>
      <c r="G564" s="3">
        <v>829252.79999999981</v>
      </c>
      <c r="H564" s="3">
        <v>17.100000000000001</v>
      </c>
      <c r="I564" s="3" t="s">
        <v>12</v>
      </c>
      <c r="J564" s="3">
        <v>92853.000000000015</v>
      </c>
      <c r="K564" s="3">
        <v>0</v>
      </c>
      <c r="L564" s="3">
        <v>13.497806366524225</v>
      </c>
    </row>
    <row r="565" spans="1:12" x14ac:dyDescent="0.25">
      <c r="A565" s="1">
        <v>44287</v>
      </c>
      <c r="B565" s="2">
        <f t="shared" si="16"/>
        <v>14</v>
      </c>
      <c r="C565" s="2" t="str">
        <f t="shared" si="17"/>
        <v>week 14</v>
      </c>
      <c r="D565" s="3" t="s">
        <v>14</v>
      </c>
      <c r="E565" s="3">
        <v>0</v>
      </c>
      <c r="F565" s="3">
        <v>5750</v>
      </c>
      <c r="G565" s="3">
        <v>124188.04999999999</v>
      </c>
      <c r="H565" s="3">
        <v>16.600000000000001</v>
      </c>
      <c r="I565" s="3" t="s">
        <v>12</v>
      </c>
      <c r="J565" s="3">
        <v>95450.000000000015</v>
      </c>
      <c r="K565" s="3">
        <v>0</v>
      </c>
      <c r="L565" s="3">
        <v>13.522075365502344</v>
      </c>
    </row>
    <row r="566" spans="1:12" x14ac:dyDescent="0.25">
      <c r="A566" s="1">
        <v>44287</v>
      </c>
      <c r="B566" s="2">
        <f t="shared" si="16"/>
        <v>14</v>
      </c>
      <c r="C566" s="2" t="str">
        <f t="shared" si="17"/>
        <v>week 14</v>
      </c>
      <c r="D566" s="3" t="s">
        <v>15</v>
      </c>
      <c r="E566" s="3">
        <v>0</v>
      </c>
      <c r="F566" s="3">
        <v>3380</v>
      </c>
      <c r="G566" s="3">
        <v>825872.79999999981</v>
      </c>
      <c r="H566" s="3">
        <v>17.7</v>
      </c>
      <c r="I566" s="3" t="s">
        <v>12</v>
      </c>
      <c r="J566" s="3">
        <v>59826</v>
      </c>
      <c r="K566" s="3">
        <v>0</v>
      </c>
      <c r="L566" s="3">
        <v>13.497806366524225</v>
      </c>
    </row>
    <row r="567" spans="1:12" x14ac:dyDescent="0.25">
      <c r="A567" s="1">
        <v>44287</v>
      </c>
      <c r="B567" s="2">
        <f t="shared" si="16"/>
        <v>14</v>
      </c>
      <c r="C567" s="2" t="str">
        <f t="shared" si="17"/>
        <v>week 14</v>
      </c>
      <c r="D567" s="3" t="s">
        <v>15</v>
      </c>
      <c r="E567" s="3">
        <v>0</v>
      </c>
      <c r="F567" s="3">
        <v>1080</v>
      </c>
      <c r="G567" s="3">
        <v>824792.79999999981</v>
      </c>
      <c r="H567" s="3">
        <v>16.7</v>
      </c>
      <c r="I567" s="3" t="s">
        <v>12</v>
      </c>
      <c r="J567" s="3">
        <v>18036</v>
      </c>
      <c r="K567" s="3">
        <v>0</v>
      </c>
      <c r="L567" s="3">
        <v>13.497806366524225</v>
      </c>
    </row>
    <row r="568" spans="1:12" x14ac:dyDescent="0.25">
      <c r="A568" s="1">
        <v>44287</v>
      </c>
      <c r="B568" s="2">
        <f t="shared" si="16"/>
        <v>14</v>
      </c>
      <c r="C568" s="2" t="str">
        <f t="shared" si="17"/>
        <v>week 14</v>
      </c>
      <c r="D568" s="3" t="s">
        <v>15</v>
      </c>
      <c r="E568" s="3">
        <v>0</v>
      </c>
      <c r="F568" s="3">
        <v>5300</v>
      </c>
      <c r="G568" s="3">
        <v>819492.79999999981</v>
      </c>
      <c r="H568" s="3">
        <v>17.100000000000001</v>
      </c>
      <c r="I568" s="3" t="s">
        <v>12</v>
      </c>
      <c r="J568" s="3">
        <v>90630.000000000015</v>
      </c>
      <c r="K568" s="3">
        <v>0</v>
      </c>
      <c r="L568" s="3">
        <v>13.497806366524225</v>
      </c>
    </row>
    <row r="569" spans="1:12" x14ac:dyDescent="0.25">
      <c r="A569" s="1">
        <v>44287</v>
      </c>
      <c r="B569" s="2">
        <f t="shared" si="16"/>
        <v>14</v>
      </c>
      <c r="C569" s="2" t="str">
        <f t="shared" si="17"/>
        <v>week 14</v>
      </c>
      <c r="D569" s="3" t="s">
        <v>15</v>
      </c>
      <c r="E569" s="3">
        <v>0</v>
      </c>
      <c r="F569" s="3">
        <v>3440</v>
      </c>
      <c r="G569" s="3">
        <v>816052.79999999981</v>
      </c>
      <c r="H569" s="3">
        <v>16.3</v>
      </c>
      <c r="I569" s="3" t="s">
        <v>12</v>
      </c>
      <c r="J569" s="3">
        <v>56072</v>
      </c>
      <c r="K569" s="3">
        <v>0</v>
      </c>
      <c r="L569" s="3">
        <v>13.497806366524225</v>
      </c>
    </row>
    <row r="570" spans="1:12" x14ac:dyDescent="0.25">
      <c r="A570" s="1">
        <v>44287</v>
      </c>
      <c r="B570" s="2">
        <f t="shared" si="16"/>
        <v>14</v>
      </c>
      <c r="C570" s="2" t="str">
        <f t="shared" si="17"/>
        <v>week 14</v>
      </c>
      <c r="D570" s="3" t="s">
        <v>15</v>
      </c>
      <c r="E570" s="3">
        <v>0</v>
      </c>
      <c r="F570" s="3">
        <v>5400</v>
      </c>
      <c r="G570" s="3">
        <v>810652.79999999981</v>
      </c>
      <c r="H570" s="3">
        <v>16.2</v>
      </c>
      <c r="I570" s="3" t="s">
        <v>12</v>
      </c>
      <c r="J570" s="3">
        <v>87480</v>
      </c>
      <c r="K570" s="3">
        <v>0</v>
      </c>
      <c r="L570" s="3">
        <v>13.497806366524225</v>
      </c>
    </row>
    <row r="571" spans="1:12" x14ac:dyDescent="0.25">
      <c r="A571" s="1">
        <v>44287</v>
      </c>
      <c r="B571" s="2">
        <f t="shared" si="16"/>
        <v>14</v>
      </c>
      <c r="C571" s="2" t="str">
        <f t="shared" si="17"/>
        <v>week 14</v>
      </c>
      <c r="D571" s="3" t="s">
        <v>15</v>
      </c>
      <c r="E571" s="3">
        <v>0</v>
      </c>
      <c r="F571" s="3">
        <v>13860</v>
      </c>
      <c r="G571" s="3">
        <v>796792.79999999981</v>
      </c>
      <c r="H571" s="3">
        <v>17.5</v>
      </c>
      <c r="I571" s="3" t="s">
        <v>12</v>
      </c>
      <c r="J571" s="3">
        <v>242550</v>
      </c>
      <c r="K571" s="3">
        <v>0</v>
      </c>
      <c r="L571" s="3">
        <v>13.497806366524225</v>
      </c>
    </row>
    <row r="572" spans="1:12" x14ac:dyDescent="0.25">
      <c r="A572" s="1">
        <v>44287</v>
      </c>
      <c r="B572" s="2">
        <f t="shared" si="16"/>
        <v>14</v>
      </c>
      <c r="C572" s="2" t="str">
        <f t="shared" si="17"/>
        <v>week 14</v>
      </c>
      <c r="D572" s="3" t="s">
        <v>15</v>
      </c>
      <c r="E572" s="3">
        <v>0</v>
      </c>
      <c r="F572" s="3">
        <v>1320</v>
      </c>
      <c r="G572" s="3">
        <v>795472.79999999981</v>
      </c>
      <c r="H572" s="3">
        <v>16.8</v>
      </c>
      <c r="I572" s="3" t="s">
        <v>12</v>
      </c>
      <c r="J572" s="3">
        <v>22176</v>
      </c>
      <c r="K572" s="3">
        <v>0</v>
      </c>
      <c r="L572" s="3">
        <v>13.497806366524225</v>
      </c>
    </row>
    <row r="573" spans="1:12" x14ac:dyDescent="0.25">
      <c r="A573" s="1">
        <v>44291</v>
      </c>
      <c r="B573" s="2">
        <f t="shared" si="16"/>
        <v>15</v>
      </c>
      <c r="C573" s="2" t="str">
        <f t="shared" si="17"/>
        <v>week 15</v>
      </c>
      <c r="D573" s="3" t="s">
        <v>11</v>
      </c>
      <c r="E573" s="3">
        <v>0</v>
      </c>
      <c r="F573" s="3">
        <v>8400</v>
      </c>
      <c r="G573" s="3">
        <v>785232.4700000002</v>
      </c>
      <c r="H573" s="3">
        <v>18.7</v>
      </c>
      <c r="I573" s="3" t="s">
        <v>12</v>
      </c>
      <c r="J573" s="3">
        <v>157080</v>
      </c>
      <c r="K573" s="3">
        <v>0</v>
      </c>
      <c r="L573" s="3">
        <v>12.900532215600389</v>
      </c>
    </row>
    <row r="574" spans="1:12" x14ac:dyDescent="0.25">
      <c r="A574" s="1">
        <v>44291</v>
      </c>
      <c r="B574" s="2">
        <f t="shared" si="16"/>
        <v>15</v>
      </c>
      <c r="C574" s="2" t="str">
        <f t="shared" si="17"/>
        <v>week 15</v>
      </c>
      <c r="D574" s="3" t="s">
        <v>11</v>
      </c>
      <c r="E574" s="3">
        <v>0</v>
      </c>
      <c r="F574" s="3">
        <v>9500</v>
      </c>
      <c r="G574" s="3">
        <v>775732.4700000002</v>
      </c>
      <c r="H574" s="3">
        <v>18.600000000000001</v>
      </c>
      <c r="I574" s="3" t="s">
        <v>12</v>
      </c>
      <c r="J574" s="3">
        <v>176700</v>
      </c>
      <c r="K574" s="3">
        <v>0</v>
      </c>
      <c r="L574" s="3">
        <v>12.900532215600389</v>
      </c>
    </row>
    <row r="575" spans="1:12" x14ac:dyDescent="0.25">
      <c r="A575" s="1">
        <v>44291</v>
      </c>
      <c r="B575" s="2">
        <f t="shared" si="16"/>
        <v>15</v>
      </c>
      <c r="C575" s="2" t="str">
        <f t="shared" si="17"/>
        <v>week 15</v>
      </c>
      <c r="D575" s="3" t="s">
        <v>15</v>
      </c>
      <c r="E575" s="3">
        <v>0</v>
      </c>
      <c r="F575" s="3">
        <v>3500</v>
      </c>
      <c r="G575" s="3">
        <v>791972.79999999981</v>
      </c>
      <c r="H575" s="3">
        <v>17.5</v>
      </c>
      <c r="I575" s="3" t="s">
        <v>12</v>
      </c>
      <c r="J575" s="3">
        <v>61250</v>
      </c>
      <c r="K575" s="3">
        <v>0</v>
      </c>
      <c r="L575" s="3">
        <v>13.497806366524225</v>
      </c>
    </row>
    <row r="576" spans="1:12" x14ac:dyDescent="0.25">
      <c r="A576" s="1">
        <v>44291</v>
      </c>
      <c r="B576" s="2">
        <f t="shared" si="16"/>
        <v>15</v>
      </c>
      <c r="C576" s="2" t="str">
        <f t="shared" si="17"/>
        <v>week 15</v>
      </c>
      <c r="D576" s="3" t="s">
        <v>15</v>
      </c>
      <c r="E576" s="3">
        <v>0</v>
      </c>
      <c r="F576" s="3">
        <v>807</v>
      </c>
      <c r="G576" s="3">
        <v>791165.79999999981</v>
      </c>
      <c r="H576" s="3">
        <v>18.399999999999999</v>
      </c>
      <c r="I576" s="3" t="s">
        <v>12</v>
      </c>
      <c r="J576" s="3">
        <v>14848.8</v>
      </c>
      <c r="K576" s="3">
        <v>0</v>
      </c>
      <c r="L576" s="3">
        <v>13.497806366524225</v>
      </c>
    </row>
    <row r="577" spans="1:12" x14ac:dyDescent="0.25">
      <c r="A577" s="1">
        <v>44291</v>
      </c>
      <c r="B577" s="2">
        <f t="shared" si="16"/>
        <v>15</v>
      </c>
      <c r="C577" s="2" t="str">
        <f t="shared" si="17"/>
        <v>week 15</v>
      </c>
      <c r="D577" s="3" t="s">
        <v>15</v>
      </c>
      <c r="E577" s="3">
        <v>0</v>
      </c>
      <c r="F577" s="3">
        <v>4280</v>
      </c>
      <c r="G577" s="3">
        <v>786885.79999999981</v>
      </c>
      <c r="H577" s="3">
        <v>17.3</v>
      </c>
      <c r="I577" s="3" t="s">
        <v>12</v>
      </c>
      <c r="J577" s="3">
        <v>74044</v>
      </c>
      <c r="K577" s="3">
        <v>0</v>
      </c>
      <c r="L577" s="3">
        <v>13.497806366524225</v>
      </c>
    </row>
    <row r="578" spans="1:12" x14ac:dyDescent="0.25">
      <c r="A578" s="1">
        <v>44291</v>
      </c>
      <c r="B578" s="2">
        <f t="shared" si="16"/>
        <v>15</v>
      </c>
      <c r="C578" s="2" t="str">
        <f t="shared" si="17"/>
        <v>week 15</v>
      </c>
      <c r="D578" s="3" t="s">
        <v>15</v>
      </c>
      <c r="E578" s="3">
        <v>0</v>
      </c>
      <c r="F578" s="3">
        <v>1800</v>
      </c>
      <c r="G578" s="3">
        <v>785085.79999999981</v>
      </c>
      <c r="H578" s="3">
        <v>18.3</v>
      </c>
      <c r="I578" s="3" t="s">
        <v>12</v>
      </c>
      <c r="J578" s="3">
        <v>32940</v>
      </c>
      <c r="K578" s="3">
        <v>0</v>
      </c>
      <c r="L578" s="3">
        <v>13.497806366524225</v>
      </c>
    </row>
    <row r="579" spans="1:12" x14ac:dyDescent="0.25">
      <c r="A579" s="1">
        <v>44291</v>
      </c>
      <c r="B579" s="2">
        <f t="shared" ref="B579:B642" si="18">WEEKNUM(A579)</f>
        <v>15</v>
      </c>
      <c r="C579" s="2" t="str">
        <f t="shared" ref="C579:C642" si="19">CONCATENATE("week"," ",B579)</f>
        <v>week 15</v>
      </c>
      <c r="D579" s="3" t="s">
        <v>15</v>
      </c>
      <c r="E579" s="3">
        <v>0</v>
      </c>
      <c r="F579" s="3">
        <v>1370</v>
      </c>
      <c r="G579" s="3">
        <v>783715.79999999981</v>
      </c>
      <c r="H579" s="3">
        <v>17.3</v>
      </c>
      <c r="I579" s="3" t="s">
        <v>12</v>
      </c>
      <c r="J579" s="3">
        <v>23701</v>
      </c>
      <c r="K579" s="3">
        <v>0</v>
      </c>
      <c r="L579" s="3">
        <v>13.497806366524225</v>
      </c>
    </row>
    <row r="580" spans="1:12" x14ac:dyDescent="0.25">
      <c r="A580" s="1">
        <v>44292</v>
      </c>
      <c r="B580" s="2">
        <f t="shared" si="18"/>
        <v>15</v>
      </c>
      <c r="C580" s="2" t="str">
        <f t="shared" si="19"/>
        <v>week 15</v>
      </c>
      <c r="D580" s="3" t="s">
        <v>11</v>
      </c>
      <c r="E580" s="3">
        <v>0</v>
      </c>
      <c r="F580" s="3">
        <v>4469</v>
      </c>
      <c r="G580" s="3">
        <v>771263.4700000002</v>
      </c>
      <c r="H580" s="3">
        <v>18.399999999999999</v>
      </c>
      <c r="I580" s="3" t="s">
        <v>12</v>
      </c>
      <c r="J580" s="3">
        <v>82229.599999999991</v>
      </c>
      <c r="K580" s="3">
        <v>0</v>
      </c>
      <c r="L580" s="3">
        <v>12.900532215600389</v>
      </c>
    </row>
    <row r="581" spans="1:12" x14ac:dyDescent="0.25">
      <c r="A581" s="1">
        <v>44292</v>
      </c>
      <c r="B581" s="2">
        <f t="shared" si="18"/>
        <v>15</v>
      </c>
      <c r="C581" s="2" t="str">
        <f t="shared" si="19"/>
        <v>week 15</v>
      </c>
      <c r="D581" s="3" t="s">
        <v>15</v>
      </c>
      <c r="E581" s="3">
        <v>0</v>
      </c>
      <c r="F581" s="3">
        <v>250</v>
      </c>
      <c r="G581" s="3">
        <v>783465.79999999981</v>
      </c>
      <c r="H581" s="3">
        <v>18.8</v>
      </c>
      <c r="I581" s="3" t="s">
        <v>12</v>
      </c>
      <c r="J581" s="3">
        <v>4700</v>
      </c>
      <c r="K581" s="3">
        <v>0</v>
      </c>
      <c r="L581" s="3">
        <v>13.497806366524225</v>
      </c>
    </row>
    <row r="582" spans="1:12" x14ac:dyDescent="0.25">
      <c r="A582" s="1">
        <v>44292</v>
      </c>
      <c r="B582" s="2">
        <f t="shared" si="18"/>
        <v>15</v>
      </c>
      <c r="C582" s="2" t="str">
        <f t="shared" si="19"/>
        <v>week 15</v>
      </c>
      <c r="D582" s="3" t="s">
        <v>15</v>
      </c>
      <c r="E582" s="3">
        <v>0</v>
      </c>
      <c r="F582" s="3">
        <v>900</v>
      </c>
      <c r="G582" s="3">
        <v>782565.79999999981</v>
      </c>
      <c r="H582" s="3">
        <v>17.899999999999999</v>
      </c>
      <c r="I582" s="3" t="s">
        <v>12</v>
      </c>
      <c r="J582" s="3">
        <v>16109.999999999998</v>
      </c>
      <c r="K582" s="3">
        <v>0</v>
      </c>
      <c r="L582" s="3">
        <v>13.497806366524225</v>
      </c>
    </row>
    <row r="583" spans="1:12" x14ac:dyDescent="0.25">
      <c r="A583" s="1">
        <v>44292</v>
      </c>
      <c r="B583" s="2">
        <f t="shared" si="18"/>
        <v>15</v>
      </c>
      <c r="C583" s="2" t="str">
        <f t="shared" si="19"/>
        <v>week 15</v>
      </c>
      <c r="D583" s="3" t="s">
        <v>15</v>
      </c>
      <c r="E583" s="3">
        <v>0</v>
      </c>
      <c r="F583" s="3">
        <v>1000</v>
      </c>
      <c r="G583" s="3">
        <v>781565.79999999981</v>
      </c>
      <c r="H583" s="3">
        <v>18.7</v>
      </c>
      <c r="I583" s="3" t="s">
        <v>12</v>
      </c>
      <c r="J583" s="3">
        <v>18700</v>
      </c>
      <c r="K583" s="3">
        <v>0</v>
      </c>
      <c r="L583" s="3">
        <v>13.497806366524225</v>
      </c>
    </row>
    <row r="584" spans="1:12" x14ac:dyDescent="0.25">
      <c r="A584" s="1">
        <v>44292</v>
      </c>
      <c r="B584" s="2">
        <f t="shared" si="18"/>
        <v>15</v>
      </c>
      <c r="C584" s="2" t="str">
        <f t="shared" si="19"/>
        <v>week 15</v>
      </c>
      <c r="D584" s="3" t="s">
        <v>15</v>
      </c>
      <c r="E584" s="3">
        <v>0</v>
      </c>
      <c r="F584" s="3">
        <v>9042</v>
      </c>
      <c r="G584" s="3">
        <v>772523.79999999981</v>
      </c>
      <c r="H584" s="3">
        <v>18.5</v>
      </c>
      <c r="I584" s="3" t="s">
        <v>12</v>
      </c>
      <c r="J584" s="3">
        <v>167277</v>
      </c>
      <c r="K584" s="3">
        <v>0</v>
      </c>
      <c r="L584" s="3">
        <v>13.497806366524225</v>
      </c>
    </row>
    <row r="585" spans="1:12" x14ac:dyDescent="0.25">
      <c r="A585" s="1">
        <v>44293</v>
      </c>
      <c r="B585" s="2">
        <f t="shared" si="18"/>
        <v>15</v>
      </c>
      <c r="C585" s="2" t="str">
        <f t="shared" si="19"/>
        <v>week 15</v>
      </c>
      <c r="D585" s="3" t="s">
        <v>11</v>
      </c>
      <c r="E585" s="3">
        <v>0</v>
      </c>
      <c r="F585" s="3">
        <v>3060</v>
      </c>
      <c r="G585" s="3">
        <v>768203.4700000002</v>
      </c>
      <c r="H585" s="3">
        <v>16.100000000000001</v>
      </c>
      <c r="I585" s="3" t="s">
        <v>12</v>
      </c>
      <c r="J585" s="3">
        <v>49266.000000000007</v>
      </c>
      <c r="K585" s="3">
        <v>0</v>
      </c>
      <c r="L585" s="3">
        <v>12.900532215600389</v>
      </c>
    </row>
    <row r="586" spans="1:12" x14ac:dyDescent="0.25">
      <c r="A586" s="1">
        <v>44293</v>
      </c>
      <c r="B586" s="2">
        <f t="shared" si="18"/>
        <v>15</v>
      </c>
      <c r="C586" s="2" t="str">
        <f t="shared" si="19"/>
        <v>week 15</v>
      </c>
      <c r="D586" s="3" t="s">
        <v>11</v>
      </c>
      <c r="E586" s="3">
        <v>0</v>
      </c>
      <c r="F586" s="3">
        <v>2640</v>
      </c>
      <c r="G586" s="3">
        <v>765563.4700000002</v>
      </c>
      <c r="H586" s="3">
        <v>17.7</v>
      </c>
      <c r="I586" s="3" t="s">
        <v>12</v>
      </c>
      <c r="J586" s="3">
        <v>46728</v>
      </c>
      <c r="K586" s="3">
        <v>0</v>
      </c>
      <c r="L586" s="3">
        <v>12.900532215600389</v>
      </c>
    </row>
    <row r="587" spans="1:12" x14ac:dyDescent="0.25">
      <c r="A587" s="1">
        <v>44293</v>
      </c>
      <c r="B587" s="2">
        <f t="shared" si="18"/>
        <v>15</v>
      </c>
      <c r="C587" s="2" t="str">
        <f t="shared" si="19"/>
        <v>week 15</v>
      </c>
      <c r="D587" s="3" t="s">
        <v>14</v>
      </c>
      <c r="E587" s="3">
        <v>0</v>
      </c>
      <c r="F587" s="3">
        <v>710</v>
      </c>
      <c r="G587" s="3">
        <v>123478.04999999999</v>
      </c>
      <c r="H587" s="3">
        <v>16.5</v>
      </c>
      <c r="I587" s="3" t="s">
        <v>12</v>
      </c>
      <c r="J587" s="3">
        <v>11715</v>
      </c>
      <c r="K587" s="3">
        <v>0</v>
      </c>
      <c r="L587" s="3">
        <v>13.522075365502344</v>
      </c>
    </row>
    <row r="588" spans="1:12" x14ac:dyDescent="0.25">
      <c r="A588" s="1">
        <v>44294</v>
      </c>
      <c r="B588" s="2">
        <f t="shared" si="18"/>
        <v>15</v>
      </c>
      <c r="C588" s="2" t="str">
        <f t="shared" si="19"/>
        <v>week 15</v>
      </c>
      <c r="D588" s="3" t="s">
        <v>15</v>
      </c>
      <c r="E588" s="3">
        <v>0</v>
      </c>
      <c r="F588" s="3">
        <v>2680</v>
      </c>
      <c r="G588" s="3">
        <v>769843.79999999981</v>
      </c>
      <c r="H588" s="3">
        <v>17.100000000000001</v>
      </c>
      <c r="I588" s="3" t="s">
        <v>12</v>
      </c>
      <c r="J588" s="3">
        <v>45828.000000000007</v>
      </c>
      <c r="K588" s="3">
        <v>0</v>
      </c>
      <c r="L588" s="3">
        <v>13.497806366524225</v>
      </c>
    </row>
    <row r="589" spans="1:12" x14ac:dyDescent="0.25">
      <c r="A589" s="1">
        <v>44294</v>
      </c>
      <c r="B589" s="2">
        <f t="shared" si="18"/>
        <v>15</v>
      </c>
      <c r="C589" s="2" t="str">
        <f t="shared" si="19"/>
        <v>week 15</v>
      </c>
      <c r="D589" s="3" t="s">
        <v>15</v>
      </c>
      <c r="E589" s="3">
        <v>0</v>
      </c>
      <c r="F589" s="3">
        <v>2660</v>
      </c>
      <c r="G589" s="3">
        <v>767183.79999999981</v>
      </c>
      <c r="H589" s="3">
        <v>17.2</v>
      </c>
      <c r="I589" s="3" t="s">
        <v>12</v>
      </c>
      <c r="J589" s="3">
        <v>45752</v>
      </c>
      <c r="K589" s="3">
        <v>0</v>
      </c>
      <c r="L589" s="3">
        <v>13.497806366524225</v>
      </c>
    </row>
    <row r="590" spans="1:12" x14ac:dyDescent="0.25">
      <c r="A590" s="1">
        <v>44296</v>
      </c>
      <c r="B590" s="2">
        <f t="shared" si="18"/>
        <v>15</v>
      </c>
      <c r="C590" s="2" t="str">
        <f t="shared" si="19"/>
        <v>week 15</v>
      </c>
      <c r="D590" s="3" t="s">
        <v>11</v>
      </c>
      <c r="E590" s="3">
        <v>0</v>
      </c>
      <c r="F590" s="3">
        <v>12650</v>
      </c>
      <c r="G590" s="3">
        <v>752913.4700000002</v>
      </c>
      <c r="H590" s="3">
        <v>16.7</v>
      </c>
      <c r="I590" s="3" t="s">
        <v>12</v>
      </c>
      <c r="J590" s="3">
        <v>211255</v>
      </c>
      <c r="K590" s="3">
        <v>0</v>
      </c>
      <c r="L590" s="3">
        <v>12.900532215600389</v>
      </c>
    </row>
    <row r="591" spans="1:12" x14ac:dyDescent="0.25">
      <c r="A591" s="1">
        <v>44296</v>
      </c>
      <c r="B591" s="2">
        <f t="shared" si="18"/>
        <v>15</v>
      </c>
      <c r="C591" s="2" t="str">
        <f t="shared" si="19"/>
        <v>week 15</v>
      </c>
      <c r="D591" s="3" t="s">
        <v>11</v>
      </c>
      <c r="E591" s="3">
        <v>0</v>
      </c>
      <c r="F591" s="3">
        <v>6635</v>
      </c>
      <c r="G591" s="3">
        <v>746278.4700000002</v>
      </c>
      <c r="H591" s="3">
        <v>18.5</v>
      </c>
      <c r="I591" s="3" t="s">
        <v>12</v>
      </c>
      <c r="J591" s="3">
        <v>122747.5</v>
      </c>
      <c r="K591" s="3">
        <v>0</v>
      </c>
      <c r="L591" s="3">
        <v>12.900532215600389</v>
      </c>
    </row>
    <row r="592" spans="1:12" x14ac:dyDescent="0.25">
      <c r="A592" s="1">
        <v>44296</v>
      </c>
      <c r="B592" s="2">
        <f t="shared" si="18"/>
        <v>15</v>
      </c>
      <c r="C592" s="2" t="str">
        <f t="shared" si="19"/>
        <v>week 15</v>
      </c>
      <c r="D592" s="3" t="s">
        <v>11</v>
      </c>
      <c r="E592" s="3">
        <v>0</v>
      </c>
      <c r="F592" s="3">
        <v>9216</v>
      </c>
      <c r="G592" s="3">
        <v>737062.4700000002</v>
      </c>
      <c r="H592" s="3">
        <v>18.600000000000001</v>
      </c>
      <c r="I592" s="3" t="s">
        <v>12</v>
      </c>
      <c r="J592" s="3">
        <v>171417.60000000001</v>
      </c>
      <c r="K592" s="3">
        <v>0</v>
      </c>
      <c r="L592" s="3">
        <v>12.900532215600389</v>
      </c>
    </row>
    <row r="593" spans="1:12" x14ac:dyDescent="0.25">
      <c r="A593" s="1">
        <v>44296</v>
      </c>
      <c r="B593" s="2">
        <f t="shared" si="18"/>
        <v>15</v>
      </c>
      <c r="C593" s="2" t="str">
        <f t="shared" si="19"/>
        <v>week 15</v>
      </c>
      <c r="D593" s="3" t="s">
        <v>11</v>
      </c>
      <c r="E593" s="3">
        <v>0</v>
      </c>
      <c r="F593" s="3">
        <v>5414</v>
      </c>
      <c r="G593" s="3">
        <v>731648.4700000002</v>
      </c>
      <c r="H593" s="3">
        <v>17.399999999999999</v>
      </c>
      <c r="I593" s="3" t="s">
        <v>12</v>
      </c>
      <c r="J593" s="3">
        <v>94203.599999999991</v>
      </c>
      <c r="K593" s="3">
        <v>0</v>
      </c>
      <c r="L593" s="3">
        <v>12.900532215600389</v>
      </c>
    </row>
    <row r="594" spans="1:12" x14ac:dyDescent="0.25">
      <c r="A594" s="1">
        <v>44296</v>
      </c>
      <c r="B594" s="2">
        <f t="shared" si="18"/>
        <v>15</v>
      </c>
      <c r="C594" s="2" t="str">
        <f t="shared" si="19"/>
        <v>week 15</v>
      </c>
      <c r="D594" s="3" t="s">
        <v>11</v>
      </c>
      <c r="E594" s="3">
        <v>0</v>
      </c>
      <c r="F594" s="3">
        <v>35850</v>
      </c>
      <c r="G594" s="3">
        <v>695798.4700000002</v>
      </c>
      <c r="H594" s="3">
        <v>18.600000000000001</v>
      </c>
      <c r="I594" s="3" t="s">
        <v>12</v>
      </c>
      <c r="J594" s="3">
        <v>666810</v>
      </c>
      <c r="K594" s="3">
        <v>0</v>
      </c>
      <c r="L594" s="3">
        <v>12.900532215600389</v>
      </c>
    </row>
    <row r="595" spans="1:12" x14ac:dyDescent="0.25">
      <c r="A595" s="1">
        <v>44296</v>
      </c>
      <c r="B595" s="2">
        <f t="shared" si="18"/>
        <v>15</v>
      </c>
      <c r="C595" s="2" t="str">
        <f t="shared" si="19"/>
        <v>week 15</v>
      </c>
      <c r="D595" s="3" t="s">
        <v>15</v>
      </c>
      <c r="E595" s="3">
        <v>0</v>
      </c>
      <c r="F595" s="3">
        <v>3888</v>
      </c>
      <c r="G595" s="3">
        <v>763295.79999999981</v>
      </c>
      <c r="H595" s="3">
        <v>18.7</v>
      </c>
      <c r="I595" s="3" t="s">
        <v>12</v>
      </c>
      <c r="J595" s="3">
        <v>72705.599999999991</v>
      </c>
      <c r="K595" s="3">
        <v>0</v>
      </c>
      <c r="L595" s="3">
        <v>13.497806366524225</v>
      </c>
    </row>
    <row r="596" spans="1:12" x14ac:dyDescent="0.25">
      <c r="A596" s="1">
        <v>44296</v>
      </c>
      <c r="B596" s="2">
        <f t="shared" si="18"/>
        <v>15</v>
      </c>
      <c r="C596" s="2" t="str">
        <f t="shared" si="19"/>
        <v>week 15</v>
      </c>
      <c r="D596" s="3" t="s">
        <v>15</v>
      </c>
      <c r="E596" s="3">
        <v>0</v>
      </c>
      <c r="F596" s="3">
        <v>11100</v>
      </c>
      <c r="G596" s="3">
        <v>752195.79999999981</v>
      </c>
      <c r="H596" s="3">
        <v>16.7</v>
      </c>
      <c r="I596" s="3" t="s">
        <v>12</v>
      </c>
      <c r="J596" s="3">
        <v>185370</v>
      </c>
      <c r="K596" s="3">
        <v>0</v>
      </c>
      <c r="L596" s="3">
        <v>13.497806366524225</v>
      </c>
    </row>
    <row r="597" spans="1:12" x14ac:dyDescent="0.25">
      <c r="A597" s="1">
        <v>44296</v>
      </c>
      <c r="B597" s="2">
        <f t="shared" si="18"/>
        <v>15</v>
      </c>
      <c r="C597" s="2" t="str">
        <f t="shared" si="19"/>
        <v>week 15</v>
      </c>
      <c r="D597" s="3" t="s">
        <v>15</v>
      </c>
      <c r="E597" s="3">
        <v>0</v>
      </c>
      <c r="F597" s="3">
        <v>6067</v>
      </c>
      <c r="G597" s="3">
        <v>746128.79999999981</v>
      </c>
      <c r="H597" s="3">
        <v>17.7</v>
      </c>
      <c r="I597" s="3" t="s">
        <v>12</v>
      </c>
      <c r="J597" s="3">
        <v>107385.9</v>
      </c>
      <c r="K597" s="3">
        <v>0</v>
      </c>
      <c r="L597" s="3">
        <v>13.497806366524225</v>
      </c>
    </row>
    <row r="598" spans="1:12" x14ac:dyDescent="0.25">
      <c r="A598" s="1">
        <v>44296</v>
      </c>
      <c r="B598" s="2">
        <f t="shared" si="18"/>
        <v>15</v>
      </c>
      <c r="C598" s="2" t="str">
        <f t="shared" si="19"/>
        <v>week 15</v>
      </c>
      <c r="D598" s="3" t="s">
        <v>16</v>
      </c>
      <c r="E598" s="3">
        <v>0</v>
      </c>
      <c r="F598" s="3">
        <v>6480</v>
      </c>
      <c r="G598" s="3">
        <v>628691.68000000017</v>
      </c>
      <c r="H598" s="3">
        <v>17.8</v>
      </c>
      <c r="I598" s="3" t="s">
        <v>12</v>
      </c>
      <c r="J598" s="3">
        <v>115344</v>
      </c>
      <c r="K598" s="3">
        <v>0</v>
      </c>
      <c r="L598" s="3">
        <v>13.283498199784683</v>
      </c>
    </row>
    <row r="599" spans="1:12" x14ac:dyDescent="0.25">
      <c r="A599" s="1">
        <v>44296</v>
      </c>
      <c r="B599" s="2">
        <f t="shared" si="18"/>
        <v>15</v>
      </c>
      <c r="C599" s="2" t="str">
        <f t="shared" si="19"/>
        <v>week 15</v>
      </c>
      <c r="D599" s="3" t="s">
        <v>16</v>
      </c>
      <c r="E599" s="3">
        <v>0</v>
      </c>
      <c r="F599" s="3">
        <v>28520</v>
      </c>
      <c r="G599" s="3">
        <v>600171.68000000017</v>
      </c>
      <c r="H599" s="3">
        <v>16.100000000000001</v>
      </c>
      <c r="I599" s="3" t="s">
        <v>12</v>
      </c>
      <c r="J599" s="3">
        <v>459172.00000000006</v>
      </c>
      <c r="K599" s="3">
        <v>0</v>
      </c>
      <c r="L599" s="3">
        <v>13.283498199784683</v>
      </c>
    </row>
    <row r="600" spans="1:12" x14ac:dyDescent="0.25">
      <c r="A600" s="1">
        <v>44297</v>
      </c>
      <c r="B600" s="2">
        <f t="shared" si="18"/>
        <v>16</v>
      </c>
      <c r="C600" s="2" t="str">
        <f t="shared" si="19"/>
        <v>week 16</v>
      </c>
      <c r="D600" s="3" t="s">
        <v>11</v>
      </c>
      <c r="E600" s="3">
        <v>0</v>
      </c>
      <c r="F600" s="3">
        <v>27250</v>
      </c>
      <c r="G600" s="3">
        <v>668548.4700000002</v>
      </c>
      <c r="H600" s="3">
        <v>16.5</v>
      </c>
      <c r="I600" s="3" t="s">
        <v>12</v>
      </c>
      <c r="J600" s="3">
        <v>449625</v>
      </c>
      <c r="K600" s="3">
        <v>0</v>
      </c>
      <c r="L600" s="3">
        <v>12.900532215600389</v>
      </c>
    </row>
    <row r="601" spans="1:12" x14ac:dyDescent="0.25">
      <c r="A601" s="1">
        <v>44297</v>
      </c>
      <c r="B601" s="2">
        <f t="shared" si="18"/>
        <v>16</v>
      </c>
      <c r="C601" s="2" t="str">
        <f t="shared" si="19"/>
        <v>week 16</v>
      </c>
      <c r="D601" s="3" t="s">
        <v>11</v>
      </c>
      <c r="E601" s="3">
        <v>0</v>
      </c>
      <c r="F601" s="3">
        <v>12211</v>
      </c>
      <c r="G601" s="3">
        <v>656337.4700000002</v>
      </c>
      <c r="H601" s="3">
        <v>17.600000000000001</v>
      </c>
      <c r="I601" s="3" t="s">
        <v>12</v>
      </c>
      <c r="J601" s="3">
        <v>214913.6</v>
      </c>
      <c r="K601" s="3">
        <v>0</v>
      </c>
      <c r="L601" s="3">
        <v>12.900532215600389</v>
      </c>
    </row>
    <row r="602" spans="1:12" x14ac:dyDescent="0.25">
      <c r="A602" s="1">
        <v>44297</v>
      </c>
      <c r="B602" s="2">
        <f t="shared" si="18"/>
        <v>16</v>
      </c>
      <c r="C602" s="2" t="str">
        <f t="shared" si="19"/>
        <v>week 16</v>
      </c>
      <c r="D602" s="3" t="s">
        <v>11</v>
      </c>
      <c r="E602" s="3">
        <v>0</v>
      </c>
      <c r="F602" s="3">
        <v>12288</v>
      </c>
      <c r="G602" s="3">
        <v>644049.4700000002</v>
      </c>
      <c r="H602" s="3">
        <v>18.600000000000001</v>
      </c>
      <c r="I602" s="3" t="s">
        <v>12</v>
      </c>
      <c r="J602" s="3">
        <v>228556.80000000002</v>
      </c>
      <c r="K602" s="3">
        <v>0</v>
      </c>
      <c r="L602" s="3">
        <v>12.900532215600389</v>
      </c>
    </row>
    <row r="603" spans="1:12" x14ac:dyDescent="0.25">
      <c r="A603" s="1">
        <v>44297</v>
      </c>
      <c r="B603" s="2">
        <f t="shared" si="18"/>
        <v>16</v>
      </c>
      <c r="C603" s="2" t="str">
        <f t="shared" si="19"/>
        <v>week 16</v>
      </c>
      <c r="D603" s="3" t="s">
        <v>11</v>
      </c>
      <c r="E603" s="3">
        <v>0</v>
      </c>
      <c r="F603" s="3">
        <v>10828</v>
      </c>
      <c r="G603" s="3">
        <v>633221.4700000002</v>
      </c>
      <c r="H603" s="3">
        <v>18.5</v>
      </c>
      <c r="I603" s="3" t="s">
        <v>12</v>
      </c>
      <c r="J603" s="3">
        <v>200318</v>
      </c>
      <c r="K603" s="3">
        <v>0</v>
      </c>
      <c r="L603" s="3">
        <v>12.900532215600389</v>
      </c>
    </row>
    <row r="604" spans="1:12" x14ac:dyDescent="0.25">
      <c r="A604" s="1">
        <v>44297</v>
      </c>
      <c r="B604" s="2">
        <f t="shared" si="18"/>
        <v>16</v>
      </c>
      <c r="C604" s="2" t="str">
        <f t="shared" si="19"/>
        <v>week 16</v>
      </c>
      <c r="D604" s="3" t="s">
        <v>11</v>
      </c>
      <c r="E604" s="3">
        <v>0</v>
      </c>
      <c r="F604" s="3">
        <v>9547</v>
      </c>
      <c r="G604" s="3">
        <v>623674.4700000002</v>
      </c>
      <c r="H604" s="3">
        <v>17.2</v>
      </c>
      <c r="I604" s="3" t="s">
        <v>12</v>
      </c>
      <c r="J604" s="3">
        <v>164208.4</v>
      </c>
      <c r="K604" s="3">
        <v>0</v>
      </c>
      <c r="L604" s="3">
        <v>12.900532215600389</v>
      </c>
    </row>
    <row r="605" spans="1:12" x14ac:dyDescent="0.25">
      <c r="A605" s="1">
        <v>44297</v>
      </c>
      <c r="B605" s="2">
        <f t="shared" si="18"/>
        <v>16</v>
      </c>
      <c r="C605" s="2" t="str">
        <f t="shared" si="19"/>
        <v>week 16</v>
      </c>
      <c r="D605" s="3" t="s">
        <v>11</v>
      </c>
      <c r="E605" s="3">
        <v>0</v>
      </c>
      <c r="F605" s="3">
        <v>2654</v>
      </c>
      <c r="G605" s="3">
        <v>621020.4700000002</v>
      </c>
      <c r="H605" s="3">
        <v>17.2</v>
      </c>
      <c r="I605" s="3" t="s">
        <v>12</v>
      </c>
      <c r="J605" s="3">
        <v>45648.799999999996</v>
      </c>
      <c r="K605" s="3">
        <v>0</v>
      </c>
      <c r="L605" s="3">
        <v>12.900532215600389</v>
      </c>
    </row>
    <row r="606" spans="1:12" x14ac:dyDescent="0.25">
      <c r="A606" s="1">
        <v>44297</v>
      </c>
      <c r="B606" s="2">
        <f t="shared" si="18"/>
        <v>16</v>
      </c>
      <c r="C606" s="2" t="str">
        <f t="shared" si="19"/>
        <v>week 16</v>
      </c>
      <c r="D606" s="3" t="s">
        <v>11</v>
      </c>
      <c r="E606" s="3">
        <v>0</v>
      </c>
      <c r="F606" s="3">
        <v>10747</v>
      </c>
      <c r="G606" s="3">
        <v>610273.4700000002</v>
      </c>
      <c r="H606" s="3">
        <v>16.899999999999999</v>
      </c>
      <c r="I606" s="3" t="s">
        <v>12</v>
      </c>
      <c r="J606" s="3">
        <v>181624.3</v>
      </c>
      <c r="K606" s="3">
        <v>0</v>
      </c>
      <c r="L606" s="3">
        <v>12.900532215600389</v>
      </c>
    </row>
    <row r="607" spans="1:12" x14ac:dyDescent="0.25">
      <c r="A607" s="1">
        <v>44297</v>
      </c>
      <c r="B607" s="2">
        <f t="shared" si="18"/>
        <v>16</v>
      </c>
      <c r="C607" s="2" t="str">
        <f t="shared" si="19"/>
        <v>week 16</v>
      </c>
      <c r="D607" s="3" t="s">
        <v>15</v>
      </c>
      <c r="E607" s="3">
        <v>0</v>
      </c>
      <c r="F607" s="3">
        <v>6026</v>
      </c>
      <c r="G607" s="3">
        <v>740102.79999999981</v>
      </c>
      <c r="H607" s="3">
        <v>17.600000000000001</v>
      </c>
      <c r="I607" s="3" t="s">
        <v>12</v>
      </c>
      <c r="J607" s="3">
        <v>106057.60000000001</v>
      </c>
      <c r="K607" s="3">
        <v>0</v>
      </c>
      <c r="L607" s="3">
        <v>13.497806366524225</v>
      </c>
    </row>
    <row r="608" spans="1:12" x14ac:dyDescent="0.25">
      <c r="A608" s="1">
        <v>44297</v>
      </c>
      <c r="B608" s="2">
        <f t="shared" si="18"/>
        <v>16</v>
      </c>
      <c r="C608" s="2" t="str">
        <f t="shared" si="19"/>
        <v>week 16</v>
      </c>
      <c r="D608" s="3" t="s">
        <v>15</v>
      </c>
      <c r="E608" s="3">
        <v>0</v>
      </c>
      <c r="F608" s="3">
        <v>11105</v>
      </c>
      <c r="G608" s="3">
        <v>728997.79999999981</v>
      </c>
      <c r="H608" s="3">
        <v>17.3</v>
      </c>
      <c r="I608" s="3" t="s">
        <v>12</v>
      </c>
      <c r="J608" s="3">
        <v>192116.5</v>
      </c>
      <c r="K608" s="3">
        <v>0</v>
      </c>
      <c r="L608" s="3">
        <v>13.497806366524225</v>
      </c>
    </row>
    <row r="609" spans="1:12" x14ac:dyDescent="0.25">
      <c r="A609" s="1">
        <v>44297</v>
      </c>
      <c r="B609" s="2">
        <f t="shared" si="18"/>
        <v>16</v>
      </c>
      <c r="C609" s="2" t="str">
        <f t="shared" si="19"/>
        <v>week 16</v>
      </c>
      <c r="D609" s="3" t="s">
        <v>15</v>
      </c>
      <c r="E609" s="3">
        <v>0</v>
      </c>
      <c r="F609" s="3">
        <v>6067</v>
      </c>
      <c r="G609" s="3">
        <v>722930.79999999981</v>
      </c>
      <c r="H609" s="3">
        <v>18.5</v>
      </c>
      <c r="I609" s="3" t="s">
        <v>12</v>
      </c>
      <c r="J609" s="3">
        <v>112239.5</v>
      </c>
      <c r="K609" s="3">
        <v>0</v>
      </c>
      <c r="L609" s="3">
        <v>13.497806366524225</v>
      </c>
    </row>
    <row r="610" spans="1:12" x14ac:dyDescent="0.25">
      <c r="A610" s="1">
        <v>44297</v>
      </c>
      <c r="B610" s="2">
        <f t="shared" si="18"/>
        <v>16</v>
      </c>
      <c r="C610" s="2" t="str">
        <f t="shared" si="19"/>
        <v>week 16</v>
      </c>
      <c r="D610" s="3" t="s">
        <v>15</v>
      </c>
      <c r="E610" s="3">
        <v>0</v>
      </c>
      <c r="F610" s="3">
        <v>8673</v>
      </c>
      <c r="G610" s="3">
        <v>714257.79999999981</v>
      </c>
      <c r="H610" s="3">
        <v>16.3</v>
      </c>
      <c r="I610" s="3" t="s">
        <v>12</v>
      </c>
      <c r="J610" s="3">
        <v>141369.9</v>
      </c>
      <c r="K610" s="3">
        <v>0</v>
      </c>
      <c r="L610" s="3">
        <v>13.497806366524225</v>
      </c>
    </row>
    <row r="611" spans="1:12" x14ac:dyDescent="0.25">
      <c r="A611" s="1">
        <v>44297</v>
      </c>
      <c r="B611" s="2">
        <f t="shared" si="18"/>
        <v>16</v>
      </c>
      <c r="C611" s="2" t="str">
        <f t="shared" si="19"/>
        <v>week 16</v>
      </c>
      <c r="D611" s="3" t="s">
        <v>15</v>
      </c>
      <c r="E611" s="3">
        <v>0</v>
      </c>
      <c r="F611" s="3">
        <v>10228</v>
      </c>
      <c r="G611" s="3">
        <v>704029.79999999981</v>
      </c>
      <c r="H611" s="3">
        <v>16.2</v>
      </c>
      <c r="I611" s="3" t="s">
        <v>12</v>
      </c>
      <c r="J611" s="3">
        <v>165693.6</v>
      </c>
      <c r="K611" s="3">
        <v>0</v>
      </c>
      <c r="L611" s="3">
        <v>13.497806366524225</v>
      </c>
    </row>
    <row r="612" spans="1:12" x14ac:dyDescent="0.25">
      <c r="A612" s="1">
        <v>44297</v>
      </c>
      <c r="B612" s="2">
        <f t="shared" si="18"/>
        <v>16</v>
      </c>
      <c r="C612" s="2" t="str">
        <f t="shared" si="19"/>
        <v>week 16</v>
      </c>
      <c r="D612" s="3" t="s">
        <v>15</v>
      </c>
      <c r="E612" s="3">
        <v>0</v>
      </c>
      <c r="F612" s="3">
        <v>7281</v>
      </c>
      <c r="G612" s="3">
        <v>696748.79999999981</v>
      </c>
      <c r="H612" s="3">
        <v>17.100000000000001</v>
      </c>
      <c r="I612" s="3" t="s">
        <v>12</v>
      </c>
      <c r="J612" s="3">
        <v>124505.1</v>
      </c>
      <c r="K612" s="3">
        <v>0</v>
      </c>
      <c r="L612" s="3">
        <v>13.497806366524225</v>
      </c>
    </row>
    <row r="613" spans="1:12" x14ac:dyDescent="0.25">
      <c r="A613" s="1">
        <v>44297</v>
      </c>
      <c r="B613" s="2">
        <f t="shared" si="18"/>
        <v>16</v>
      </c>
      <c r="C613" s="2" t="str">
        <f t="shared" si="19"/>
        <v>week 16</v>
      </c>
      <c r="D613" s="3" t="s">
        <v>16</v>
      </c>
      <c r="E613" s="3">
        <v>0</v>
      </c>
      <c r="F613" s="3">
        <v>25850</v>
      </c>
      <c r="G613" s="3">
        <v>574321.68000000017</v>
      </c>
      <c r="H613" s="3">
        <v>16.8</v>
      </c>
      <c r="I613" s="3" t="s">
        <v>12</v>
      </c>
      <c r="J613" s="3">
        <v>434280</v>
      </c>
      <c r="K613" s="3">
        <v>0</v>
      </c>
      <c r="L613" s="3">
        <v>13.283498199784683</v>
      </c>
    </row>
    <row r="614" spans="1:12" x14ac:dyDescent="0.25">
      <c r="A614" s="1">
        <v>44297</v>
      </c>
      <c r="B614" s="2">
        <f t="shared" si="18"/>
        <v>16</v>
      </c>
      <c r="C614" s="2" t="str">
        <f t="shared" si="19"/>
        <v>week 16</v>
      </c>
      <c r="D614" s="3" t="s">
        <v>16</v>
      </c>
      <c r="E614" s="3">
        <v>0</v>
      </c>
      <c r="F614" s="3">
        <v>22500</v>
      </c>
      <c r="G614" s="3">
        <v>551821.68000000017</v>
      </c>
      <c r="H614" s="3">
        <v>16.7</v>
      </c>
      <c r="I614" s="3" t="s">
        <v>12</v>
      </c>
      <c r="J614" s="3">
        <v>375750</v>
      </c>
      <c r="K614" s="3">
        <v>0</v>
      </c>
      <c r="L614" s="3">
        <v>13.283498199784683</v>
      </c>
    </row>
    <row r="615" spans="1:12" x14ac:dyDescent="0.25">
      <c r="A615" s="1">
        <v>44297</v>
      </c>
      <c r="B615" s="2">
        <f t="shared" si="18"/>
        <v>16</v>
      </c>
      <c r="C615" s="2" t="str">
        <f t="shared" si="19"/>
        <v>week 16</v>
      </c>
      <c r="D615" s="3" t="s">
        <v>16</v>
      </c>
      <c r="E615" s="3">
        <v>0</v>
      </c>
      <c r="F615" s="3">
        <v>115.56</v>
      </c>
      <c r="G615" s="3">
        <v>551706.12000000011</v>
      </c>
      <c r="H615" s="3">
        <v>17.8</v>
      </c>
      <c r="I615" s="3" t="s">
        <v>12</v>
      </c>
      <c r="J615" s="3">
        <v>2056.9680000000003</v>
      </c>
      <c r="K615" s="3">
        <v>0</v>
      </c>
      <c r="L615" s="3">
        <v>13.283498199784683</v>
      </c>
    </row>
    <row r="616" spans="1:12" x14ac:dyDescent="0.25">
      <c r="A616" s="1">
        <v>44297</v>
      </c>
      <c r="B616" s="2">
        <f t="shared" si="18"/>
        <v>16</v>
      </c>
      <c r="C616" s="2" t="str">
        <f t="shared" si="19"/>
        <v>week 16</v>
      </c>
      <c r="D616" s="3" t="s">
        <v>16</v>
      </c>
      <c r="E616" s="3">
        <v>0</v>
      </c>
      <c r="F616" s="3">
        <v>6470</v>
      </c>
      <c r="G616" s="3">
        <v>545236.12000000011</v>
      </c>
      <c r="H616" s="3">
        <v>18.8</v>
      </c>
      <c r="I616" s="3" t="s">
        <v>12</v>
      </c>
      <c r="J616" s="3">
        <v>121636</v>
      </c>
      <c r="K616" s="3">
        <v>0</v>
      </c>
      <c r="L616" s="3">
        <v>13.283498199784683</v>
      </c>
    </row>
    <row r="617" spans="1:12" x14ac:dyDescent="0.25">
      <c r="A617" s="1">
        <v>44297</v>
      </c>
      <c r="B617" s="2">
        <f t="shared" si="18"/>
        <v>16</v>
      </c>
      <c r="C617" s="2" t="str">
        <f t="shared" si="19"/>
        <v>week 16</v>
      </c>
      <c r="D617" s="3" t="s">
        <v>16</v>
      </c>
      <c r="E617" s="3">
        <v>0</v>
      </c>
      <c r="F617" s="3">
        <v>10101</v>
      </c>
      <c r="G617" s="3">
        <v>535135.12000000011</v>
      </c>
      <c r="H617" s="3">
        <v>18.7</v>
      </c>
      <c r="I617" s="3" t="s">
        <v>12</v>
      </c>
      <c r="J617" s="3">
        <v>188888.69999999998</v>
      </c>
      <c r="K617" s="3">
        <v>0</v>
      </c>
      <c r="L617" s="3">
        <v>13.283498199784683</v>
      </c>
    </row>
    <row r="618" spans="1:12" x14ac:dyDescent="0.25">
      <c r="A618" s="1">
        <v>44297</v>
      </c>
      <c r="B618" s="2">
        <f t="shared" si="18"/>
        <v>16</v>
      </c>
      <c r="C618" s="2" t="str">
        <f t="shared" si="19"/>
        <v>week 16</v>
      </c>
      <c r="D618" s="3" t="s">
        <v>16</v>
      </c>
      <c r="E618" s="3">
        <v>0</v>
      </c>
      <c r="F618" s="3">
        <v>9720</v>
      </c>
      <c r="G618" s="3">
        <v>525415.12000000011</v>
      </c>
      <c r="H618" s="3">
        <v>17.8</v>
      </c>
      <c r="I618" s="3" t="s">
        <v>12</v>
      </c>
      <c r="J618" s="3">
        <v>173016</v>
      </c>
      <c r="K618" s="3">
        <v>0</v>
      </c>
      <c r="L618" s="3">
        <v>13.283498199784683</v>
      </c>
    </row>
    <row r="619" spans="1:12" x14ac:dyDescent="0.25">
      <c r="A619" s="1">
        <v>44297</v>
      </c>
      <c r="B619" s="2">
        <f t="shared" si="18"/>
        <v>16</v>
      </c>
      <c r="C619" s="2" t="str">
        <f t="shared" si="19"/>
        <v>week 16</v>
      </c>
      <c r="D619" s="3" t="s">
        <v>16</v>
      </c>
      <c r="E619" s="3">
        <v>0</v>
      </c>
      <c r="F619" s="3">
        <v>22700</v>
      </c>
      <c r="G619" s="3">
        <v>502715.12000000011</v>
      </c>
      <c r="H619" s="3">
        <v>16.600000000000001</v>
      </c>
      <c r="I619" s="3" t="s">
        <v>12</v>
      </c>
      <c r="J619" s="3">
        <v>376820.00000000006</v>
      </c>
      <c r="K619" s="3">
        <v>0</v>
      </c>
      <c r="L619" s="3">
        <v>13.283498199784683</v>
      </c>
    </row>
    <row r="620" spans="1:12" x14ac:dyDescent="0.25">
      <c r="A620" s="1">
        <v>44297</v>
      </c>
      <c r="B620" s="2">
        <f t="shared" si="18"/>
        <v>16</v>
      </c>
      <c r="C620" s="2" t="str">
        <f t="shared" si="19"/>
        <v>week 16</v>
      </c>
      <c r="D620" s="3" t="s">
        <v>16</v>
      </c>
      <c r="E620" s="3">
        <v>0</v>
      </c>
      <c r="F620" s="3">
        <v>11404</v>
      </c>
      <c r="G620" s="3">
        <v>491311.12000000011</v>
      </c>
      <c r="H620" s="3">
        <v>17.2</v>
      </c>
      <c r="I620" s="3" t="s">
        <v>12</v>
      </c>
      <c r="J620" s="3">
        <v>196148.8</v>
      </c>
      <c r="K620" s="3">
        <v>0</v>
      </c>
      <c r="L620" s="3">
        <v>13.283498199784683</v>
      </c>
    </row>
    <row r="621" spans="1:12" x14ac:dyDescent="0.25">
      <c r="A621" s="1">
        <v>44298</v>
      </c>
      <c r="B621" s="2">
        <f t="shared" si="18"/>
        <v>16</v>
      </c>
      <c r="C621" s="2" t="str">
        <f t="shared" si="19"/>
        <v>week 16</v>
      </c>
      <c r="D621" s="3" t="s">
        <v>11</v>
      </c>
      <c r="E621" s="3">
        <v>0</v>
      </c>
      <c r="F621" s="3">
        <v>2060</v>
      </c>
      <c r="G621" s="3">
        <v>608213.4700000002</v>
      </c>
      <c r="H621" s="3">
        <v>18.5</v>
      </c>
      <c r="I621" s="3" t="s">
        <v>12</v>
      </c>
      <c r="J621" s="3">
        <v>38110</v>
      </c>
      <c r="K621" s="3">
        <v>0</v>
      </c>
      <c r="L621" s="3">
        <v>12.900532215600389</v>
      </c>
    </row>
    <row r="622" spans="1:12" x14ac:dyDescent="0.25">
      <c r="A622" s="1">
        <v>44298</v>
      </c>
      <c r="B622" s="2">
        <f t="shared" si="18"/>
        <v>16</v>
      </c>
      <c r="C622" s="2" t="str">
        <f t="shared" si="19"/>
        <v>week 16</v>
      </c>
      <c r="D622" s="3" t="s">
        <v>11</v>
      </c>
      <c r="E622" s="3">
        <v>0</v>
      </c>
      <c r="F622" s="3">
        <v>12640</v>
      </c>
      <c r="G622" s="3">
        <v>595573.4700000002</v>
      </c>
      <c r="H622" s="3">
        <v>18.7</v>
      </c>
      <c r="I622" s="3" t="s">
        <v>12</v>
      </c>
      <c r="J622" s="3">
        <v>236368</v>
      </c>
      <c r="K622" s="3">
        <v>0</v>
      </c>
      <c r="L622" s="3">
        <v>12.900532215600389</v>
      </c>
    </row>
    <row r="623" spans="1:12" x14ac:dyDescent="0.25">
      <c r="A623" s="1">
        <v>44298</v>
      </c>
      <c r="B623" s="2">
        <f t="shared" si="18"/>
        <v>16</v>
      </c>
      <c r="C623" s="2" t="str">
        <f t="shared" si="19"/>
        <v>week 16</v>
      </c>
      <c r="D623" s="3" t="s">
        <v>11</v>
      </c>
      <c r="E623" s="3">
        <v>0</v>
      </c>
      <c r="F623" s="3">
        <v>2670</v>
      </c>
      <c r="G623" s="3">
        <v>592903.4700000002</v>
      </c>
      <c r="H623" s="3">
        <v>17.100000000000001</v>
      </c>
      <c r="I623" s="3" t="s">
        <v>12</v>
      </c>
      <c r="J623" s="3">
        <v>45657.000000000007</v>
      </c>
      <c r="K623" s="3">
        <v>0</v>
      </c>
      <c r="L623" s="3">
        <v>12.900532215600389</v>
      </c>
    </row>
    <row r="624" spans="1:12" x14ac:dyDescent="0.25">
      <c r="A624" s="1">
        <v>44298</v>
      </c>
      <c r="B624" s="2">
        <f t="shared" si="18"/>
        <v>16</v>
      </c>
      <c r="C624" s="2" t="str">
        <f t="shared" si="19"/>
        <v>week 16</v>
      </c>
      <c r="D624" s="3" t="s">
        <v>15</v>
      </c>
      <c r="E624" s="3">
        <v>0</v>
      </c>
      <c r="F624" s="3">
        <v>2000</v>
      </c>
      <c r="G624" s="3">
        <v>694748.79999999981</v>
      </c>
      <c r="H624" s="3">
        <v>17.899999999999999</v>
      </c>
      <c r="I624" s="3" t="s">
        <v>12</v>
      </c>
      <c r="J624" s="3">
        <v>35800</v>
      </c>
      <c r="K624" s="3">
        <v>0</v>
      </c>
      <c r="L624" s="3">
        <v>13.497806366524225</v>
      </c>
    </row>
    <row r="625" spans="1:12" x14ac:dyDescent="0.25">
      <c r="A625" s="1">
        <v>44298</v>
      </c>
      <c r="B625" s="2">
        <f t="shared" si="18"/>
        <v>16</v>
      </c>
      <c r="C625" s="2" t="str">
        <f t="shared" si="19"/>
        <v>week 16</v>
      </c>
      <c r="D625" s="3" t="s">
        <v>15</v>
      </c>
      <c r="E625" s="3">
        <v>0</v>
      </c>
      <c r="F625" s="3">
        <v>310</v>
      </c>
      <c r="G625" s="3">
        <v>694438.79999999981</v>
      </c>
      <c r="H625" s="3">
        <v>16.899999999999999</v>
      </c>
      <c r="I625" s="3" t="s">
        <v>12</v>
      </c>
      <c r="J625" s="3">
        <v>5239</v>
      </c>
      <c r="K625" s="3">
        <v>0</v>
      </c>
      <c r="L625" s="3">
        <v>13.497806366524225</v>
      </c>
    </row>
    <row r="626" spans="1:12" x14ac:dyDescent="0.25">
      <c r="A626" s="1">
        <v>44298</v>
      </c>
      <c r="B626" s="2">
        <f t="shared" si="18"/>
        <v>16</v>
      </c>
      <c r="C626" s="2" t="str">
        <f t="shared" si="19"/>
        <v>week 16</v>
      </c>
      <c r="D626" s="3" t="s">
        <v>15</v>
      </c>
      <c r="E626" s="3">
        <v>0</v>
      </c>
      <c r="F626" s="3">
        <v>1300</v>
      </c>
      <c r="G626" s="3">
        <v>693138.79999999981</v>
      </c>
      <c r="H626" s="3">
        <v>16.7</v>
      </c>
      <c r="I626" s="3" t="s">
        <v>12</v>
      </c>
      <c r="J626" s="3">
        <v>21710</v>
      </c>
      <c r="K626" s="3">
        <v>0</v>
      </c>
      <c r="L626" s="3">
        <v>13.497806366524225</v>
      </c>
    </row>
    <row r="627" spans="1:12" x14ac:dyDescent="0.25">
      <c r="A627" s="1">
        <v>44298</v>
      </c>
      <c r="B627" s="2">
        <f t="shared" si="18"/>
        <v>16</v>
      </c>
      <c r="C627" s="2" t="str">
        <f t="shared" si="19"/>
        <v>week 16</v>
      </c>
      <c r="D627" s="3" t="s">
        <v>16</v>
      </c>
      <c r="E627" s="3">
        <v>0</v>
      </c>
      <c r="F627" s="3">
        <v>6500</v>
      </c>
      <c r="G627" s="3">
        <v>484811.12000000011</v>
      </c>
      <c r="H627" s="3">
        <v>17.3</v>
      </c>
      <c r="I627" s="3" t="s">
        <v>12</v>
      </c>
      <c r="J627" s="3">
        <v>112450</v>
      </c>
      <c r="K627" s="3">
        <v>0</v>
      </c>
      <c r="L627" s="3">
        <v>13.283498199784683</v>
      </c>
    </row>
    <row r="628" spans="1:12" x14ac:dyDescent="0.25">
      <c r="A628" s="1">
        <v>44300</v>
      </c>
      <c r="B628" s="2">
        <f t="shared" si="18"/>
        <v>16</v>
      </c>
      <c r="C628" s="2" t="str">
        <f t="shared" si="19"/>
        <v>week 16</v>
      </c>
      <c r="D628" s="3" t="s">
        <v>11</v>
      </c>
      <c r="E628" s="3">
        <v>0</v>
      </c>
      <c r="F628" s="3">
        <v>705</v>
      </c>
      <c r="G628" s="3">
        <v>592198.4700000002</v>
      </c>
      <c r="H628" s="3">
        <v>18.2</v>
      </c>
      <c r="I628" s="3" t="s">
        <v>12</v>
      </c>
      <c r="J628" s="3">
        <v>12831</v>
      </c>
      <c r="K628" s="3">
        <v>0</v>
      </c>
      <c r="L628" s="3">
        <v>12.900532215600389</v>
      </c>
    </row>
    <row r="629" spans="1:12" x14ac:dyDescent="0.25">
      <c r="A629" s="1">
        <v>44300</v>
      </c>
      <c r="B629" s="2">
        <f t="shared" si="18"/>
        <v>16</v>
      </c>
      <c r="C629" s="2" t="str">
        <f t="shared" si="19"/>
        <v>week 16</v>
      </c>
      <c r="D629" s="3" t="s">
        <v>11</v>
      </c>
      <c r="E629" s="3">
        <v>0</v>
      </c>
      <c r="F629" s="3">
        <v>765</v>
      </c>
      <c r="G629" s="3">
        <v>591433.4700000002</v>
      </c>
      <c r="H629" s="3">
        <v>16.7</v>
      </c>
      <c r="I629" s="3" t="s">
        <v>12</v>
      </c>
      <c r="J629" s="3">
        <v>12775.5</v>
      </c>
      <c r="K629" s="3">
        <v>0</v>
      </c>
      <c r="L629" s="3">
        <v>12.900532215600389</v>
      </c>
    </row>
    <row r="630" spans="1:12" x14ac:dyDescent="0.25">
      <c r="A630" s="1">
        <v>44303</v>
      </c>
      <c r="B630" s="2">
        <f t="shared" si="18"/>
        <v>16</v>
      </c>
      <c r="C630" s="2" t="str">
        <f t="shared" si="19"/>
        <v>week 16</v>
      </c>
      <c r="D630" s="3" t="s">
        <v>13</v>
      </c>
      <c r="E630" s="3">
        <v>0</v>
      </c>
      <c r="F630" s="3">
        <v>41750</v>
      </c>
      <c r="G630" s="3">
        <v>83208.260000000009</v>
      </c>
      <c r="H630" s="3">
        <v>16.600000000000001</v>
      </c>
      <c r="I630" s="3" t="s">
        <v>12</v>
      </c>
      <c r="J630" s="3">
        <v>693050.00000000012</v>
      </c>
      <c r="K630" s="3">
        <v>0</v>
      </c>
      <c r="L630" s="3">
        <v>13.578892710421915</v>
      </c>
    </row>
    <row r="631" spans="1:12" x14ac:dyDescent="0.25">
      <c r="A631" s="1">
        <v>44304</v>
      </c>
      <c r="B631" s="2">
        <f t="shared" si="18"/>
        <v>17</v>
      </c>
      <c r="C631" s="2" t="str">
        <f t="shared" si="19"/>
        <v>week 17</v>
      </c>
      <c r="D631" s="3" t="s">
        <v>11</v>
      </c>
      <c r="E631" s="3">
        <v>0</v>
      </c>
      <c r="F631" s="3">
        <v>6130</v>
      </c>
      <c r="G631" s="3">
        <v>585303.4700000002</v>
      </c>
      <c r="H631" s="3">
        <v>17.8</v>
      </c>
      <c r="I631" s="3" t="s">
        <v>12</v>
      </c>
      <c r="J631" s="3">
        <v>109114</v>
      </c>
      <c r="K631" s="3">
        <v>0</v>
      </c>
      <c r="L631" s="3">
        <v>12.900532215600389</v>
      </c>
    </row>
    <row r="632" spans="1:12" x14ac:dyDescent="0.25">
      <c r="A632" s="1">
        <v>44304</v>
      </c>
      <c r="B632" s="2">
        <f t="shared" si="18"/>
        <v>17</v>
      </c>
      <c r="C632" s="2" t="str">
        <f t="shared" si="19"/>
        <v>week 17</v>
      </c>
      <c r="D632" s="3" t="s">
        <v>11</v>
      </c>
      <c r="E632" s="3">
        <v>0</v>
      </c>
      <c r="F632" s="3">
        <v>3480</v>
      </c>
      <c r="G632" s="3">
        <v>581823.4700000002</v>
      </c>
      <c r="H632" s="3">
        <v>16.3</v>
      </c>
      <c r="I632" s="3" t="s">
        <v>12</v>
      </c>
      <c r="J632" s="3">
        <v>56724</v>
      </c>
      <c r="K632" s="3">
        <v>0</v>
      </c>
      <c r="L632" s="3">
        <v>12.900532215600389</v>
      </c>
    </row>
    <row r="633" spans="1:12" x14ac:dyDescent="0.25">
      <c r="A633" s="1">
        <v>44304</v>
      </c>
      <c r="B633" s="2">
        <f t="shared" si="18"/>
        <v>17</v>
      </c>
      <c r="C633" s="2" t="str">
        <f t="shared" si="19"/>
        <v>week 17</v>
      </c>
      <c r="D633" s="3" t="s">
        <v>14</v>
      </c>
      <c r="E633" s="3">
        <v>0</v>
      </c>
      <c r="F633" s="3">
        <v>8827</v>
      </c>
      <c r="G633" s="3">
        <v>114651.04999999999</v>
      </c>
      <c r="H633" s="3">
        <v>16.600000000000001</v>
      </c>
      <c r="I633" s="3" t="s">
        <v>12</v>
      </c>
      <c r="J633" s="3">
        <v>146528.20000000001</v>
      </c>
      <c r="K633" s="3">
        <v>0</v>
      </c>
      <c r="L633" s="3">
        <v>13.522075365502344</v>
      </c>
    </row>
    <row r="634" spans="1:12" x14ac:dyDescent="0.25">
      <c r="A634" s="1">
        <v>44304</v>
      </c>
      <c r="B634" s="2">
        <f t="shared" si="18"/>
        <v>17</v>
      </c>
      <c r="C634" s="2" t="str">
        <f t="shared" si="19"/>
        <v>week 17</v>
      </c>
      <c r="D634" s="3" t="s">
        <v>15</v>
      </c>
      <c r="E634" s="3">
        <v>0</v>
      </c>
      <c r="F634" s="3">
        <v>929</v>
      </c>
      <c r="G634" s="3">
        <v>692209.79999999981</v>
      </c>
      <c r="H634" s="3">
        <v>17.600000000000001</v>
      </c>
      <c r="I634" s="3" t="s">
        <v>12</v>
      </c>
      <c r="J634" s="3">
        <v>16350.400000000001</v>
      </c>
      <c r="K634" s="3">
        <v>0</v>
      </c>
      <c r="L634" s="3">
        <v>13.497806366524225</v>
      </c>
    </row>
    <row r="635" spans="1:12" x14ac:dyDescent="0.25">
      <c r="A635" s="1">
        <v>44304</v>
      </c>
      <c r="B635" s="2">
        <f t="shared" si="18"/>
        <v>17</v>
      </c>
      <c r="C635" s="2" t="str">
        <f t="shared" si="19"/>
        <v>week 17</v>
      </c>
      <c r="D635" s="3" t="s">
        <v>15</v>
      </c>
      <c r="E635" s="3">
        <v>0</v>
      </c>
      <c r="F635" s="3">
        <v>24960</v>
      </c>
      <c r="G635" s="3">
        <v>667249.79999999981</v>
      </c>
      <c r="H635" s="3">
        <v>18.600000000000001</v>
      </c>
      <c r="I635" s="3" t="s">
        <v>12</v>
      </c>
      <c r="J635" s="3">
        <v>464256.00000000006</v>
      </c>
      <c r="K635" s="3">
        <v>0</v>
      </c>
      <c r="L635" s="3">
        <v>13.497806366524225</v>
      </c>
    </row>
    <row r="636" spans="1:12" x14ac:dyDescent="0.25">
      <c r="A636" s="1">
        <v>44304</v>
      </c>
      <c r="B636" s="2">
        <f t="shared" si="18"/>
        <v>17</v>
      </c>
      <c r="C636" s="2" t="str">
        <f t="shared" si="19"/>
        <v>week 17</v>
      </c>
      <c r="D636" s="3" t="s">
        <v>15</v>
      </c>
      <c r="E636" s="3">
        <v>0</v>
      </c>
      <c r="F636" s="3">
        <v>1245</v>
      </c>
      <c r="G636" s="3">
        <v>666004.79999999981</v>
      </c>
      <c r="H636" s="3">
        <v>18.3</v>
      </c>
      <c r="I636" s="3" t="s">
        <v>12</v>
      </c>
      <c r="J636" s="3">
        <v>22783.5</v>
      </c>
      <c r="K636" s="3">
        <v>0</v>
      </c>
      <c r="L636" s="3">
        <v>13.497806366524225</v>
      </c>
    </row>
    <row r="637" spans="1:12" x14ac:dyDescent="0.25">
      <c r="A637" s="1">
        <v>44304</v>
      </c>
      <c r="B637" s="2">
        <f t="shared" si="18"/>
        <v>17</v>
      </c>
      <c r="C637" s="2" t="str">
        <f t="shared" si="19"/>
        <v>week 17</v>
      </c>
      <c r="D637" s="3" t="s">
        <v>15</v>
      </c>
      <c r="E637" s="3">
        <v>0</v>
      </c>
      <c r="F637" s="3">
        <v>24360</v>
      </c>
      <c r="G637" s="3">
        <v>641644.79999999981</v>
      </c>
      <c r="H637" s="3">
        <v>18.3</v>
      </c>
      <c r="I637" s="3" t="s">
        <v>12</v>
      </c>
      <c r="J637" s="3">
        <v>445788</v>
      </c>
      <c r="K637" s="3">
        <v>0</v>
      </c>
      <c r="L637" s="3">
        <v>13.497806366524225</v>
      </c>
    </row>
    <row r="638" spans="1:12" x14ac:dyDescent="0.25">
      <c r="A638" s="1">
        <v>44305</v>
      </c>
      <c r="B638" s="2">
        <f t="shared" si="18"/>
        <v>17</v>
      </c>
      <c r="C638" s="2" t="str">
        <f t="shared" si="19"/>
        <v>week 17</v>
      </c>
      <c r="D638" s="3" t="s">
        <v>13</v>
      </c>
      <c r="E638" s="3">
        <v>0</v>
      </c>
      <c r="F638" s="3">
        <v>6007</v>
      </c>
      <c r="G638" s="3">
        <v>77201.260000000009</v>
      </c>
      <c r="H638" s="3">
        <v>18.8</v>
      </c>
      <c r="I638" s="3" t="s">
        <v>12</v>
      </c>
      <c r="J638" s="3">
        <v>112931.6</v>
      </c>
      <c r="K638" s="3">
        <v>0</v>
      </c>
      <c r="L638" s="3">
        <v>13.578892710421915</v>
      </c>
    </row>
    <row r="639" spans="1:12" x14ac:dyDescent="0.25">
      <c r="A639" s="1">
        <v>44305</v>
      </c>
      <c r="B639" s="2">
        <f t="shared" si="18"/>
        <v>17</v>
      </c>
      <c r="C639" s="2" t="str">
        <f t="shared" si="19"/>
        <v>week 17</v>
      </c>
      <c r="D639" s="3" t="s">
        <v>14</v>
      </c>
      <c r="E639" s="3">
        <v>0</v>
      </c>
      <c r="F639" s="3">
        <v>19633</v>
      </c>
      <c r="G639" s="3">
        <v>95018.049999999988</v>
      </c>
      <c r="H639" s="3">
        <v>16.899999999999999</v>
      </c>
      <c r="I639" s="3" t="s">
        <v>12</v>
      </c>
      <c r="J639" s="3">
        <v>331797.69999999995</v>
      </c>
      <c r="K639" s="3">
        <v>0</v>
      </c>
      <c r="L639" s="3">
        <v>13.522075365502344</v>
      </c>
    </row>
    <row r="640" spans="1:12" x14ac:dyDescent="0.25">
      <c r="A640" s="1">
        <v>44305</v>
      </c>
      <c r="B640" s="2">
        <f t="shared" si="18"/>
        <v>17</v>
      </c>
      <c r="C640" s="2" t="str">
        <f t="shared" si="19"/>
        <v>week 17</v>
      </c>
      <c r="D640" s="3" t="s">
        <v>14</v>
      </c>
      <c r="E640" s="3">
        <v>0</v>
      </c>
      <c r="F640" s="3">
        <v>15444</v>
      </c>
      <c r="G640" s="3">
        <v>79574.049999999988</v>
      </c>
      <c r="H640" s="3">
        <v>17.100000000000001</v>
      </c>
      <c r="I640" s="3" t="s">
        <v>12</v>
      </c>
      <c r="J640" s="3">
        <v>264092.40000000002</v>
      </c>
      <c r="K640" s="3">
        <v>0</v>
      </c>
      <c r="L640" s="3">
        <v>13.522075365502344</v>
      </c>
    </row>
    <row r="641" spans="1:12" x14ac:dyDescent="0.25">
      <c r="A641" s="1">
        <v>44307</v>
      </c>
      <c r="B641" s="2">
        <f t="shared" si="18"/>
        <v>17</v>
      </c>
      <c r="C641" s="2" t="str">
        <f t="shared" si="19"/>
        <v>week 17</v>
      </c>
      <c r="D641" s="3" t="s">
        <v>11</v>
      </c>
      <c r="E641" s="3">
        <v>0</v>
      </c>
      <c r="F641" s="3">
        <v>1000</v>
      </c>
      <c r="G641" s="3">
        <v>580823.4700000002</v>
      </c>
      <c r="H641" s="3">
        <v>17.3</v>
      </c>
      <c r="I641" s="3" t="s">
        <v>12</v>
      </c>
      <c r="J641" s="3">
        <v>17300</v>
      </c>
      <c r="K641" s="3">
        <v>0</v>
      </c>
      <c r="L641" s="3">
        <v>12.900532215600389</v>
      </c>
    </row>
    <row r="642" spans="1:12" x14ac:dyDescent="0.25">
      <c r="A642" s="1">
        <v>44307</v>
      </c>
      <c r="B642" s="2">
        <f t="shared" si="18"/>
        <v>17</v>
      </c>
      <c r="C642" s="2" t="str">
        <f t="shared" si="19"/>
        <v>week 17</v>
      </c>
      <c r="D642" s="3" t="s">
        <v>11</v>
      </c>
      <c r="E642" s="3">
        <v>0</v>
      </c>
      <c r="F642" s="3">
        <v>7700</v>
      </c>
      <c r="G642" s="3">
        <v>573123.4700000002</v>
      </c>
      <c r="H642" s="3">
        <v>18.100000000000001</v>
      </c>
      <c r="I642" s="3" t="s">
        <v>12</v>
      </c>
      <c r="J642" s="3">
        <v>139370</v>
      </c>
      <c r="K642" s="3">
        <v>0</v>
      </c>
      <c r="L642" s="3">
        <v>12.900532215600389</v>
      </c>
    </row>
    <row r="643" spans="1:12" x14ac:dyDescent="0.25">
      <c r="A643" s="1">
        <v>44307</v>
      </c>
      <c r="B643" s="2">
        <f t="shared" ref="B643:B706" si="20">WEEKNUM(A643)</f>
        <v>17</v>
      </c>
      <c r="C643" s="2" t="str">
        <f t="shared" ref="C643:C706" si="21">CONCATENATE("week"," ",B643)</f>
        <v>week 17</v>
      </c>
      <c r="D643" s="3" t="s">
        <v>11</v>
      </c>
      <c r="E643" s="3">
        <v>0</v>
      </c>
      <c r="F643" s="3">
        <v>15200</v>
      </c>
      <c r="G643" s="3">
        <v>557923.4700000002</v>
      </c>
      <c r="H643" s="3">
        <v>18.3</v>
      </c>
      <c r="I643" s="3" t="s">
        <v>12</v>
      </c>
      <c r="J643" s="3">
        <v>278160</v>
      </c>
      <c r="K643" s="3">
        <v>0</v>
      </c>
      <c r="L643" s="3">
        <v>12.900532215600389</v>
      </c>
    </row>
    <row r="644" spans="1:12" x14ac:dyDescent="0.25">
      <c r="A644" s="1">
        <v>44307</v>
      </c>
      <c r="B644" s="2">
        <f t="shared" si="20"/>
        <v>17</v>
      </c>
      <c r="C644" s="2" t="str">
        <f t="shared" si="21"/>
        <v>week 17</v>
      </c>
      <c r="D644" s="3" t="s">
        <v>11</v>
      </c>
      <c r="E644" s="3">
        <v>0</v>
      </c>
      <c r="F644" s="3">
        <v>4400</v>
      </c>
      <c r="G644" s="3">
        <v>553523.4700000002</v>
      </c>
      <c r="H644" s="3">
        <v>16.8</v>
      </c>
      <c r="I644" s="3" t="s">
        <v>12</v>
      </c>
      <c r="J644" s="3">
        <v>73920</v>
      </c>
      <c r="K644" s="3">
        <v>0</v>
      </c>
      <c r="L644" s="3">
        <v>12.900532215600389</v>
      </c>
    </row>
    <row r="645" spans="1:12" x14ac:dyDescent="0.25">
      <c r="A645" s="1">
        <v>44307</v>
      </c>
      <c r="B645" s="2">
        <f t="shared" si="20"/>
        <v>17</v>
      </c>
      <c r="C645" s="2" t="str">
        <f t="shared" si="21"/>
        <v>week 17</v>
      </c>
      <c r="D645" s="3" t="s">
        <v>11</v>
      </c>
      <c r="E645" s="3">
        <v>0</v>
      </c>
      <c r="F645" s="3">
        <v>2750</v>
      </c>
      <c r="G645" s="3">
        <v>550773.4700000002</v>
      </c>
      <c r="H645" s="3">
        <v>16.2</v>
      </c>
      <c r="I645" s="3" t="s">
        <v>12</v>
      </c>
      <c r="J645" s="3">
        <v>44550</v>
      </c>
      <c r="K645" s="3">
        <v>0</v>
      </c>
      <c r="L645" s="3">
        <v>12.900532215600389</v>
      </c>
    </row>
    <row r="646" spans="1:12" x14ac:dyDescent="0.25">
      <c r="A646" s="1">
        <v>44307</v>
      </c>
      <c r="B646" s="2">
        <f t="shared" si="20"/>
        <v>17</v>
      </c>
      <c r="C646" s="2" t="str">
        <f t="shared" si="21"/>
        <v>week 17</v>
      </c>
      <c r="D646" s="3" t="s">
        <v>13</v>
      </c>
      <c r="E646" s="3">
        <v>0</v>
      </c>
      <c r="F646" s="3">
        <v>8996</v>
      </c>
      <c r="G646" s="3">
        <v>68205.260000000009</v>
      </c>
      <c r="H646" s="3">
        <v>18.7</v>
      </c>
      <c r="I646" s="3" t="s">
        <v>12</v>
      </c>
      <c r="J646" s="3">
        <v>168225.19999999998</v>
      </c>
      <c r="K646" s="3">
        <v>0</v>
      </c>
      <c r="L646" s="3">
        <v>13.578892710421915</v>
      </c>
    </row>
    <row r="647" spans="1:12" x14ac:dyDescent="0.25">
      <c r="A647" s="1">
        <v>44307</v>
      </c>
      <c r="B647" s="2">
        <f t="shared" si="20"/>
        <v>17</v>
      </c>
      <c r="C647" s="2" t="str">
        <f t="shared" si="21"/>
        <v>week 17</v>
      </c>
      <c r="D647" s="3" t="s">
        <v>15</v>
      </c>
      <c r="E647" s="3">
        <v>0</v>
      </c>
      <c r="F647" s="3">
        <v>9437</v>
      </c>
      <c r="G647" s="3">
        <v>632207.79999999981</v>
      </c>
      <c r="H647" s="3">
        <v>18.899999999999999</v>
      </c>
      <c r="I647" s="3" t="s">
        <v>12</v>
      </c>
      <c r="J647" s="3">
        <v>178359.3</v>
      </c>
      <c r="K647" s="3">
        <v>0</v>
      </c>
      <c r="L647" s="3">
        <v>13.497806366524225</v>
      </c>
    </row>
    <row r="648" spans="1:12" x14ac:dyDescent="0.25">
      <c r="A648" s="1">
        <v>44307</v>
      </c>
      <c r="B648" s="2">
        <f t="shared" si="20"/>
        <v>17</v>
      </c>
      <c r="C648" s="2" t="str">
        <f t="shared" si="21"/>
        <v>week 17</v>
      </c>
      <c r="D648" s="3" t="s">
        <v>15</v>
      </c>
      <c r="E648" s="3">
        <v>0</v>
      </c>
      <c r="F648" s="3">
        <v>6026</v>
      </c>
      <c r="G648" s="3">
        <v>626181.79999999981</v>
      </c>
      <c r="H648" s="3">
        <v>16.2</v>
      </c>
      <c r="I648" s="3" t="s">
        <v>12</v>
      </c>
      <c r="J648" s="3">
        <v>97621.2</v>
      </c>
      <c r="K648" s="3">
        <v>0</v>
      </c>
      <c r="L648" s="3">
        <v>13.497806366524225</v>
      </c>
    </row>
    <row r="649" spans="1:12" x14ac:dyDescent="0.25">
      <c r="A649" s="1">
        <v>44307</v>
      </c>
      <c r="B649" s="2">
        <f t="shared" si="20"/>
        <v>17</v>
      </c>
      <c r="C649" s="2" t="str">
        <f t="shared" si="21"/>
        <v>week 17</v>
      </c>
      <c r="D649" s="3" t="s">
        <v>15</v>
      </c>
      <c r="E649" s="3">
        <v>0</v>
      </c>
      <c r="F649" s="3">
        <v>4632</v>
      </c>
      <c r="G649" s="3">
        <v>621549.79999999981</v>
      </c>
      <c r="H649" s="3">
        <v>18.5</v>
      </c>
      <c r="I649" s="3" t="s">
        <v>12</v>
      </c>
      <c r="J649" s="3">
        <v>85692</v>
      </c>
      <c r="K649" s="3">
        <v>0</v>
      </c>
      <c r="L649" s="3">
        <v>13.497806366524225</v>
      </c>
    </row>
    <row r="650" spans="1:12" x14ac:dyDescent="0.25">
      <c r="A650" s="1">
        <v>44307</v>
      </c>
      <c r="B650" s="2">
        <f t="shared" si="20"/>
        <v>17</v>
      </c>
      <c r="C650" s="2" t="str">
        <f t="shared" si="21"/>
        <v>week 17</v>
      </c>
      <c r="D650" s="3" t="s">
        <v>15</v>
      </c>
      <c r="E650" s="3">
        <v>0</v>
      </c>
      <c r="F650" s="3">
        <v>20539</v>
      </c>
      <c r="G650" s="3">
        <v>601010.79999999981</v>
      </c>
      <c r="H650" s="3">
        <v>16.3</v>
      </c>
      <c r="I650" s="3" t="s">
        <v>12</v>
      </c>
      <c r="J650" s="3">
        <v>334785.7</v>
      </c>
      <c r="K650" s="3">
        <v>0</v>
      </c>
      <c r="L650" s="3">
        <v>13.497806366524225</v>
      </c>
    </row>
    <row r="651" spans="1:12" x14ac:dyDescent="0.25">
      <c r="A651" s="1">
        <v>44307</v>
      </c>
      <c r="B651" s="2">
        <f t="shared" si="20"/>
        <v>17</v>
      </c>
      <c r="C651" s="2" t="str">
        <f t="shared" si="21"/>
        <v>week 17</v>
      </c>
      <c r="D651" s="3" t="s">
        <v>16</v>
      </c>
      <c r="E651" s="3">
        <v>0</v>
      </c>
      <c r="F651" s="3">
        <v>8500</v>
      </c>
      <c r="G651" s="3">
        <v>476311.12000000011</v>
      </c>
      <c r="H651" s="3">
        <v>18.7</v>
      </c>
      <c r="I651" s="3" t="s">
        <v>12</v>
      </c>
      <c r="J651" s="3">
        <v>158950</v>
      </c>
      <c r="K651" s="3">
        <v>0</v>
      </c>
      <c r="L651" s="3">
        <v>13.283498199784683</v>
      </c>
    </row>
    <row r="652" spans="1:12" x14ac:dyDescent="0.25">
      <c r="A652" s="1">
        <v>44307</v>
      </c>
      <c r="B652" s="2">
        <f t="shared" si="20"/>
        <v>17</v>
      </c>
      <c r="C652" s="2" t="str">
        <f t="shared" si="21"/>
        <v>week 17</v>
      </c>
      <c r="D652" s="3" t="s">
        <v>16</v>
      </c>
      <c r="E652" s="3">
        <v>0</v>
      </c>
      <c r="F652" s="3">
        <v>38150</v>
      </c>
      <c r="G652" s="3">
        <v>438161.12000000011</v>
      </c>
      <c r="H652" s="3">
        <v>16.100000000000001</v>
      </c>
      <c r="I652" s="3" t="s">
        <v>12</v>
      </c>
      <c r="J652" s="3">
        <v>614215</v>
      </c>
      <c r="K652" s="3">
        <v>0</v>
      </c>
      <c r="L652" s="3">
        <v>13.283498199784683</v>
      </c>
    </row>
    <row r="653" spans="1:12" x14ac:dyDescent="0.25">
      <c r="A653" s="1">
        <v>44307</v>
      </c>
      <c r="B653" s="2">
        <f t="shared" si="20"/>
        <v>17</v>
      </c>
      <c r="C653" s="2" t="str">
        <f t="shared" si="21"/>
        <v>week 17</v>
      </c>
      <c r="D653" s="3" t="s">
        <v>16</v>
      </c>
      <c r="E653" s="3">
        <v>0</v>
      </c>
      <c r="F653" s="3">
        <v>13400</v>
      </c>
      <c r="G653" s="3">
        <v>424761.12000000011</v>
      </c>
      <c r="H653" s="3">
        <v>18.2</v>
      </c>
      <c r="I653" s="3" t="s">
        <v>12</v>
      </c>
      <c r="J653" s="3">
        <v>243880</v>
      </c>
      <c r="K653" s="3">
        <v>0</v>
      </c>
      <c r="L653" s="3">
        <v>13.283498199784683</v>
      </c>
    </row>
    <row r="654" spans="1:12" x14ac:dyDescent="0.25">
      <c r="A654" s="1">
        <v>44307</v>
      </c>
      <c r="B654" s="2">
        <f t="shared" si="20"/>
        <v>17</v>
      </c>
      <c r="C654" s="2" t="str">
        <f t="shared" si="21"/>
        <v>week 17</v>
      </c>
      <c r="D654" s="3" t="s">
        <v>16</v>
      </c>
      <c r="E654" s="3">
        <v>0</v>
      </c>
      <c r="F654" s="3">
        <v>16140</v>
      </c>
      <c r="G654" s="3">
        <v>408621.12000000011</v>
      </c>
      <c r="H654" s="3">
        <v>18.600000000000001</v>
      </c>
      <c r="I654" s="3" t="s">
        <v>12</v>
      </c>
      <c r="J654" s="3">
        <v>300204</v>
      </c>
      <c r="K654" s="3">
        <v>0</v>
      </c>
      <c r="L654" s="3">
        <v>13.283498199784683</v>
      </c>
    </row>
    <row r="655" spans="1:12" x14ac:dyDescent="0.25">
      <c r="A655" s="1">
        <v>44307</v>
      </c>
      <c r="B655" s="2">
        <f t="shared" si="20"/>
        <v>17</v>
      </c>
      <c r="C655" s="2" t="str">
        <f t="shared" si="21"/>
        <v>week 17</v>
      </c>
      <c r="D655" s="3" t="s">
        <v>16</v>
      </c>
      <c r="E655" s="3">
        <v>0</v>
      </c>
      <c r="F655" s="3">
        <v>3250</v>
      </c>
      <c r="G655" s="3">
        <v>405371.12000000011</v>
      </c>
      <c r="H655" s="3">
        <v>18.8</v>
      </c>
      <c r="I655" s="3" t="s">
        <v>12</v>
      </c>
      <c r="J655" s="3">
        <v>61100</v>
      </c>
      <c r="K655" s="3">
        <v>0</v>
      </c>
      <c r="L655" s="3">
        <v>13.283498199784683</v>
      </c>
    </row>
    <row r="656" spans="1:12" x14ac:dyDescent="0.25">
      <c r="A656" s="1">
        <v>44307</v>
      </c>
      <c r="B656" s="2">
        <f t="shared" si="20"/>
        <v>17</v>
      </c>
      <c r="C656" s="2" t="str">
        <f t="shared" si="21"/>
        <v>week 17</v>
      </c>
      <c r="D656" s="3" t="s">
        <v>16</v>
      </c>
      <c r="E656" s="3">
        <v>0</v>
      </c>
      <c r="F656" s="3">
        <v>19900</v>
      </c>
      <c r="G656" s="3">
        <v>385471.12000000011</v>
      </c>
      <c r="H656" s="3">
        <v>17.7</v>
      </c>
      <c r="I656" s="3" t="s">
        <v>12</v>
      </c>
      <c r="J656" s="3">
        <v>352230</v>
      </c>
      <c r="K656" s="3">
        <v>0</v>
      </c>
      <c r="L656" s="3">
        <v>13.283498199784683</v>
      </c>
    </row>
    <row r="657" spans="1:12" x14ac:dyDescent="0.25">
      <c r="A657" s="1">
        <v>44307</v>
      </c>
      <c r="B657" s="2">
        <f t="shared" si="20"/>
        <v>17</v>
      </c>
      <c r="C657" s="2" t="str">
        <f t="shared" si="21"/>
        <v>week 17</v>
      </c>
      <c r="D657" s="3" t="s">
        <v>16</v>
      </c>
      <c r="E657" s="3">
        <v>0</v>
      </c>
      <c r="F657" s="3">
        <v>9800</v>
      </c>
      <c r="G657" s="3">
        <v>375671.12000000011</v>
      </c>
      <c r="H657" s="3">
        <v>18.100000000000001</v>
      </c>
      <c r="I657" s="3" t="s">
        <v>12</v>
      </c>
      <c r="J657" s="3">
        <v>177380</v>
      </c>
      <c r="K657" s="3">
        <v>0</v>
      </c>
      <c r="L657" s="3">
        <v>13.283498199784683</v>
      </c>
    </row>
    <row r="658" spans="1:12" x14ac:dyDescent="0.25">
      <c r="A658" s="1">
        <v>44308</v>
      </c>
      <c r="B658" s="2">
        <f t="shared" si="20"/>
        <v>17</v>
      </c>
      <c r="C658" s="2" t="str">
        <f t="shared" si="21"/>
        <v>week 17</v>
      </c>
      <c r="D658" s="3" t="s">
        <v>15</v>
      </c>
      <c r="E658" s="3">
        <v>0</v>
      </c>
      <c r="F658" s="3">
        <v>4480</v>
      </c>
      <c r="G658" s="3">
        <v>596530.79999999981</v>
      </c>
      <c r="H658" s="3">
        <v>16.8</v>
      </c>
      <c r="I658" s="3" t="s">
        <v>12</v>
      </c>
      <c r="J658" s="3">
        <v>75264</v>
      </c>
      <c r="K658" s="3">
        <v>0</v>
      </c>
      <c r="L658" s="3">
        <v>13.497806366524225</v>
      </c>
    </row>
    <row r="659" spans="1:12" x14ac:dyDescent="0.25">
      <c r="A659" s="1">
        <v>44308</v>
      </c>
      <c r="B659" s="2">
        <f t="shared" si="20"/>
        <v>17</v>
      </c>
      <c r="C659" s="2" t="str">
        <f t="shared" si="21"/>
        <v>week 17</v>
      </c>
      <c r="D659" s="3" t="s">
        <v>15</v>
      </c>
      <c r="E659" s="3">
        <v>0</v>
      </c>
      <c r="F659" s="3">
        <v>48540</v>
      </c>
      <c r="G659" s="3">
        <v>547990.79999999981</v>
      </c>
      <c r="H659" s="3">
        <v>16.600000000000001</v>
      </c>
      <c r="I659" s="3" t="s">
        <v>12</v>
      </c>
      <c r="J659" s="3">
        <v>805764.00000000012</v>
      </c>
      <c r="K659" s="3">
        <v>0</v>
      </c>
      <c r="L659" s="3">
        <v>13.497806366524225</v>
      </c>
    </row>
    <row r="660" spans="1:12" x14ac:dyDescent="0.25">
      <c r="A660" s="1">
        <v>44311</v>
      </c>
      <c r="B660" s="2">
        <f t="shared" si="20"/>
        <v>18</v>
      </c>
      <c r="C660" s="2" t="str">
        <f t="shared" si="21"/>
        <v>week 18</v>
      </c>
      <c r="D660" s="3" t="s">
        <v>11</v>
      </c>
      <c r="E660" s="3">
        <v>0</v>
      </c>
      <c r="F660" s="3">
        <v>191</v>
      </c>
      <c r="G660" s="3">
        <v>550582.4700000002</v>
      </c>
      <c r="H660" s="3">
        <v>17.7</v>
      </c>
      <c r="I660" s="3" t="s">
        <v>12</v>
      </c>
      <c r="J660" s="3">
        <v>3380.7</v>
      </c>
      <c r="K660" s="3">
        <v>0</v>
      </c>
      <c r="L660" s="3">
        <v>12.900532215600389</v>
      </c>
    </row>
    <row r="661" spans="1:12" x14ac:dyDescent="0.25">
      <c r="A661" s="1">
        <v>44311</v>
      </c>
      <c r="B661" s="2">
        <f t="shared" si="20"/>
        <v>18</v>
      </c>
      <c r="C661" s="2" t="str">
        <f t="shared" si="21"/>
        <v>week 18</v>
      </c>
      <c r="D661" s="3" t="s">
        <v>15</v>
      </c>
      <c r="E661" s="3">
        <v>0</v>
      </c>
      <c r="F661" s="3">
        <v>3610</v>
      </c>
      <c r="G661" s="3">
        <v>544380.79999999981</v>
      </c>
      <c r="H661" s="3">
        <v>17.100000000000001</v>
      </c>
      <c r="I661" s="3" t="s">
        <v>12</v>
      </c>
      <c r="J661" s="3">
        <v>61731.000000000007</v>
      </c>
      <c r="K661" s="3">
        <v>0</v>
      </c>
      <c r="L661" s="3">
        <v>13.497806366524225</v>
      </c>
    </row>
    <row r="662" spans="1:12" x14ac:dyDescent="0.25">
      <c r="A662" s="1">
        <v>44313</v>
      </c>
      <c r="B662" s="2">
        <f t="shared" si="20"/>
        <v>18</v>
      </c>
      <c r="C662" s="2" t="str">
        <f t="shared" si="21"/>
        <v>week 18</v>
      </c>
      <c r="D662" s="3" t="s">
        <v>13</v>
      </c>
      <c r="E662" s="3">
        <v>28790</v>
      </c>
      <c r="F662" s="3">
        <v>0</v>
      </c>
      <c r="G662" s="3">
        <v>96995.260000000009</v>
      </c>
      <c r="H662" s="3" t="s">
        <v>12</v>
      </c>
      <c r="I662" s="3">
        <v>13.8</v>
      </c>
      <c r="J662" s="3">
        <v>0</v>
      </c>
      <c r="K662" s="3">
        <v>397302</v>
      </c>
      <c r="L662" s="3">
        <v>13.595188702309228</v>
      </c>
    </row>
    <row r="663" spans="1:12" x14ac:dyDescent="0.25">
      <c r="A663" s="1">
        <v>44313</v>
      </c>
      <c r="B663" s="2">
        <f t="shared" si="20"/>
        <v>18</v>
      </c>
      <c r="C663" s="2" t="str">
        <f t="shared" si="21"/>
        <v>week 18</v>
      </c>
      <c r="D663" s="3" t="s">
        <v>13</v>
      </c>
      <c r="E663" s="3">
        <v>19500</v>
      </c>
      <c r="F663" s="3">
        <v>0</v>
      </c>
      <c r="G663" s="3">
        <v>116495.26000000001</v>
      </c>
      <c r="H663" s="3" t="s">
        <v>12</v>
      </c>
      <c r="I663" s="3">
        <v>13.8</v>
      </c>
      <c r="J663" s="3">
        <v>0</v>
      </c>
      <c r="K663" s="3">
        <v>269100</v>
      </c>
      <c r="L663" s="3">
        <v>13.604926675420021</v>
      </c>
    </row>
    <row r="664" spans="1:12" x14ac:dyDescent="0.25">
      <c r="A664" s="1">
        <v>44313</v>
      </c>
      <c r="B664" s="2">
        <f t="shared" si="20"/>
        <v>18</v>
      </c>
      <c r="C664" s="2" t="str">
        <f t="shared" si="21"/>
        <v>week 18</v>
      </c>
      <c r="D664" s="3" t="s">
        <v>15</v>
      </c>
      <c r="E664" s="3">
        <v>0</v>
      </c>
      <c r="F664" s="3">
        <v>7180</v>
      </c>
      <c r="G664" s="3">
        <v>537200.79999999981</v>
      </c>
      <c r="H664" s="3">
        <v>17.2</v>
      </c>
      <c r="I664" s="3" t="s">
        <v>12</v>
      </c>
      <c r="J664" s="3">
        <v>123496</v>
      </c>
      <c r="K664" s="3">
        <v>0</v>
      </c>
      <c r="L664" s="3">
        <v>13.497806366524225</v>
      </c>
    </row>
    <row r="665" spans="1:12" x14ac:dyDescent="0.25">
      <c r="A665" s="1">
        <v>44313</v>
      </c>
      <c r="B665" s="2">
        <f t="shared" si="20"/>
        <v>18</v>
      </c>
      <c r="C665" s="2" t="str">
        <f t="shared" si="21"/>
        <v>week 18</v>
      </c>
      <c r="D665" s="3" t="s">
        <v>15</v>
      </c>
      <c r="E665" s="3">
        <v>0</v>
      </c>
      <c r="F665" s="3">
        <v>3630</v>
      </c>
      <c r="G665" s="3">
        <v>533570.79999999981</v>
      </c>
      <c r="H665" s="3">
        <v>18.5</v>
      </c>
      <c r="I665" s="3" t="s">
        <v>12</v>
      </c>
      <c r="J665" s="3">
        <v>67155</v>
      </c>
      <c r="K665" s="3">
        <v>0</v>
      </c>
      <c r="L665" s="3">
        <v>13.497806366524225</v>
      </c>
    </row>
    <row r="666" spans="1:12" x14ac:dyDescent="0.25">
      <c r="A666" s="1">
        <v>44314</v>
      </c>
      <c r="B666" s="2">
        <f t="shared" si="20"/>
        <v>18</v>
      </c>
      <c r="C666" s="2" t="str">
        <f t="shared" si="21"/>
        <v>week 18</v>
      </c>
      <c r="D666" s="3" t="s">
        <v>11</v>
      </c>
      <c r="E666" s="3">
        <v>0</v>
      </c>
      <c r="F666" s="3">
        <v>143</v>
      </c>
      <c r="G666" s="3">
        <v>550439.4700000002</v>
      </c>
      <c r="H666" s="3">
        <v>16.399999999999999</v>
      </c>
      <c r="I666" s="3" t="s">
        <v>12</v>
      </c>
      <c r="J666" s="3">
        <v>2345.1999999999998</v>
      </c>
      <c r="K666" s="3">
        <v>0</v>
      </c>
      <c r="L666" s="3">
        <v>12.900532215600389</v>
      </c>
    </row>
    <row r="667" spans="1:12" x14ac:dyDescent="0.25">
      <c r="A667" s="1">
        <v>44314</v>
      </c>
      <c r="B667" s="2">
        <f t="shared" si="20"/>
        <v>18</v>
      </c>
      <c r="C667" s="2" t="str">
        <f t="shared" si="21"/>
        <v>week 18</v>
      </c>
      <c r="D667" s="3" t="s">
        <v>15</v>
      </c>
      <c r="E667" s="3">
        <v>0</v>
      </c>
      <c r="F667" s="3">
        <v>24800</v>
      </c>
      <c r="G667" s="3">
        <v>508770.79999999981</v>
      </c>
      <c r="H667" s="3">
        <v>17.899999999999999</v>
      </c>
      <c r="I667" s="3" t="s">
        <v>12</v>
      </c>
      <c r="J667" s="3">
        <v>443919.99999999994</v>
      </c>
      <c r="K667" s="3">
        <v>0</v>
      </c>
      <c r="L667" s="3">
        <v>13.497806366524225</v>
      </c>
    </row>
    <row r="668" spans="1:12" x14ac:dyDescent="0.25">
      <c r="A668" s="1">
        <v>44314</v>
      </c>
      <c r="B668" s="2">
        <f t="shared" si="20"/>
        <v>18</v>
      </c>
      <c r="C668" s="2" t="str">
        <f t="shared" si="21"/>
        <v>week 18</v>
      </c>
      <c r="D668" s="3" t="s">
        <v>15</v>
      </c>
      <c r="E668" s="3">
        <v>0</v>
      </c>
      <c r="F668" s="3">
        <v>25140</v>
      </c>
      <c r="G668" s="3">
        <v>483630.79999999981</v>
      </c>
      <c r="H668" s="3">
        <v>16.899999999999999</v>
      </c>
      <c r="I668" s="3" t="s">
        <v>12</v>
      </c>
      <c r="J668" s="3">
        <v>424865.99999999994</v>
      </c>
      <c r="K668" s="3">
        <v>0</v>
      </c>
      <c r="L668" s="3">
        <v>13.497806366524225</v>
      </c>
    </row>
    <row r="669" spans="1:12" x14ac:dyDescent="0.25">
      <c r="A669" s="1">
        <v>44318</v>
      </c>
      <c r="B669" s="2">
        <f t="shared" si="20"/>
        <v>19</v>
      </c>
      <c r="C669" s="2" t="str">
        <f t="shared" si="21"/>
        <v>week 19</v>
      </c>
      <c r="D669" s="3" t="s">
        <v>11</v>
      </c>
      <c r="E669" s="3">
        <v>0</v>
      </c>
      <c r="F669" s="3">
        <v>12300</v>
      </c>
      <c r="G669" s="3">
        <v>538139.4700000002</v>
      </c>
      <c r="H669" s="3">
        <v>18.899999999999999</v>
      </c>
      <c r="I669" s="3" t="s">
        <v>12</v>
      </c>
      <c r="J669" s="3">
        <v>232469.99999999997</v>
      </c>
      <c r="K669" s="3">
        <v>0</v>
      </c>
      <c r="L669" s="3">
        <v>12.900532215600389</v>
      </c>
    </row>
    <row r="670" spans="1:12" x14ac:dyDescent="0.25">
      <c r="A670" s="1">
        <v>44318</v>
      </c>
      <c r="B670" s="2">
        <f t="shared" si="20"/>
        <v>19</v>
      </c>
      <c r="C670" s="2" t="str">
        <f t="shared" si="21"/>
        <v>week 19</v>
      </c>
      <c r="D670" s="3" t="s">
        <v>11</v>
      </c>
      <c r="E670" s="3">
        <v>0</v>
      </c>
      <c r="F670" s="3">
        <v>12300</v>
      </c>
      <c r="G670" s="3">
        <v>525839.4700000002</v>
      </c>
      <c r="H670" s="3">
        <v>18.399999999999999</v>
      </c>
      <c r="I670" s="3" t="s">
        <v>12</v>
      </c>
      <c r="J670" s="3">
        <v>226319.99999999997</v>
      </c>
      <c r="K670" s="3">
        <v>0</v>
      </c>
      <c r="L670" s="3">
        <v>12.900532215600389</v>
      </c>
    </row>
    <row r="671" spans="1:12" x14ac:dyDescent="0.25">
      <c r="A671" s="1">
        <v>44318</v>
      </c>
      <c r="B671" s="2">
        <f t="shared" si="20"/>
        <v>19</v>
      </c>
      <c r="C671" s="2" t="str">
        <f t="shared" si="21"/>
        <v>week 19</v>
      </c>
      <c r="D671" s="3" t="s">
        <v>11</v>
      </c>
      <c r="E671" s="3">
        <v>0</v>
      </c>
      <c r="F671" s="3">
        <v>11000</v>
      </c>
      <c r="G671" s="3">
        <v>514839.4700000002</v>
      </c>
      <c r="H671" s="3">
        <v>18.7</v>
      </c>
      <c r="I671" s="3" t="s">
        <v>12</v>
      </c>
      <c r="J671" s="3">
        <v>205700</v>
      </c>
      <c r="K671" s="3">
        <v>0</v>
      </c>
      <c r="L671" s="3">
        <v>12.900532215600389</v>
      </c>
    </row>
    <row r="672" spans="1:12" x14ac:dyDescent="0.25">
      <c r="A672" s="1">
        <v>44318</v>
      </c>
      <c r="B672" s="2">
        <f t="shared" si="20"/>
        <v>19</v>
      </c>
      <c r="C672" s="2" t="str">
        <f t="shared" si="21"/>
        <v>week 19</v>
      </c>
      <c r="D672" s="3" t="s">
        <v>11</v>
      </c>
      <c r="E672" s="3">
        <v>1960</v>
      </c>
      <c r="F672" s="3">
        <v>0</v>
      </c>
      <c r="G672" s="3">
        <v>516799.4700000002</v>
      </c>
      <c r="H672" s="3" t="s">
        <v>12</v>
      </c>
      <c r="I672" s="3">
        <v>13.7</v>
      </c>
      <c r="J672" s="3">
        <v>0</v>
      </c>
      <c r="K672" s="3">
        <v>26852</v>
      </c>
      <c r="L672" s="3">
        <v>12.901653102253313</v>
      </c>
    </row>
    <row r="673" spans="1:12" x14ac:dyDescent="0.25">
      <c r="A673" s="1">
        <v>44318</v>
      </c>
      <c r="B673" s="2">
        <f t="shared" si="20"/>
        <v>19</v>
      </c>
      <c r="C673" s="2" t="str">
        <f t="shared" si="21"/>
        <v>week 19</v>
      </c>
      <c r="D673" s="3" t="s">
        <v>11</v>
      </c>
      <c r="E673" s="3">
        <v>0</v>
      </c>
      <c r="F673" s="3">
        <v>1960</v>
      </c>
      <c r="G673" s="3">
        <v>514839.4700000002</v>
      </c>
      <c r="H673" s="3">
        <v>18.100000000000001</v>
      </c>
      <c r="I673" s="3" t="s">
        <v>12</v>
      </c>
      <c r="J673" s="3">
        <v>35476</v>
      </c>
      <c r="K673" s="3">
        <v>0</v>
      </c>
      <c r="L673" s="3">
        <v>12.901653102253313</v>
      </c>
    </row>
    <row r="674" spans="1:12" x14ac:dyDescent="0.25">
      <c r="A674" s="1">
        <v>44318</v>
      </c>
      <c r="B674" s="2">
        <f t="shared" si="20"/>
        <v>19</v>
      </c>
      <c r="C674" s="2" t="str">
        <f t="shared" si="21"/>
        <v>week 19</v>
      </c>
      <c r="D674" s="3" t="s">
        <v>11</v>
      </c>
      <c r="E674" s="3">
        <v>0</v>
      </c>
      <c r="F674" s="3">
        <v>14040</v>
      </c>
      <c r="G674" s="3">
        <v>500799.4700000002</v>
      </c>
      <c r="H674" s="3">
        <v>18.2</v>
      </c>
      <c r="I674" s="3" t="s">
        <v>12</v>
      </c>
      <c r="J674" s="3">
        <v>255528</v>
      </c>
      <c r="K674" s="3">
        <v>0</v>
      </c>
      <c r="L674" s="3">
        <v>12.901653102253313</v>
      </c>
    </row>
    <row r="675" spans="1:12" x14ac:dyDescent="0.25">
      <c r="A675" s="1">
        <v>44318</v>
      </c>
      <c r="B675" s="2">
        <f t="shared" si="20"/>
        <v>19</v>
      </c>
      <c r="C675" s="2" t="str">
        <f t="shared" si="21"/>
        <v>week 19</v>
      </c>
      <c r="D675" s="3" t="s">
        <v>13</v>
      </c>
      <c r="E675" s="3">
        <v>6255</v>
      </c>
      <c r="F675" s="3">
        <v>0</v>
      </c>
      <c r="G675" s="3">
        <v>122750.26000000001</v>
      </c>
      <c r="H675" s="3" t="s">
        <v>12</v>
      </c>
      <c r="I675" s="3">
        <v>12.9</v>
      </c>
      <c r="J675" s="3">
        <v>0</v>
      </c>
      <c r="K675" s="3">
        <v>80689.5</v>
      </c>
      <c r="L675" s="3">
        <v>13.594337119506417</v>
      </c>
    </row>
    <row r="676" spans="1:12" x14ac:dyDescent="0.25">
      <c r="A676" s="1">
        <v>44318</v>
      </c>
      <c r="B676" s="2">
        <f t="shared" si="20"/>
        <v>19</v>
      </c>
      <c r="C676" s="2" t="str">
        <f t="shared" si="21"/>
        <v>week 19</v>
      </c>
      <c r="D676" s="3" t="s">
        <v>13</v>
      </c>
      <c r="E676" s="3">
        <v>0</v>
      </c>
      <c r="F676" s="3">
        <v>6255</v>
      </c>
      <c r="G676" s="3">
        <v>116495.26000000001</v>
      </c>
      <c r="H676" s="3">
        <v>16.2</v>
      </c>
      <c r="I676" s="3" t="s">
        <v>12</v>
      </c>
      <c r="J676" s="3">
        <v>101331</v>
      </c>
      <c r="K676" s="3">
        <v>0</v>
      </c>
      <c r="L676" s="3">
        <v>13.594337119506417</v>
      </c>
    </row>
    <row r="677" spans="1:12" x14ac:dyDescent="0.25">
      <c r="A677" s="1">
        <v>44318</v>
      </c>
      <c r="B677" s="2">
        <f t="shared" si="20"/>
        <v>19</v>
      </c>
      <c r="C677" s="2" t="str">
        <f t="shared" si="21"/>
        <v>week 19</v>
      </c>
      <c r="D677" s="3" t="s">
        <v>14</v>
      </c>
      <c r="E677" s="3">
        <v>0</v>
      </c>
      <c r="F677" s="3">
        <v>3000</v>
      </c>
      <c r="G677" s="3">
        <v>76574.049999999988</v>
      </c>
      <c r="H677" s="3">
        <v>18.899999999999999</v>
      </c>
      <c r="I677" s="3" t="s">
        <v>12</v>
      </c>
      <c r="J677" s="3">
        <v>56699.999999999993</v>
      </c>
      <c r="K677" s="3">
        <v>0</v>
      </c>
      <c r="L677" s="3">
        <v>13.522075365502344</v>
      </c>
    </row>
    <row r="678" spans="1:12" x14ac:dyDescent="0.25">
      <c r="A678" s="1">
        <v>44318</v>
      </c>
      <c r="B678" s="2">
        <f t="shared" si="20"/>
        <v>19</v>
      </c>
      <c r="C678" s="2" t="str">
        <f t="shared" si="21"/>
        <v>week 19</v>
      </c>
      <c r="D678" s="3" t="s">
        <v>15</v>
      </c>
      <c r="E678" s="3">
        <v>0</v>
      </c>
      <c r="F678" s="3">
        <v>9400</v>
      </c>
      <c r="G678" s="3">
        <v>474230.79999999981</v>
      </c>
      <c r="H678" s="3">
        <v>17.5</v>
      </c>
      <c r="I678" s="3" t="s">
        <v>12</v>
      </c>
      <c r="J678" s="3">
        <v>164500</v>
      </c>
      <c r="K678" s="3">
        <v>0</v>
      </c>
      <c r="L678" s="3">
        <v>13.497806366524225</v>
      </c>
    </row>
    <row r="679" spans="1:12" x14ac:dyDescent="0.25">
      <c r="A679" s="1">
        <v>44318</v>
      </c>
      <c r="B679" s="2">
        <f t="shared" si="20"/>
        <v>19</v>
      </c>
      <c r="C679" s="2" t="str">
        <f t="shared" si="21"/>
        <v>week 19</v>
      </c>
      <c r="D679" s="3" t="s">
        <v>15</v>
      </c>
      <c r="E679" s="3">
        <v>0</v>
      </c>
      <c r="F679" s="3">
        <v>11200</v>
      </c>
      <c r="G679" s="3">
        <v>463030.79999999981</v>
      </c>
      <c r="H679" s="3">
        <v>17.399999999999999</v>
      </c>
      <c r="I679" s="3" t="s">
        <v>12</v>
      </c>
      <c r="J679" s="3">
        <v>194879.99999999997</v>
      </c>
      <c r="K679" s="3">
        <v>0</v>
      </c>
      <c r="L679" s="3">
        <v>13.497806366524225</v>
      </c>
    </row>
    <row r="680" spans="1:12" x14ac:dyDescent="0.25">
      <c r="A680" s="1">
        <v>44318</v>
      </c>
      <c r="B680" s="2">
        <f t="shared" si="20"/>
        <v>19</v>
      </c>
      <c r="C680" s="2" t="str">
        <f t="shared" si="21"/>
        <v>week 19</v>
      </c>
      <c r="D680" s="3" t="s">
        <v>15</v>
      </c>
      <c r="E680" s="3">
        <v>0</v>
      </c>
      <c r="F680" s="3">
        <v>8700</v>
      </c>
      <c r="G680" s="3">
        <v>454330.79999999981</v>
      </c>
      <c r="H680" s="3">
        <v>16.899999999999999</v>
      </c>
      <c r="I680" s="3" t="s">
        <v>12</v>
      </c>
      <c r="J680" s="3">
        <v>147030</v>
      </c>
      <c r="K680" s="3">
        <v>0</v>
      </c>
      <c r="L680" s="3">
        <v>13.497806366524225</v>
      </c>
    </row>
    <row r="681" spans="1:12" x14ac:dyDescent="0.25">
      <c r="A681" s="1">
        <v>44318</v>
      </c>
      <c r="B681" s="2">
        <f t="shared" si="20"/>
        <v>19</v>
      </c>
      <c r="C681" s="2" t="str">
        <f t="shared" si="21"/>
        <v>week 19</v>
      </c>
      <c r="D681" s="3" t="s">
        <v>15</v>
      </c>
      <c r="E681" s="3">
        <v>10385</v>
      </c>
      <c r="F681" s="3">
        <v>0</v>
      </c>
      <c r="G681" s="3">
        <v>464715.79999999981</v>
      </c>
      <c r="H681" s="3" t="s">
        <v>12</v>
      </c>
      <c r="I681" s="3">
        <v>13.7</v>
      </c>
      <c r="J681" s="3">
        <v>0</v>
      </c>
      <c r="K681" s="3">
        <v>142274.5</v>
      </c>
      <c r="L681" s="3">
        <v>13.498756303375625</v>
      </c>
    </row>
    <row r="682" spans="1:12" x14ac:dyDescent="0.25">
      <c r="A682" s="1">
        <v>44318</v>
      </c>
      <c r="B682" s="2">
        <f t="shared" si="20"/>
        <v>19</v>
      </c>
      <c r="C682" s="2" t="str">
        <f t="shared" si="21"/>
        <v>week 19</v>
      </c>
      <c r="D682" s="3" t="s">
        <v>15</v>
      </c>
      <c r="E682" s="3">
        <v>0</v>
      </c>
      <c r="F682" s="3">
        <v>10385</v>
      </c>
      <c r="G682" s="3">
        <v>454330.79999999981</v>
      </c>
      <c r="H682" s="3">
        <v>18.5</v>
      </c>
      <c r="I682" s="3" t="s">
        <v>12</v>
      </c>
      <c r="J682" s="3">
        <v>192122.5</v>
      </c>
      <c r="K682" s="3">
        <v>0</v>
      </c>
      <c r="L682" s="3">
        <v>13.498756303375625</v>
      </c>
    </row>
    <row r="683" spans="1:12" x14ac:dyDescent="0.25">
      <c r="A683" s="1">
        <v>44318</v>
      </c>
      <c r="B683" s="2">
        <f t="shared" si="20"/>
        <v>19</v>
      </c>
      <c r="C683" s="2" t="str">
        <f t="shared" si="21"/>
        <v>week 19</v>
      </c>
      <c r="D683" s="3" t="s">
        <v>15</v>
      </c>
      <c r="E683" s="3">
        <v>795</v>
      </c>
      <c r="F683" s="3">
        <v>0</v>
      </c>
      <c r="G683" s="3">
        <v>455125.79999999981</v>
      </c>
      <c r="H683" s="3" t="s">
        <v>12</v>
      </c>
      <c r="I683" s="3">
        <v>13.8</v>
      </c>
      <c r="J683" s="3">
        <v>0</v>
      </c>
      <c r="K683" s="3">
        <v>10971</v>
      </c>
      <c r="L683" s="3">
        <v>13.498864608669827</v>
      </c>
    </row>
    <row r="684" spans="1:12" x14ac:dyDescent="0.25">
      <c r="A684" s="1">
        <v>44318</v>
      </c>
      <c r="B684" s="2">
        <f t="shared" si="20"/>
        <v>19</v>
      </c>
      <c r="C684" s="2" t="str">
        <f t="shared" si="21"/>
        <v>week 19</v>
      </c>
      <c r="D684" s="3" t="s">
        <v>15</v>
      </c>
      <c r="E684" s="3">
        <v>0</v>
      </c>
      <c r="F684" s="3">
        <v>795</v>
      </c>
      <c r="G684" s="3">
        <v>454330.79999999981</v>
      </c>
      <c r="H684" s="3">
        <v>18.600000000000001</v>
      </c>
      <c r="I684" s="3" t="s">
        <v>12</v>
      </c>
      <c r="J684" s="3">
        <v>14787.000000000002</v>
      </c>
      <c r="K684" s="3">
        <v>0</v>
      </c>
      <c r="L684" s="3">
        <v>13.498864608669827</v>
      </c>
    </row>
    <row r="685" spans="1:12" x14ac:dyDescent="0.25">
      <c r="A685" s="1">
        <v>44318</v>
      </c>
      <c r="B685" s="2">
        <f t="shared" si="20"/>
        <v>19</v>
      </c>
      <c r="C685" s="2" t="str">
        <f t="shared" si="21"/>
        <v>week 19</v>
      </c>
      <c r="D685" s="3" t="s">
        <v>16</v>
      </c>
      <c r="E685" s="3">
        <v>0</v>
      </c>
      <c r="F685" s="3">
        <v>3250</v>
      </c>
      <c r="G685" s="3">
        <v>372421.12000000011</v>
      </c>
      <c r="H685" s="3">
        <v>16.5</v>
      </c>
      <c r="I685" s="3" t="s">
        <v>12</v>
      </c>
      <c r="J685" s="3">
        <v>53625</v>
      </c>
      <c r="K685" s="3">
        <v>0</v>
      </c>
      <c r="L685" s="3">
        <v>13.283498199784683</v>
      </c>
    </row>
    <row r="686" spans="1:12" x14ac:dyDescent="0.25">
      <c r="A686" s="1">
        <v>44318</v>
      </c>
      <c r="B686" s="2">
        <f t="shared" si="20"/>
        <v>19</v>
      </c>
      <c r="C686" s="2" t="str">
        <f t="shared" si="21"/>
        <v>week 19</v>
      </c>
      <c r="D686" s="3" t="s">
        <v>16</v>
      </c>
      <c r="E686" s="3">
        <v>0</v>
      </c>
      <c r="F686" s="3">
        <v>5700</v>
      </c>
      <c r="G686" s="3">
        <v>366721.12000000011</v>
      </c>
      <c r="H686" s="3">
        <v>16.399999999999999</v>
      </c>
      <c r="I686" s="3" t="s">
        <v>12</v>
      </c>
      <c r="J686" s="3">
        <v>93479.999999999985</v>
      </c>
      <c r="K686" s="3">
        <v>0</v>
      </c>
      <c r="L686" s="3">
        <v>13.283498199784683</v>
      </c>
    </row>
    <row r="687" spans="1:12" x14ac:dyDescent="0.25">
      <c r="A687" s="1">
        <v>44318</v>
      </c>
      <c r="B687" s="2">
        <f t="shared" si="20"/>
        <v>19</v>
      </c>
      <c r="C687" s="2" t="str">
        <f t="shared" si="21"/>
        <v>week 19</v>
      </c>
      <c r="D687" s="3" t="s">
        <v>16</v>
      </c>
      <c r="E687" s="3">
        <v>0</v>
      </c>
      <c r="F687" s="3">
        <v>9700</v>
      </c>
      <c r="G687" s="3">
        <v>357021.12000000011</v>
      </c>
      <c r="H687" s="3">
        <v>17.3</v>
      </c>
      <c r="I687" s="3" t="s">
        <v>12</v>
      </c>
      <c r="J687" s="3">
        <v>167810</v>
      </c>
      <c r="K687" s="3">
        <v>0</v>
      </c>
      <c r="L687" s="3">
        <v>13.283498199784683</v>
      </c>
    </row>
    <row r="688" spans="1:12" x14ac:dyDescent="0.25">
      <c r="A688" s="1">
        <v>44318</v>
      </c>
      <c r="B688" s="2">
        <f t="shared" si="20"/>
        <v>19</v>
      </c>
      <c r="C688" s="2" t="str">
        <f t="shared" si="21"/>
        <v>week 19</v>
      </c>
      <c r="D688" s="3" t="s">
        <v>16</v>
      </c>
      <c r="E688" s="3">
        <v>0</v>
      </c>
      <c r="F688" s="3">
        <v>13400</v>
      </c>
      <c r="G688" s="3">
        <v>343621.12000000011</v>
      </c>
      <c r="H688" s="3">
        <v>18.899999999999999</v>
      </c>
      <c r="I688" s="3" t="s">
        <v>12</v>
      </c>
      <c r="J688" s="3">
        <v>253259.99999999997</v>
      </c>
      <c r="K688" s="3">
        <v>0</v>
      </c>
      <c r="L688" s="3">
        <v>13.283498199784683</v>
      </c>
    </row>
    <row r="689" spans="1:12" x14ac:dyDescent="0.25">
      <c r="A689" s="1">
        <v>44318</v>
      </c>
      <c r="B689" s="2">
        <f t="shared" si="20"/>
        <v>19</v>
      </c>
      <c r="C689" s="2" t="str">
        <f t="shared" si="21"/>
        <v>week 19</v>
      </c>
      <c r="D689" s="3" t="s">
        <v>16</v>
      </c>
      <c r="E689" s="3">
        <v>0</v>
      </c>
      <c r="F689" s="3">
        <v>5800</v>
      </c>
      <c r="G689" s="3">
        <v>337821.12000000011</v>
      </c>
      <c r="H689" s="3">
        <v>18.7</v>
      </c>
      <c r="I689" s="3" t="s">
        <v>12</v>
      </c>
      <c r="J689" s="3">
        <v>108460</v>
      </c>
      <c r="K689" s="3">
        <v>0</v>
      </c>
      <c r="L689" s="3">
        <v>13.283498199784683</v>
      </c>
    </row>
    <row r="690" spans="1:12" x14ac:dyDescent="0.25">
      <c r="A690" s="1">
        <v>44320</v>
      </c>
      <c r="B690" s="2">
        <f t="shared" si="20"/>
        <v>19</v>
      </c>
      <c r="C690" s="2" t="str">
        <f t="shared" si="21"/>
        <v>week 19</v>
      </c>
      <c r="D690" s="3" t="s">
        <v>11</v>
      </c>
      <c r="E690" s="3">
        <v>0</v>
      </c>
      <c r="F690" s="3">
        <v>26702</v>
      </c>
      <c r="G690" s="3">
        <v>474097.4700000002</v>
      </c>
      <c r="H690" s="3">
        <v>16.2</v>
      </c>
      <c r="I690" s="3" t="s">
        <v>12</v>
      </c>
      <c r="J690" s="3">
        <v>432572.39999999997</v>
      </c>
      <c r="K690" s="3">
        <v>0</v>
      </c>
      <c r="L690" s="3">
        <v>12.901653102253313</v>
      </c>
    </row>
    <row r="691" spans="1:12" x14ac:dyDescent="0.25">
      <c r="A691" s="1">
        <v>44320</v>
      </c>
      <c r="B691" s="2">
        <f t="shared" si="20"/>
        <v>19</v>
      </c>
      <c r="C691" s="2" t="str">
        <f t="shared" si="21"/>
        <v>week 19</v>
      </c>
      <c r="D691" s="3" t="s">
        <v>13</v>
      </c>
      <c r="E691" s="3">
        <v>0</v>
      </c>
      <c r="F691" s="3">
        <v>6400</v>
      </c>
      <c r="G691" s="3">
        <v>110095.26000000001</v>
      </c>
      <c r="H691" s="3">
        <v>18.2</v>
      </c>
      <c r="I691" s="3" t="s">
        <v>12</v>
      </c>
      <c r="J691" s="3">
        <v>116480</v>
      </c>
      <c r="K691" s="3">
        <v>0</v>
      </c>
      <c r="L691" s="3">
        <v>13.594337119506417</v>
      </c>
    </row>
    <row r="692" spans="1:12" x14ac:dyDescent="0.25">
      <c r="A692" s="1">
        <v>44320</v>
      </c>
      <c r="B692" s="2">
        <f t="shared" si="20"/>
        <v>19</v>
      </c>
      <c r="C692" s="2" t="str">
        <f t="shared" si="21"/>
        <v>week 19</v>
      </c>
      <c r="D692" s="3" t="s">
        <v>14</v>
      </c>
      <c r="E692" s="3">
        <v>0</v>
      </c>
      <c r="F692" s="3">
        <v>968</v>
      </c>
      <c r="G692" s="3">
        <v>75606.049999999988</v>
      </c>
      <c r="H692" s="3">
        <v>17.399999999999999</v>
      </c>
      <c r="I692" s="3" t="s">
        <v>12</v>
      </c>
      <c r="J692" s="3">
        <v>16843.199999999997</v>
      </c>
      <c r="K692" s="3">
        <v>0</v>
      </c>
      <c r="L692" s="3">
        <v>13.522075365502344</v>
      </c>
    </row>
    <row r="693" spans="1:12" x14ac:dyDescent="0.25">
      <c r="A693" s="1">
        <v>44320</v>
      </c>
      <c r="B693" s="2">
        <f t="shared" si="20"/>
        <v>19</v>
      </c>
      <c r="C693" s="2" t="str">
        <f t="shared" si="21"/>
        <v>week 19</v>
      </c>
      <c r="D693" s="3" t="s">
        <v>15</v>
      </c>
      <c r="E693" s="3">
        <v>0</v>
      </c>
      <c r="F693" s="3">
        <v>4700</v>
      </c>
      <c r="G693" s="3">
        <v>449630.79999999981</v>
      </c>
      <c r="H693" s="3">
        <v>17.899999999999999</v>
      </c>
      <c r="I693" s="3" t="s">
        <v>12</v>
      </c>
      <c r="J693" s="3">
        <v>84130</v>
      </c>
      <c r="K693" s="3">
        <v>0</v>
      </c>
      <c r="L693" s="3">
        <v>13.498864608669827</v>
      </c>
    </row>
    <row r="694" spans="1:12" x14ac:dyDescent="0.25">
      <c r="A694" s="1">
        <v>44320</v>
      </c>
      <c r="B694" s="2">
        <f t="shared" si="20"/>
        <v>19</v>
      </c>
      <c r="C694" s="2" t="str">
        <f t="shared" si="21"/>
        <v>week 19</v>
      </c>
      <c r="D694" s="3" t="s">
        <v>15</v>
      </c>
      <c r="E694" s="3">
        <v>0</v>
      </c>
      <c r="F694" s="3">
        <v>11788</v>
      </c>
      <c r="G694" s="3">
        <v>437842.79999999981</v>
      </c>
      <c r="H694" s="3">
        <v>18.600000000000001</v>
      </c>
      <c r="I694" s="3" t="s">
        <v>12</v>
      </c>
      <c r="J694" s="3">
        <v>219256.80000000002</v>
      </c>
      <c r="K694" s="3">
        <v>0</v>
      </c>
      <c r="L694" s="3">
        <v>13.498864608669827</v>
      </c>
    </row>
    <row r="695" spans="1:12" x14ac:dyDescent="0.25">
      <c r="A695" s="1">
        <v>44320</v>
      </c>
      <c r="B695" s="2">
        <f t="shared" si="20"/>
        <v>19</v>
      </c>
      <c r="C695" s="2" t="str">
        <f t="shared" si="21"/>
        <v>week 19</v>
      </c>
      <c r="D695" s="3" t="s">
        <v>15</v>
      </c>
      <c r="E695" s="3">
        <v>0</v>
      </c>
      <c r="F695" s="3">
        <v>1080</v>
      </c>
      <c r="G695" s="3">
        <v>436762.79999999981</v>
      </c>
      <c r="H695" s="3">
        <v>18.5</v>
      </c>
      <c r="I695" s="3" t="s">
        <v>12</v>
      </c>
      <c r="J695" s="3">
        <v>19980</v>
      </c>
      <c r="K695" s="3">
        <v>0</v>
      </c>
      <c r="L695" s="3">
        <v>13.498864608669827</v>
      </c>
    </row>
    <row r="696" spans="1:12" x14ac:dyDescent="0.25">
      <c r="A696" s="1">
        <v>44320</v>
      </c>
      <c r="B696" s="2">
        <f t="shared" si="20"/>
        <v>19</v>
      </c>
      <c r="C696" s="2" t="str">
        <f t="shared" si="21"/>
        <v>week 19</v>
      </c>
      <c r="D696" s="3" t="s">
        <v>16</v>
      </c>
      <c r="E696" s="3">
        <v>0</v>
      </c>
      <c r="F696" s="3">
        <v>36660</v>
      </c>
      <c r="G696" s="3">
        <v>301161.12000000011</v>
      </c>
      <c r="H696" s="3">
        <v>17.7</v>
      </c>
      <c r="I696" s="3" t="s">
        <v>12</v>
      </c>
      <c r="J696" s="3">
        <v>648882</v>
      </c>
      <c r="K696" s="3">
        <v>0</v>
      </c>
      <c r="L696" s="3">
        <v>13.283498199784683</v>
      </c>
    </row>
    <row r="697" spans="1:12" x14ac:dyDescent="0.25">
      <c r="A697" s="1">
        <v>44320</v>
      </c>
      <c r="B697" s="2">
        <f t="shared" si="20"/>
        <v>19</v>
      </c>
      <c r="C697" s="2" t="str">
        <f t="shared" si="21"/>
        <v>week 19</v>
      </c>
      <c r="D697" s="3" t="s">
        <v>16</v>
      </c>
      <c r="E697" s="3">
        <v>0</v>
      </c>
      <c r="F697" s="3">
        <v>22370</v>
      </c>
      <c r="G697" s="3">
        <v>278791.12000000011</v>
      </c>
      <c r="H697" s="3">
        <v>18.2</v>
      </c>
      <c r="I697" s="3" t="s">
        <v>12</v>
      </c>
      <c r="J697" s="3">
        <v>407134</v>
      </c>
      <c r="K697" s="3">
        <v>0</v>
      </c>
      <c r="L697" s="3">
        <v>13.283498199784683</v>
      </c>
    </row>
    <row r="698" spans="1:12" x14ac:dyDescent="0.25">
      <c r="A698" s="1">
        <v>44321</v>
      </c>
      <c r="B698" s="2">
        <f t="shared" si="20"/>
        <v>19</v>
      </c>
      <c r="C698" s="2" t="str">
        <f t="shared" si="21"/>
        <v>week 19</v>
      </c>
      <c r="D698" s="3" t="s">
        <v>11</v>
      </c>
      <c r="E698" s="3">
        <v>2925</v>
      </c>
      <c r="F698" s="3">
        <v>0</v>
      </c>
      <c r="G698" s="3">
        <v>477022.4700000002</v>
      </c>
      <c r="H698" s="3" t="s">
        <v>12</v>
      </c>
      <c r="I698" s="3">
        <v>13.5</v>
      </c>
      <c r="J698" s="3">
        <v>0</v>
      </c>
      <c r="K698" s="3">
        <v>39487.5</v>
      </c>
      <c r="L698" s="3">
        <v>12.902902428412991</v>
      </c>
    </row>
    <row r="699" spans="1:12" x14ac:dyDescent="0.25">
      <c r="A699" s="1">
        <v>44321</v>
      </c>
      <c r="B699" s="2">
        <f t="shared" si="20"/>
        <v>19</v>
      </c>
      <c r="C699" s="2" t="str">
        <f t="shared" si="21"/>
        <v>week 19</v>
      </c>
      <c r="D699" s="3" t="s">
        <v>11</v>
      </c>
      <c r="E699" s="3">
        <v>0</v>
      </c>
      <c r="F699" s="3">
        <v>494</v>
      </c>
      <c r="G699" s="3">
        <v>476528.4700000002</v>
      </c>
      <c r="H699" s="3">
        <v>17.600000000000001</v>
      </c>
      <c r="I699" s="3" t="s">
        <v>12</v>
      </c>
      <c r="J699" s="3">
        <v>8694.4000000000015</v>
      </c>
      <c r="K699" s="3">
        <v>0</v>
      </c>
      <c r="L699" s="3">
        <v>12.902902428412991</v>
      </c>
    </row>
    <row r="700" spans="1:12" x14ac:dyDescent="0.25">
      <c r="A700" s="1">
        <v>44321</v>
      </c>
      <c r="B700" s="2">
        <f t="shared" si="20"/>
        <v>19</v>
      </c>
      <c r="C700" s="2" t="str">
        <f t="shared" si="21"/>
        <v>week 19</v>
      </c>
      <c r="D700" s="3" t="s">
        <v>11</v>
      </c>
      <c r="E700" s="3">
        <v>0</v>
      </c>
      <c r="F700" s="3">
        <v>1663</v>
      </c>
      <c r="G700" s="3">
        <v>474865.4700000002</v>
      </c>
      <c r="H700" s="3">
        <v>17.600000000000001</v>
      </c>
      <c r="I700" s="3" t="s">
        <v>12</v>
      </c>
      <c r="J700" s="3">
        <v>29268.800000000003</v>
      </c>
      <c r="K700" s="3">
        <v>0</v>
      </c>
      <c r="L700" s="3">
        <v>12.902902428412991</v>
      </c>
    </row>
    <row r="701" spans="1:12" x14ac:dyDescent="0.25">
      <c r="A701" s="1">
        <v>44321</v>
      </c>
      <c r="B701" s="2">
        <f t="shared" si="20"/>
        <v>19</v>
      </c>
      <c r="C701" s="2" t="str">
        <f t="shared" si="21"/>
        <v>week 19</v>
      </c>
      <c r="D701" s="3" t="s">
        <v>11</v>
      </c>
      <c r="E701" s="3">
        <v>0</v>
      </c>
      <c r="F701" s="3">
        <v>2450</v>
      </c>
      <c r="G701" s="3">
        <v>472415.4700000002</v>
      </c>
      <c r="H701" s="3">
        <v>17.600000000000001</v>
      </c>
      <c r="I701" s="3" t="s">
        <v>12</v>
      </c>
      <c r="J701" s="3">
        <v>43120</v>
      </c>
      <c r="K701" s="3">
        <v>0</v>
      </c>
      <c r="L701" s="3">
        <v>12.902902428412991</v>
      </c>
    </row>
    <row r="702" spans="1:12" x14ac:dyDescent="0.25">
      <c r="A702" s="1">
        <v>44321</v>
      </c>
      <c r="B702" s="2">
        <f t="shared" si="20"/>
        <v>19</v>
      </c>
      <c r="C702" s="2" t="str">
        <f t="shared" si="21"/>
        <v>week 19</v>
      </c>
      <c r="D702" s="3" t="s">
        <v>13</v>
      </c>
      <c r="E702" s="3">
        <v>0</v>
      </c>
      <c r="F702" s="3">
        <v>4700</v>
      </c>
      <c r="G702" s="3">
        <v>105395.26000000001</v>
      </c>
      <c r="H702" s="3">
        <v>18.3</v>
      </c>
      <c r="I702" s="3" t="s">
        <v>12</v>
      </c>
      <c r="J702" s="3">
        <v>86010</v>
      </c>
      <c r="K702" s="3">
        <v>0</v>
      </c>
      <c r="L702" s="3">
        <v>13.594337119506417</v>
      </c>
    </row>
    <row r="703" spans="1:12" x14ac:dyDescent="0.25">
      <c r="A703" s="1">
        <v>44321</v>
      </c>
      <c r="B703" s="2">
        <f t="shared" si="20"/>
        <v>19</v>
      </c>
      <c r="C703" s="2" t="str">
        <f t="shared" si="21"/>
        <v>week 19</v>
      </c>
      <c r="D703" s="3" t="s">
        <v>14</v>
      </c>
      <c r="E703" s="3">
        <v>0</v>
      </c>
      <c r="F703" s="3">
        <v>6400</v>
      </c>
      <c r="G703" s="3">
        <v>69206.049999999988</v>
      </c>
      <c r="H703" s="3">
        <v>17.2</v>
      </c>
      <c r="I703" s="3" t="s">
        <v>12</v>
      </c>
      <c r="J703" s="3">
        <v>110080</v>
      </c>
      <c r="K703" s="3">
        <v>0</v>
      </c>
      <c r="L703" s="3">
        <v>13.522075365502344</v>
      </c>
    </row>
    <row r="704" spans="1:12" x14ac:dyDescent="0.25">
      <c r="A704" s="1">
        <v>44321</v>
      </c>
      <c r="B704" s="2">
        <f t="shared" si="20"/>
        <v>19</v>
      </c>
      <c r="C704" s="2" t="str">
        <f t="shared" si="21"/>
        <v>week 19</v>
      </c>
      <c r="D704" s="3" t="s">
        <v>15</v>
      </c>
      <c r="E704" s="3">
        <v>0</v>
      </c>
      <c r="F704" s="3">
        <v>280</v>
      </c>
      <c r="G704" s="3">
        <v>436482.79999999981</v>
      </c>
      <c r="H704" s="3">
        <v>17.7</v>
      </c>
      <c r="I704" s="3" t="s">
        <v>12</v>
      </c>
      <c r="J704" s="3">
        <v>4956</v>
      </c>
      <c r="K704" s="3">
        <v>0</v>
      </c>
      <c r="L704" s="3">
        <v>13.498864608669827</v>
      </c>
    </row>
    <row r="705" spans="1:12" x14ac:dyDescent="0.25">
      <c r="A705" s="1">
        <v>44321</v>
      </c>
      <c r="B705" s="2">
        <f t="shared" si="20"/>
        <v>19</v>
      </c>
      <c r="C705" s="2" t="str">
        <f t="shared" si="21"/>
        <v>week 19</v>
      </c>
      <c r="D705" s="3" t="s">
        <v>15</v>
      </c>
      <c r="E705" s="3">
        <v>0</v>
      </c>
      <c r="F705" s="3">
        <v>1340</v>
      </c>
      <c r="G705" s="3">
        <v>435142.79999999981</v>
      </c>
      <c r="H705" s="3">
        <v>18.600000000000001</v>
      </c>
      <c r="I705" s="3" t="s">
        <v>12</v>
      </c>
      <c r="J705" s="3">
        <v>24924.000000000004</v>
      </c>
      <c r="K705" s="3">
        <v>0</v>
      </c>
      <c r="L705" s="3">
        <v>13.498864608669827</v>
      </c>
    </row>
    <row r="706" spans="1:12" x14ac:dyDescent="0.25">
      <c r="A706" s="1">
        <v>44321</v>
      </c>
      <c r="B706" s="2">
        <f t="shared" si="20"/>
        <v>19</v>
      </c>
      <c r="C706" s="2" t="str">
        <f t="shared" si="21"/>
        <v>week 19</v>
      </c>
      <c r="D706" s="3" t="s">
        <v>15</v>
      </c>
      <c r="E706" s="3">
        <v>0</v>
      </c>
      <c r="F706" s="3">
        <v>225</v>
      </c>
      <c r="G706" s="3">
        <v>434917.79999999981</v>
      </c>
      <c r="H706" s="3">
        <v>18.399999999999999</v>
      </c>
      <c r="I706" s="3" t="s">
        <v>12</v>
      </c>
      <c r="J706" s="3">
        <v>4140</v>
      </c>
      <c r="K706" s="3">
        <v>0</v>
      </c>
      <c r="L706" s="3">
        <v>13.498864608669827</v>
      </c>
    </row>
    <row r="707" spans="1:12" x14ac:dyDescent="0.25">
      <c r="A707" s="1">
        <v>44321</v>
      </c>
      <c r="B707" s="2">
        <f t="shared" ref="B707:B770" si="22">WEEKNUM(A707)</f>
        <v>19</v>
      </c>
      <c r="C707" s="2" t="str">
        <f t="shared" ref="C707:C770" si="23">CONCATENATE("week"," ",B707)</f>
        <v>week 19</v>
      </c>
      <c r="D707" s="3" t="s">
        <v>15</v>
      </c>
      <c r="E707" s="3">
        <v>0</v>
      </c>
      <c r="F707" s="3">
        <v>685.2</v>
      </c>
      <c r="G707" s="3">
        <v>434232.59999999986</v>
      </c>
      <c r="H707" s="3">
        <v>18.8</v>
      </c>
      <c r="I707" s="3" t="s">
        <v>12</v>
      </c>
      <c r="J707" s="3">
        <v>12881.760000000002</v>
      </c>
      <c r="K707" s="3">
        <v>0</v>
      </c>
      <c r="L707" s="3">
        <v>13.498864608669827</v>
      </c>
    </row>
    <row r="708" spans="1:12" x14ac:dyDescent="0.25">
      <c r="A708" s="1">
        <v>44321</v>
      </c>
      <c r="B708" s="2">
        <f t="shared" si="22"/>
        <v>19</v>
      </c>
      <c r="C708" s="2" t="str">
        <f t="shared" si="23"/>
        <v>week 19</v>
      </c>
      <c r="D708" s="3" t="s">
        <v>16</v>
      </c>
      <c r="E708" s="3">
        <v>0</v>
      </c>
      <c r="F708" s="3">
        <v>1950</v>
      </c>
      <c r="G708" s="3">
        <v>276841.12000000011</v>
      </c>
      <c r="H708" s="3">
        <v>16.100000000000001</v>
      </c>
      <c r="I708" s="3" t="s">
        <v>12</v>
      </c>
      <c r="J708" s="3">
        <v>31395.000000000004</v>
      </c>
      <c r="K708" s="3">
        <v>0</v>
      </c>
      <c r="L708" s="3">
        <v>13.283498199784683</v>
      </c>
    </row>
    <row r="709" spans="1:12" x14ac:dyDescent="0.25">
      <c r="A709" s="1">
        <v>44321</v>
      </c>
      <c r="B709" s="2">
        <f t="shared" si="22"/>
        <v>19</v>
      </c>
      <c r="C709" s="2" t="str">
        <f t="shared" si="23"/>
        <v>week 19</v>
      </c>
      <c r="D709" s="3" t="s">
        <v>16</v>
      </c>
      <c r="E709" s="3">
        <v>0</v>
      </c>
      <c r="F709" s="3">
        <v>8051</v>
      </c>
      <c r="G709" s="3">
        <v>268790.12000000011</v>
      </c>
      <c r="H709" s="3">
        <v>16.5</v>
      </c>
      <c r="I709" s="3" t="s">
        <v>12</v>
      </c>
      <c r="J709" s="3">
        <v>132841.5</v>
      </c>
      <c r="K709" s="3">
        <v>0</v>
      </c>
      <c r="L709" s="3">
        <v>13.283498199784683</v>
      </c>
    </row>
    <row r="710" spans="1:12" x14ac:dyDescent="0.25">
      <c r="A710" s="1">
        <v>44321</v>
      </c>
      <c r="B710" s="2">
        <f t="shared" si="22"/>
        <v>19</v>
      </c>
      <c r="C710" s="2" t="str">
        <f t="shared" si="23"/>
        <v>week 19</v>
      </c>
      <c r="D710" s="3" t="s">
        <v>16</v>
      </c>
      <c r="E710" s="3">
        <v>0</v>
      </c>
      <c r="F710" s="3">
        <v>9156</v>
      </c>
      <c r="G710" s="3">
        <v>259634.12000000011</v>
      </c>
      <c r="H710" s="3">
        <v>16.399999999999999</v>
      </c>
      <c r="I710" s="3" t="s">
        <v>12</v>
      </c>
      <c r="J710" s="3">
        <v>150158.39999999999</v>
      </c>
      <c r="K710" s="3">
        <v>0</v>
      </c>
      <c r="L710" s="3">
        <v>13.283498199784683</v>
      </c>
    </row>
    <row r="711" spans="1:12" x14ac:dyDescent="0.25">
      <c r="A711" s="1">
        <v>44322</v>
      </c>
      <c r="B711" s="2">
        <f t="shared" si="22"/>
        <v>19</v>
      </c>
      <c r="C711" s="2" t="str">
        <f t="shared" si="23"/>
        <v>week 19</v>
      </c>
      <c r="D711" s="3" t="s">
        <v>11</v>
      </c>
      <c r="E711" s="3">
        <v>0</v>
      </c>
      <c r="F711" s="3">
        <v>26416</v>
      </c>
      <c r="G711" s="3">
        <v>445999.4700000002</v>
      </c>
      <c r="H711" s="3">
        <v>16.100000000000001</v>
      </c>
      <c r="I711" s="3" t="s">
        <v>12</v>
      </c>
      <c r="J711" s="3">
        <v>425297.60000000003</v>
      </c>
      <c r="K711" s="3">
        <v>0</v>
      </c>
      <c r="L711" s="3">
        <v>12.902902428412991</v>
      </c>
    </row>
    <row r="712" spans="1:12" x14ac:dyDescent="0.25">
      <c r="A712" s="1">
        <v>44322</v>
      </c>
      <c r="B712" s="2">
        <f t="shared" si="22"/>
        <v>19</v>
      </c>
      <c r="C712" s="2" t="str">
        <f t="shared" si="23"/>
        <v>week 19</v>
      </c>
      <c r="D712" s="3" t="s">
        <v>11</v>
      </c>
      <c r="E712" s="3">
        <v>0</v>
      </c>
      <c r="F712" s="3">
        <v>25164</v>
      </c>
      <c r="G712" s="3">
        <v>420835.4700000002</v>
      </c>
      <c r="H712" s="3">
        <v>17.600000000000001</v>
      </c>
      <c r="I712" s="3" t="s">
        <v>12</v>
      </c>
      <c r="J712" s="3">
        <v>442886.40000000002</v>
      </c>
      <c r="K712" s="3">
        <v>0</v>
      </c>
      <c r="L712" s="3">
        <v>12.902902428412991</v>
      </c>
    </row>
    <row r="713" spans="1:12" x14ac:dyDescent="0.25">
      <c r="A713" s="1">
        <v>44322</v>
      </c>
      <c r="B713" s="2">
        <f t="shared" si="22"/>
        <v>19</v>
      </c>
      <c r="C713" s="2" t="str">
        <f t="shared" si="23"/>
        <v>week 19</v>
      </c>
      <c r="D713" s="3" t="s">
        <v>14</v>
      </c>
      <c r="E713" s="3">
        <v>0</v>
      </c>
      <c r="F713" s="3">
        <v>4190</v>
      </c>
      <c r="G713" s="3">
        <v>65016.049999999988</v>
      </c>
      <c r="H713" s="3">
        <v>17.899999999999999</v>
      </c>
      <c r="I713" s="3" t="s">
        <v>12</v>
      </c>
      <c r="J713" s="3">
        <v>75001</v>
      </c>
      <c r="K713" s="3">
        <v>0</v>
      </c>
      <c r="L713" s="3">
        <v>13.522075365502344</v>
      </c>
    </row>
    <row r="714" spans="1:12" x14ac:dyDescent="0.25">
      <c r="A714" s="1">
        <v>44322</v>
      </c>
      <c r="B714" s="2">
        <f t="shared" si="22"/>
        <v>19</v>
      </c>
      <c r="C714" s="2" t="str">
        <f t="shared" si="23"/>
        <v>week 19</v>
      </c>
      <c r="D714" s="3" t="s">
        <v>15</v>
      </c>
      <c r="E714" s="3">
        <v>0</v>
      </c>
      <c r="F714" s="3">
        <v>32100</v>
      </c>
      <c r="G714" s="3">
        <v>402132.59999999986</v>
      </c>
      <c r="H714" s="3">
        <v>17.7</v>
      </c>
      <c r="I714" s="3" t="s">
        <v>12</v>
      </c>
      <c r="J714" s="3">
        <v>568170</v>
      </c>
      <c r="K714" s="3">
        <v>0</v>
      </c>
      <c r="L714" s="3">
        <v>13.498864608669827</v>
      </c>
    </row>
    <row r="715" spans="1:12" x14ac:dyDescent="0.25">
      <c r="A715" s="1">
        <v>44324</v>
      </c>
      <c r="B715" s="2">
        <f t="shared" si="22"/>
        <v>19</v>
      </c>
      <c r="C715" s="2" t="str">
        <f t="shared" si="23"/>
        <v>week 19</v>
      </c>
      <c r="D715" s="3" t="s">
        <v>11</v>
      </c>
      <c r="E715" s="3">
        <v>0</v>
      </c>
      <c r="F715" s="3">
        <v>284</v>
      </c>
      <c r="G715" s="3">
        <v>420551.4700000002</v>
      </c>
      <c r="H715" s="3">
        <v>18.2</v>
      </c>
      <c r="I715" s="3" t="s">
        <v>12</v>
      </c>
      <c r="J715" s="3">
        <v>5168.8</v>
      </c>
      <c r="K715" s="3">
        <v>0</v>
      </c>
      <c r="L715" s="3">
        <v>12.902902428412991</v>
      </c>
    </row>
    <row r="716" spans="1:12" x14ac:dyDescent="0.25">
      <c r="A716" s="1">
        <v>44324</v>
      </c>
      <c r="B716" s="2">
        <f t="shared" si="22"/>
        <v>19</v>
      </c>
      <c r="C716" s="2" t="str">
        <f t="shared" si="23"/>
        <v>week 19</v>
      </c>
      <c r="D716" s="3" t="s">
        <v>11</v>
      </c>
      <c r="E716" s="3">
        <v>0</v>
      </c>
      <c r="F716" s="3">
        <v>705</v>
      </c>
      <c r="G716" s="3">
        <v>419846.4700000002</v>
      </c>
      <c r="H716" s="3">
        <v>18.600000000000001</v>
      </c>
      <c r="I716" s="3" t="s">
        <v>12</v>
      </c>
      <c r="J716" s="3">
        <v>13113.000000000002</v>
      </c>
      <c r="K716" s="3">
        <v>0</v>
      </c>
      <c r="L716" s="3">
        <v>12.902902428412991</v>
      </c>
    </row>
    <row r="717" spans="1:12" x14ac:dyDescent="0.25">
      <c r="A717" s="1">
        <v>44324</v>
      </c>
      <c r="B717" s="2">
        <f t="shared" si="22"/>
        <v>19</v>
      </c>
      <c r="C717" s="2" t="str">
        <f t="shared" si="23"/>
        <v>week 19</v>
      </c>
      <c r="D717" s="3" t="s">
        <v>11</v>
      </c>
      <c r="E717" s="3">
        <v>0</v>
      </c>
      <c r="F717" s="3">
        <v>2725</v>
      </c>
      <c r="G717" s="3">
        <v>417121.4700000002</v>
      </c>
      <c r="H717" s="3">
        <v>16.3</v>
      </c>
      <c r="I717" s="3" t="s">
        <v>12</v>
      </c>
      <c r="J717" s="3">
        <v>44417.5</v>
      </c>
      <c r="K717" s="3">
        <v>0</v>
      </c>
      <c r="L717" s="3">
        <v>12.902902428412991</v>
      </c>
    </row>
    <row r="718" spans="1:12" x14ac:dyDescent="0.25">
      <c r="A718" s="1">
        <v>44324</v>
      </c>
      <c r="B718" s="2">
        <f t="shared" si="22"/>
        <v>19</v>
      </c>
      <c r="C718" s="2" t="str">
        <f t="shared" si="23"/>
        <v>week 19</v>
      </c>
      <c r="D718" s="3" t="s">
        <v>14</v>
      </c>
      <c r="E718" s="3">
        <v>1430</v>
      </c>
      <c r="F718" s="3">
        <v>0</v>
      </c>
      <c r="G718" s="3">
        <v>66446.049999999988</v>
      </c>
      <c r="H718" s="3" t="s">
        <v>12</v>
      </c>
      <c r="I718" s="3">
        <v>14.2</v>
      </c>
      <c r="J718" s="3">
        <v>0</v>
      </c>
      <c r="K718" s="3">
        <v>20306</v>
      </c>
      <c r="L718" s="3">
        <v>13.525010376952055</v>
      </c>
    </row>
    <row r="719" spans="1:12" x14ac:dyDescent="0.25">
      <c r="A719" s="1">
        <v>44324</v>
      </c>
      <c r="B719" s="2">
        <f t="shared" si="22"/>
        <v>19</v>
      </c>
      <c r="C719" s="2" t="str">
        <f t="shared" si="23"/>
        <v>week 19</v>
      </c>
      <c r="D719" s="3" t="s">
        <v>14</v>
      </c>
      <c r="E719" s="3">
        <v>0</v>
      </c>
      <c r="F719" s="3">
        <v>1430</v>
      </c>
      <c r="G719" s="3">
        <v>65016.049999999988</v>
      </c>
      <c r="H719" s="3">
        <v>17.899999999999999</v>
      </c>
      <c r="I719" s="3" t="s">
        <v>12</v>
      </c>
      <c r="J719" s="3">
        <v>25596.999999999996</v>
      </c>
      <c r="K719" s="3">
        <v>0</v>
      </c>
      <c r="L719" s="3">
        <v>13.525010376952055</v>
      </c>
    </row>
    <row r="720" spans="1:12" x14ac:dyDescent="0.25">
      <c r="A720" s="1">
        <v>44324</v>
      </c>
      <c r="B720" s="2">
        <f t="shared" si="22"/>
        <v>19</v>
      </c>
      <c r="C720" s="2" t="str">
        <f t="shared" si="23"/>
        <v>week 19</v>
      </c>
      <c r="D720" s="3" t="s">
        <v>15</v>
      </c>
      <c r="E720" s="3">
        <v>0</v>
      </c>
      <c r="F720" s="3">
        <v>154</v>
      </c>
      <c r="G720" s="3">
        <v>401978.59999999986</v>
      </c>
      <c r="H720" s="3">
        <v>17.5</v>
      </c>
      <c r="I720" s="3" t="s">
        <v>12</v>
      </c>
      <c r="J720" s="3">
        <v>2695</v>
      </c>
      <c r="K720" s="3">
        <v>0</v>
      </c>
      <c r="L720" s="3">
        <v>13.498864608669827</v>
      </c>
    </row>
    <row r="721" spans="1:12" x14ac:dyDescent="0.25">
      <c r="A721" s="1">
        <v>44324</v>
      </c>
      <c r="B721" s="2">
        <f t="shared" si="22"/>
        <v>19</v>
      </c>
      <c r="C721" s="2" t="str">
        <f t="shared" si="23"/>
        <v>week 19</v>
      </c>
      <c r="D721" s="3" t="s">
        <v>16</v>
      </c>
      <c r="E721" s="3">
        <v>0</v>
      </c>
      <c r="F721" s="3">
        <v>198</v>
      </c>
      <c r="G721" s="3">
        <v>259436.12000000011</v>
      </c>
      <c r="H721" s="3">
        <v>16.8</v>
      </c>
      <c r="I721" s="3" t="s">
        <v>12</v>
      </c>
      <c r="J721" s="3">
        <v>3326.4</v>
      </c>
      <c r="K721" s="3">
        <v>0</v>
      </c>
      <c r="L721" s="3">
        <v>13.283498199784683</v>
      </c>
    </row>
    <row r="722" spans="1:12" x14ac:dyDescent="0.25">
      <c r="A722" s="1">
        <v>44324</v>
      </c>
      <c r="B722" s="2">
        <f t="shared" si="22"/>
        <v>19</v>
      </c>
      <c r="C722" s="2" t="str">
        <f t="shared" si="23"/>
        <v>week 19</v>
      </c>
      <c r="D722" s="3" t="s">
        <v>16</v>
      </c>
      <c r="E722" s="3">
        <v>0</v>
      </c>
      <c r="F722" s="3">
        <v>89</v>
      </c>
      <c r="G722" s="3">
        <v>259347.12000000011</v>
      </c>
      <c r="H722" s="3">
        <v>18.2</v>
      </c>
      <c r="I722" s="3" t="s">
        <v>12</v>
      </c>
      <c r="J722" s="3">
        <v>1619.8</v>
      </c>
      <c r="K722" s="3">
        <v>0</v>
      </c>
      <c r="L722" s="3">
        <v>13.283498199784683</v>
      </c>
    </row>
    <row r="723" spans="1:12" x14ac:dyDescent="0.25">
      <c r="A723" s="1">
        <v>44324</v>
      </c>
      <c r="B723" s="2">
        <f t="shared" si="22"/>
        <v>19</v>
      </c>
      <c r="C723" s="2" t="str">
        <f t="shared" si="23"/>
        <v>week 19</v>
      </c>
      <c r="D723" s="3" t="s">
        <v>16</v>
      </c>
      <c r="E723" s="3">
        <v>0</v>
      </c>
      <c r="F723" s="3">
        <v>115</v>
      </c>
      <c r="G723" s="3">
        <v>259232.12000000011</v>
      </c>
      <c r="H723" s="3">
        <v>16.2</v>
      </c>
      <c r="I723" s="3" t="s">
        <v>12</v>
      </c>
      <c r="J723" s="3">
        <v>1863</v>
      </c>
      <c r="K723" s="3">
        <v>0</v>
      </c>
      <c r="L723" s="3">
        <v>13.283498199784683</v>
      </c>
    </row>
    <row r="724" spans="1:12" x14ac:dyDescent="0.25">
      <c r="A724" s="1">
        <v>44325</v>
      </c>
      <c r="B724" s="2">
        <f t="shared" si="22"/>
        <v>20</v>
      </c>
      <c r="C724" s="2" t="str">
        <f t="shared" si="23"/>
        <v>week 20</v>
      </c>
      <c r="D724" s="3" t="s">
        <v>11</v>
      </c>
      <c r="E724" s="3">
        <v>51048</v>
      </c>
      <c r="F724" s="3">
        <v>0</v>
      </c>
      <c r="G724" s="3">
        <v>468169.4700000002</v>
      </c>
      <c r="H724" s="3" t="s">
        <v>12</v>
      </c>
      <c r="I724" s="3">
        <v>12.2</v>
      </c>
      <c r="J724" s="3">
        <v>0</v>
      </c>
      <c r="K724" s="3">
        <v>622785.6</v>
      </c>
      <c r="L724" s="3">
        <v>12.878189362647189</v>
      </c>
    </row>
    <row r="725" spans="1:12" x14ac:dyDescent="0.25">
      <c r="A725" s="1">
        <v>44325</v>
      </c>
      <c r="B725" s="2">
        <f t="shared" si="22"/>
        <v>20</v>
      </c>
      <c r="C725" s="2" t="str">
        <f t="shared" si="23"/>
        <v>week 20</v>
      </c>
      <c r="D725" s="3" t="s">
        <v>11</v>
      </c>
      <c r="E725" s="3">
        <v>51048</v>
      </c>
      <c r="F725" s="3">
        <v>0</v>
      </c>
      <c r="G725" s="3">
        <v>519217.4700000002</v>
      </c>
      <c r="H725" s="3" t="s">
        <v>12</v>
      </c>
      <c r="I725" s="3">
        <v>13.1</v>
      </c>
      <c r="J725" s="3">
        <v>0</v>
      </c>
      <c r="K725" s="3">
        <v>668728.79999999993</v>
      </c>
      <c r="L725" s="3">
        <v>12.885723040684987</v>
      </c>
    </row>
    <row r="726" spans="1:12" x14ac:dyDescent="0.25">
      <c r="A726" s="1">
        <v>44325</v>
      </c>
      <c r="B726" s="2">
        <f t="shared" si="22"/>
        <v>20</v>
      </c>
      <c r="C726" s="2" t="str">
        <f t="shared" si="23"/>
        <v>week 20</v>
      </c>
      <c r="D726" s="3" t="s">
        <v>11</v>
      </c>
      <c r="E726" s="3">
        <v>0</v>
      </c>
      <c r="F726" s="3">
        <v>204</v>
      </c>
      <c r="G726" s="3">
        <v>519013.4700000002</v>
      </c>
      <c r="H726" s="3">
        <v>17.2</v>
      </c>
      <c r="I726" s="3" t="s">
        <v>12</v>
      </c>
      <c r="J726" s="3">
        <v>3508.7999999999997</v>
      </c>
      <c r="K726" s="3">
        <v>0</v>
      </c>
      <c r="L726" s="3">
        <v>12.885723040684987</v>
      </c>
    </row>
    <row r="727" spans="1:12" x14ac:dyDescent="0.25">
      <c r="A727" s="1">
        <v>44325</v>
      </c>
      <c r="B727" s="2">
        <f t="shared" si="22"/>
        <v>20</v>
      </c>
      <c r="C727" s="2" t="str">
        <f t="shared" si="23"/>
        <v>week 20</v>
      </c>
      <c r="D727" s="3" t="s">
        <v>11</v>
      </c>
      <c r="E727" s="3">
        <v>53083</v>
      </c>
      <c r="F727" s="3">
        <v>0</v>
      </c>
      <c r="G727" s="3">
        <v>572096.4700000002</v>
      </c>
      <c r="H727" s="3" t="s">
        <v>12</v>
      </c>
      <c r="I727" s="3">
        <v>13.3</v>
      </c>
      <c r="J727" s="3">
        <v>0</v>
      </c>
      <c r="K727" s="3">
        <v>706003.9</v>
      </c>
      <c r="L727" s="3">
        <v>12.899855516403829</v>
      </c>
    </row>
    <row r="728" spans="1:12" x14ac:dyDescent="0.25">
      <c r="A728" s="1">
        <v>44325</v>
      </c>
      <c r="B728" s="2">
        <f t="shared" si="22"/>
        <v>20</v>
      </c>
      <c r="C728" s="2" t="str">
        <f t="shared" si="23"/>
        <v>week 20</v>
      </c>
      <c r="D728" s="3" t="s">
        <v>15</v>
      </c>
      <c r="E728" s="3">
        <v>100309</v>
      </c>
      <c r="F728" s="3">
        <v>0</v>
      </c>
      <c r="G728" s="3">
        <v>502287.59999999986</v>
      </c>
      <c r="H728" s="3" t="s">
        <v>12</v>
      </c>
      <c r="I728" s="3">
        <v>13.1</v>
      </c>
      <c r="J728" s="3">
        <v>0</v>
      </c>
      <c r="K728" s="3">
        <v>1314047.8999999999</v>
      </c>
      <c r="L728" s="3">
        <v>13.48155597641856</v>
      </c>
    </row>
    <row r="729" spans="1:12" x14ac:dyDescent="0.25">
      <c r="A729" s="1">
        <v>44325</v>
      </c>
      <c r="B729" s="2">
        <f t="shared" si="22"/>
        <v>20</v>
      </c>
      <c r="C729" s="2" t="str">
        <f t="shared" si="23"/>
        <v>week 20</v>
      </c>
      <c r="D729" s="3" t="s">
        <v>16</v>
      </c>
      <c r="E729" s="3">
        <v>192314</v>
      </c>
      <c r="F729" s="3">
        <v>0</v>
      </c>
      <c r="G729" s="3">
        <v>451546.12000000011</v>
      </c>
      <c r="H729" s="3" t="s">
        <v>12</v>
      </c>
      <c r="I729" s="3">
        <v>14.7</v>
      </c>
      <c r="J729" s="3">
        <v>0</v>
      </c>
      <c r="K729" s="3">
        <v>2827015.8</v>
      </c>
      <c r="L729" s="3">
        <v>13.488378267393809</v>
      </c>
    </row>
    <row r="730" spans="1:12" x14ac:dyDescent="0.25">
      <c r="A730" s="1">
        <v>44325</v>
      </c>
      <c r="B730" s="2">
        <f t="shared" si="22"/>
        <v>20</v>
      </c>
      <c r="C730" s="2" t="str">
        <f t="shared" si="23"/>
        <v>week 20</v>
      </c>
      <c r="D730" s="3" t="s">
        <v>16</v>
      </c>
      <c r="E730" s="3">
        <v>0</v>
      </c>
      <c r="F730" s="3">
        <v>195</v>
      </c>
      <c r="G730" s="3">
        <v>451351.12000000011</v>
      </c>
      <c r="H730" s="3">
        <v>16.3</v>
      </c>
      <c r="I730" s="3" t="s">
        <v>12</v>
      </c>
      <c r="J730" s="3">
        <v>3178.5</v>
      </c>
      <c r="K730" s="3">
        <v>0</v>
      </c>
      <c r="L730" s="3">
        <v>13.488378267393809</v>
      </c>
    </row>
    <row r="731" spans="1:12" x14ac:dyDescent="0.25">
      <c r="A731" s="1">
        <v>44325</v>
      </c>
      <c r="B731" s="2">
        <f t="shared" si="22"/>
        <v>20</v>
      </c>
      <c r="C731" s="2" t="str">
        <f t="shared" si="23"/>
        <v>week 20</v>
      </c>
      <c r="D731" s="3" t="s">
        <v>16</v>
      </c>
      <c r="E731" s="3">
        <v>100804</v>
      </c>
      <c r="F731" s="3">
        <v>0</v>
      </c>
      <c r="G731" s="3">
        <v>552155.12000000011</v>
      </c>
      <c r="H731" s="3" t="s">
        <v>12</v>
      </c>
      <c r="I731" s="3">
        <v>12.1</v>
      </c>
      <c r="J731" s="3">
        <v>0</v>
      </c>
      <c r="K731" s="3">
        <v>1219728.3999999999</v>
      </c>
      <c r="L731" s="3">
        <v>13.390537453727083</v>
      </c>
    </row>
    <row r="732" spans="1:12" x14ac:dyDescent="0.25">
      <c r="A732" s="1">
        <v>44325</v>
      </c>
      <c r="B732" s="2">
        <f t="shared" si="22"/>
        <v>20</v>
      </c>
      <c r="C732" s="2" t="str">
        <f t="shared" si="23"/>
        <v>week 20</v>
      </c>
      <c r="D732" s="3" t="s">
        <v>16</v>
      </c>
      <c r="E732" s="3">
        <v>96972</v>
      </c>
      <c r="F732" s="3">
        <v>0</v>
      </c>
      <c r="G732" s="3">
        <v>649127.12000000011</v>
      </c>
      <c r="H732" s="3" t="s">
        <v>12</v>
      </c>
      <c r="I732" s="3">
        <v>13.3</v>
      </c>
      <c r="J732" s="3">
        <v>0</v>
      </c>
      <c r="K732" s="3">
        <v>1289727.6000000001</v>
      </c>
      <c r="L732" s="3">
        <v>13.384789380426218</v>
      </c>
    </row>
    <row r="733" spans="1:12" x14ac:dyDescent="0.25">
      <c r="A733" s="1">
        <v>44325</v>
      </c>
      <c r="B733" s="2">
        <f t="shared" si="22"/>
        <v>20</v>
      </c>
      <c r="C733" s="2" t="str">
        <f t="shared" si="23"/>
        <v>week 20</v>
      </c>
      <c r="D733" s="3" t="s">
        <v>16</v>
      </c>
      <c r="E733" s="3">
        <v>0</v>
      </c>
      <c r="F733" s="3">
        <v>1751</v>
      </c>
      <c r="G733" s="3">
        <v>647376.12000000011</v>
      </c>
      <c r="H733" s="3">
        <v>16.8</v>
      </c>
      <c r="I733" s="3" t="s">
        <v>12</v>
      </c>
      <c r="J733" s="3">
        <v>29416.800000000003</v>
      </c>
      <c r="K733" s="3">
        <v>0</v>
      </c>
      <c r="L733" s="3">
        <v>13.384789380426218</v>
      </c>
    </row>
    <row r="734" spans="1:12" x14ac:dyDescent="0.25">
      <c r="A734" s="1">
        <v>44325</v>
      </c>
      <c r="B734" s="2">
        <f t="shared" si="22"/>
        <v>20</v>
      </c>
      <c r="C734" s="2" t="str">
        <f t="shared" si="23"/>
        <v>week 20</v>
      </c>
      <c r="D734" s="3" t="s">
        <v>16</v>
      </c>
      <c r="E734" s="3">
        <v>51862</v>
      </c>
      <c r="F734" s="3">
        <v>0</v>
      </c>
      <c r="G734" s="3">
        <v>699238.12000000011</v>
      </c>
      <c r="H734" s="3" t="s">
        <v>12</v>
      </c>
      <c r="I734" s="3">
        <v>13.3</v>
      </c>
      <c r="J734" s="3">
        <v>0</v>
      </c>
      <c r="K734" s="3">
        <v>689764.60000000009</v>
      </c>
      <c r="L734" s="3">
        <v>13.382004946112749</v>
      </c>
    </row>
    <row r="735" spans="1:12" x14ac:dyDescent="0.25">
      <c r="A735" s="1">
        <v>44325</v>
      </c>
      <c r="B735" s="2">
        <f t="shared" si="22"/>
        <v>20</v>
      </c>
      <c r="C735" s="2" t="str">
        <f t="shared" si="23"/>
        <v>week 20</v>
      </c>
      <c r="D735" s="3" t="s">
        <v>16</v>
      </c>
      <c r="E735" s="3">
        <v>0</v>
      </c>
      <c r="F735" s="3">
        <v>450</v>
      </c>
      <c r="G735" s="3">
        <v>698788.12000000011</v>
      </c>
      <c r="H735" s="3">
        <v>16.7</v>
      </c>
      <c r="I735" s="3" t="s">
        <v>12</v>
      </c>
      <c r="J735" s="3">
        <v>7515</v>
      </c>
      <c r="K735" s="3">
        <v>0</v>
      </c>
      <c r="L735" s="3">
        <v>13.382004946112749</v>
      </c>
    </row>
    <row r="736" spans="1:12" x14ac:dyDescent="0.25">
      <c r="A736" s="1">
        <v>44325</v>
      </c>
      <c r="B736" s="2">
        <f t="shared" si="22"/>
        <v>20</v>
      </c>
      <c r="C736" s="2" t="str">
        <f t="shared" si="23"/>
        <v>week 20</v>
      </c>
      <c r="D736" s="3" t="s">
        <v>16</v>
      </c>
      <c r="E736" s="3">
        <v>94041</v>
      </c>
      <c r="F736" s="3">
        <v>0</v>
      </c>
      <c r="G736" s="3">
        <v>792829.12000000011</v>
      </c>
      <c r="H736" s="3" t="s">
        <v>12</v>
      </c>
      <c r="I736" s="3">
        <v>14.7</v>
      </c>
      <c r="J736" s="3">
        <v>0</v>
      </c>
      <c r="K736" s="3">
        <v>1382402.7</v>
      </c>
      <c r="L736" s="3">
        <v>13.456077419166684</v>
      </c>
    </row>
    <row r="737" spans="1:12" x14ac:dyDescent="0.25">
      <c r="A737" s="1">
        <v>44326</v>
      </c>
      <c r="B737" s="2">
        <f t="shared" si="22"/>
        <v>20</v>
      </c>
      <c r="C737" s="2" t="str">
        <f t="shared" si="23"/>
        <v>week 20</v>
      </c>
      <c r="D737" s="3" t="s">
        <v>11</v>
      </c>
      <c r="E737" s="3">
        <v>0</v>
      </c>
      <c r="F737" s="3">
        <v>10209</v>
      </c>
      <c r="G737" s="3">
        <v>561887.4700000002</v>
      </c>
      <c r="H737" s="3">
        <v>16.2</v>
      </c>
      <c r="I737" s="3" t="s">
        <v>12</v>
      </c>
      <c r="J737" s="3">
        <v>165385.79999999999</v>
      </c>
      <c r="K737" s="3">
        <v>0</v>
      </c>
      <c r="L737" s="3">
        <v>12.899855516403829</v>
      </c>
    </row>
    <row r="738" spans="1:12" x14ac:dyDescent="0.25">
      <c r="A738" s="1">
        <v>44326</v>
      </c>
      <c r="B738" s="2">
        <f t="shared" si="22"/>
        <v>20</v>
      </c>
      <c r="C738" s="2" t="str">
        <f t="shared" si="23"/>
        <v>week 20</v>
      </c>
      <c r="D738" s="3" t="s">
        <v>11</v>
      </c>
      <c r="E738" s="3">
        <v>0</v>
      </c>
      <c r="F738" s="3">
        <v>12288</v>
      </c>
      <c r="G738" s="3">
        <v>549599.4700000002</v>
      </c>
      <c r="H738" s="3">
        <v>16.2</v>
      </c>
      <c r="I738" s="3" t="s">
        <v>12</v>
      </c>
      <c r="J738" s="3">
        <v>199065.59999999998</v>
      </c>
      <c r="K738" s="3">
        <v>0</v>
      </c>
      <c r="L738" s="3">
        <v>12.899855516403829</v>
      </c>
    </row>
    <row r="739" spans="1:12" x14ac:dyDescent="0.25">
      <c r="A739" s="1">
        <v>44326</v>
      </c>
      <c r="B739" s="2">
        <f t="shared" si="22"/>
        <v>20</v>
      </c>
      <c r="C739" s="2" t="str">
        <f t="shared" si="23"/>
        <v>week 20</v>
      </c>
      <c r="D739" s="3" t="s">
        <v>11</v>
      </c>
      <c r="E739" s="3">
        <v>0</v>
      </c>
      <c r="F739" s="3">
        <v>8122</v>
      </c>
      <c r="G739" s="3">
        <v>541477.4700000002</v>
      </c>
      <c r="H739" s="3">
        <v>16.3</v>
      </c>
      <c r="I739" s="3" t="s">
        <v>12</v>
      </c>
      <c r="J739" s="3">
        <v>132388.6</v>
      </c>
      <c r="K739" s="3">
        <v>0</v>
      </c>
      <c r="L739" s="3">
        <v>12.899855516403829</v>
      </c>
    </row>
    <row r="740" spans="1:12" x14ac:dyDescent="0.25">
      <c r="A740" s="1">
        <v>44326</v>
      </c>
      <c r="B740" s="2">
        <f t="shared" si="22"/>
        <v>20</v>
      </c>
      <c r="C740" s="2" t="str">
        <f t="shared" si="23"/>
        <v>week 20</v>
      </c>
      <c r="D740" s="3" t="s">
        <v>15</v>
      </c>
      <c r="E740" s="3">
        <v>0</v>
      </c>
      <c r="F740" s="3">
        <v>11145</v>
      </c>
      <c r="G740" s="3">
        <v>491142.59999999986</v>
      </c>
      <c r="H740" s="3">
        <v>17.5</v>
      </c>
      <c r="I740" s="3" t="s">
        <v>12</v>
      </c>
      <c r="J740" s="3">
        <v>195037.5</v>
      </c>
      <c r="K740" s="3">
        <v>0</v>
      </c>
      <c r="L740" s="3">
        <v>13.48155597641856</v>
      </c>
    </row>
    <row r="741" spans="1:12" x14ac:dyDescent="0.25">
      <c r="A741" s="1">
        <v>44326</v>
      </c>
      <c r="B741" s="2">
        <f t="shared" si="22"/>
        <v>20</v>
      </c>
      <c r="C741" s="2" t="str">
        <f t="shared" si="23"/>
        <v>week 20</v>
      </c>
      <c r="D741" s="3" t="s">
        <v>16</v>
      </c>
      <c r="E741" s="3">
        <v>0</v>
      </c>
      <c r="F741" s="3">
        <v>12983</v>
      </c>
      <c r="G741" s="3">
        <v>779846.12000000011</v>
      </c>
      <c r="H741" s="3">
        <v>17.899999999999999</v>
      </c>
      <c r="I741" s="3" t="s">
        <v>12</v>
      </c>
      <c r="J741" s="3">
        <v>232395.69999999998</v>
      </c>
      <c r="K741" s="3">
        <v>0</v>
      </c>
      <c r="L741" s="3">
        <v>13.456077419166684</v>
      </c>
    </row>
    <row r="742" spans="1:12" x14ac:dyDescent="0.25">
      <c r="A742" s="1">
        <v>44326</v>
      </c>
      <c r="B742" s="2">
        <f t="shared" si="22"/>
        <v>20</v>
      </c>
      <c r="C742" s="2" t="str">
        <f t="shared" si="23"/>
        <v>week 20</v>
      </c>
      <c r="D742" s="3" t="s">
        <v>16</v>
      </c>
      <c r="E742" s="3">
        <v>0</v>
      </c>
      <c r="F742" s="3">
        <v>19583</v>
      </c>
      <c r="G742" s="3">
        <v>760263.12000000011</v>
      </c>
      <c r="H742" s="3">
        <v>16.100000000000001</v>
      </c>
      <c r="I742" s="3" t="s">
        <v>12</v>
      </c>
      <c r="J742" s="3">
        <v>315286.30000000005</v>
      </c>
      <c r="K742" s="3">
        <v>0</v>
      </c>
      <c r="L742" s="3">
        <v>13.456077419166684</v>
      </c>
    </row>
    <row r="743" spans="1:12" x14ac:dyDescent="0.25">
      <c r="A743" s="1">
        <v>44327</v>
      </c>
      <c r="B743" s="2">
        <f t="shared" si="22"/>
        <v>20</v>
      </c>
      <c r="C743" s="2" t="str">
        <f t="shared" si="23"/>
        <v>week 20</v>
      </c>
      <c r="D743" s="3" t="s">
        <v>11</v>
      </c>
      <c r="E743" s="3">
        <v>0</v>
      </c>
      <c r="F743" s="3">
        <v>3030</v>
      </c>
      <c r="G743" s="3">
        <v>538447.4700000002</v>
      </c>
      <c r="H743" s="3">
        <v>18.8</v>
      </c>
      <c r="I743" s="3" t="s">
        <v>12</v>
      </c>
      <c r="J743" s="3">
        <v>56964</v>
      </c>
      <c r="K743" s="3">
        <v>0</v>
      </c>
      <c r="L743" s="3">
        <v>12.899855516403829</v>
      </c>
    </row>
    <row r="744" spans="1:12" x14ac:dyDescent="0.25">
      <c r="A744" s="1">
        <v>44327</v>
      </c>
      <c r="B744" s="2">
        <f t="shared" si="22"/>
        <v>20</v>
      </c>
      <c r="C744" s="2" t="str">
        <f t="shared" si="23"/>
        <v>week 20</v>
      </c>
      <c r="D744" s="3" t="s">
        <v>11</v>
      </c>
      <c r="E744" s="3">
        <v>0</v>
      </c>
      <c r="F744" s="3">
        <v>1700</v>
      </c>
      <c r="G744" s="3">
        <v>536747.4700000002</v>
      </c>
      <c r="H744" s="3">
        <v>18.2</v>
      </c>
      <c r="I744" s="3" t="s">
        <v>12</v>
      </c>
      <c r="J744" s="3">
        <v>30940</v>
      </c>
      <c r="K744" s="3">
        <v>0</v>
      </c>
      <c r="L744" s="3">
        <v>12.899855516403829</v>
      </c>
    </row>
    <row r="745" spans="1:12" x14ac:dyDescent="0.25">
      <c r="A745" s="1">
        <v>44327</v>
      </c>
      <c r="B745" s="2">
        <f t="shared" si="22"/>
        <v>20</v>
      </c>
      <c r="C745" s="2" t="str">
        <f t="shared" si="23"/>
        <v>week 20</v>
      </c>
      <c r="D745" s="3" t="s">
        <v>11</v>
      </c>
      <c r="E745" s="3">
        <v>0</v>
      </c>
      <c r="F745" s="3">
        <v>3570</v>
      </c>
      <c r="G745" s="3">
        <v>533177.4700000002</v>
      </c>
      <c r="H745" s="3">
        <v>18.3</v>
      </c>
      <c r="I745" s="3" t="s">
        <v>12</v>
      </c>
      <c r="J745" s="3">
        <v>65331</v>
      </c>
      <c r="K745" s="3">
        <v>0</v>
      </c>
      <c r="L745" s="3">
        <v>12.899855516403829</v>
      </c>
    </row>
    <row r="746" spans="1:12" x14ac:dyDescent="0.25">
      <c r="A746" s="1">
        <v>44327</v>
      </c>
      <c r="B746" s="2">
        <f t="shared" si="22"/>
        <v>20</v>
      </c>
      <c r="C746" s="2" t="str">
        <f t="shared" si="23"/>
        <v>week 20</v>
      </c>
      <c r="D746" s="3" t="s">
        <v>15</v>
      </c>
      <c r="E746" s="3">
        <v>0</v>
      </c>
      <c r="F746" s="3">
        <v>8830</v>
      </c>
      <c r="G746" s="3">
        <v>482312.59999999986</v>
      </c>
      <c r="H746" s="3">
        <v>17.399999999999999</v>
      </c>
      <c r="I746" s="3" t="s">
        <v>12</v>
      </c>
      <c r="J746" s="3">
        <v>153642</v>
      </c>
      <c r="K746" s="3">
        <v>0</v>
      </c>
      <c r="L746" s="3">
        <v>13.48155597641856</v>
      </c>
    </row>
    <row r="747" spans="1:12" x14ac:dyDescent="0.25">
      <c r="A747" s="1">
        <v>44333</v>
      </c>
      <c r="B747" s="2">
        <f t="shared" si="22"/>
        <v>21</v>
      </c>
      <c r="C747" s="2" t="str">
        <f t="shared" si="23"/>
        <v>week 21</v>
      </c>
      <c r="D747" s="3" t="s">
        <v>11</v>
      </c>
      <c r="E747" s="3">
        <v>170</v>
      </c>
      <c r="F747" s="3">
        <v>0</v>
      </c>
      <c r="G747" s="3">
        <v>533347.4700000002</v>
      </c>
      <c r="H747" s="3" t="s">
        <v>12</v>
      </c>
      <c r="I747" s="3">
        <v>13.3</v>
      </c>
      <c r="J747" s="3">
        <v>0</v>
      </c>
      <c r="K747" s="3">
        <v>2261</v>
      </c>
      <c r="L747" s="3">
        <v>12.899899227361361</v>
      </c>
    </row>
    <row r="748" spans="1:12" x14ac:dyDescent="0.25">
      <c r="A748" s="1">
        <v>44333</v>
      </c>
      <c r="B748" s="2">
        <f t="shared" si="22"/>
        <v>21</v>
      </c>
      <c r="C748" s="2" t="str">
        <f t="shared" si="23"/>
        <v>week 21</v>
      </c>
      <c r="D748" s="3" t="s">
        <v>11</v>
      </c>
      <c r="E748" s="3">
        <v>2240</v>
      </c>
      <c r="F748" s="3">
        <v>0</v>
      </c>
      <c r="G748" s="3">
        <v>535587.4700000002</v>
      </c>
      <c r="H748" s="3" t="s">
        <v>12</v>
      </c>
      <c r="I748" s="3">
        <v>12.4</v>
      </c>
      <c r="J748" s="3">
        <v>0</v>
      </c>
      <c r="K748" s="3">
        <v>27776</v>
      </c>
      <c r="L748" s="3">
        <v>12.899180721380667</v>
      </c>
    </row>
    <row r="749" spans="1:12" x14ac:dyDescent="0.25">
      <c r="A749" s="1">
        <v>44333</v>
      </c>
      <c r="B749" s="2">
        <f t="shared" si="22"/>
        <v>21</v>
      </c>
      <c r="C749" s="2" t="str">
        <f t="shared" si="23"/>
        <v>week 21</v>
      </c>
      <c r="D749" s="3" t="s">
        <v>16</v>
      </c>
      <c r="E749" s="3">
        <v>0</v>
      </c>
      <c r="F749" s="3">
        <v>15760</v>
      </c>
      <c r="G749" s="3">
        <v>744503.12000000011</v>
      </c>
      <c r="H749" s="3">
        <v>17.100000000000001</v>
      </c>
      <c r="I749" s="3" t="s">
        <v>12</v>
      </c>
      <c r="J749" s="3">
        <v>269496</v>
      </c>
      <c r="K749" s="3">
        <v>0</v>
      </c>
      <c r="L749" s="3">
        <v>13.456077419166684</v>
      </c>
    </row>
    <row r="750" spans="1:12" x14ac:dyDescent="0.25">
      <c r="A750" s="1">
        <v>44334</v>
      </c>
      <c r="B750" s="2">
        <f t="shared" si="22"/>
        <v>21</v>
      </c>
      <c r="C750" s="2" t="str">
        <f t="shared" si="23"/>
        <v>week 21</v>
      </c>
      <c r="D750" s="3" t="s">
        <v>11</v>
      </c>
      <c r="E750" s="3">
        <v>0</v>
      </c>
      <c r="F750" s="3">
        <v>30200</v>
      </c>
      <c r="G750" s="3">
        <v>505387.4700000002</v>
      </c>
      <c r="H750" s="3">
        <v>18.3</v>
      </c>
      <c r="I750" s="3" t="s">
        <v>12</v>
      </c>
      <c r="J750" s="3">
        <v>552660</v>
      </c>
      <c r="K750" s="3">
        <v>0</v>
      </c>
      <c r="L750" s="3">
        <v>12.899180721380667</v>
      </c>
    </row>
    <row r="751" spans="1:12" x14ac:dyDescent="0.25">
      <c r="A751" s="1">
        <v>44334</v>
      </c>
      <c r="B751" s="2">
        <f t="shared" si="22"/>
        <v>21</v>
      </c>
      <c r="C751" s="2" t="str">
        <f t="shared" si="23"/>
        <v>week 21</v>
      </c>
      <c r="D751" s="3" t="s">
        <v>11</v>
      </c>
      <c r="E751" s="3">
        <v>0</v>
      </c>
      <c r="F751" s="3">
        <v>1270</v>
      </c>
      <c r="G751" s="3">
        <v>504117.4700000002</v>
      </c>
      <c r="H751" s="3">
        <v>17.899999999999999</v>
      </c>
      <c r="I751" s="3" t="s">
        <v>12</v>
      </c>
      <c r="J751" s="3">
        <v>22733</v>
      </c>
      <c r="K751" s="3">
        <v>0</v>
      </c>
      <c r="L751" s="3">
        <v>12.899180721380667</v>
      </c>
    </row>
    <row r="752" spans="1:12" x14ac:dyDescent="0.25">
      <c r="A752" s="1">
        <v>44334</v>
      </c>
      <c r="B752" s="2">
        <f t="shared" si="22"/>
        <v>21</v>
      </c>
      <c r="C752" s="2" t="str">
        <f t="shared" si="23"/>
        <v>week 21</v>
      </c>
      <c r="D752" s="3" t="s">
        <v>11</v>
      </c>
      <c r="E752" s="3">
        <v>5810</v>
      </c>
      <c r="F752" s="3">
        <v>0</v>
      </c>
      <c r="G752" s="3">
        <v>509927.4700000002</v>
      </c>
      <c r="H752" s="3" t="s">
        <v>12</v>
      </c>
      <c r="I752" s="3">
        <v>14.4</v>
      </c>
      <c r="J752" s="3">
        <v>0</v>
      </c>
      <c r="K752" s="3">
        <v>83664</v>
      </c>
      <c r="L752" s="3">
        <v>12.90475499645231</v>
      </c>
    </row>
    <row r="753" spans="1:12" x14ac:dyDescent="0.25">
      <c r="A753" s="1">
        <v>44334</v>
      </c>
      <c r="B753" s="2">
        <f t="shared" si="22"/>
        <v>21</v>
      </c>
      <c r="C753" s="2" t="str">
        <f t="shared" si="23"/>
        <v>week 21</v>
      </c>
      <c r="D753" s="3" t="s">
        <v>11</v>
      </c>
      <c r="E753" s="3">
        <v>0</v>
      </c>
      <c r="F753" s="3">
        <v>4092</v>
      </c>
      <c r="G753" s="3">
        <v>505835.4700000002</v>
      </c>
      <c r="H753" s="3">
        <v>16.100000000000001</v>
      </c>
      <c r="I753" s="3" t="s">
        <v>12</v>
      </c>
      <c r="J753" s="3">
        <v>65881.200000000012</v>
      </c>
      <c r="K753" s="3">
        <v>0</v>
      </c>
      <c r="L753" s="3">
        <v>12.90475499645231</v>
      </c>
    </row>
    <row r="754" spans="1:12" x14ac:dyDescent="0.25">
      <c r="A754" s="1">
        <v>44334</v>
      </c>
      <c r="B754" s="2">
        <f t="shared" si="22"/>
        <v>21</v>
      </c>
      <c r="C754" s="2" t="str">
        <f t="shared" si="23"/>
        <v>week 21</v>
      </c>
      <c r="D754" s="3" t="s">
        <v>15</v>
      </c>
      <c r="E754" s="3">
        <v>0</v>
      </c>
      <c r="F754" s="3">
        <v>3325</v>
      </c>
      <c r="G754" s="3">
        <v>478987.59999999986</v>
      </c>
      <c r="H754" s="3">
        <v>18.399999999999999</v>
      </c>
      <c r="I754" s="3" t="s">
        <v>12</v>
      </c>
      <c r="J754" s="3">
        <v>61179.999999999993</v>
      </c>
      <c r="K754" s="3">
        <v>0</v>
      </c>
      <c r="L754" s="3">
        <v>13.48155597641856</v>
      </c>
    </row>
    <row r="755" spans="1:12" x14ac:dyDescent="0.25">
      <c r="A755" s="1">
        <v>44334</v>
      </c>
      <c r="B755" s="2">
        <f t="shared" si="22"/>
        <v>21</v>
      </c>
      <c r="C755" s="2" t="str">
        <f t="shared" si="23"/>
        <v>week 21</v>
      </c>
      <c r="D755" s="3" t="s">
        <v>15</v>
      </c>
      <c r="E755" s="3">
        <v>3045</v>
      </c>
      <c r="F755" s="3">
        <v>0</v>
      </c>
      <c r="G755" s="3">
        <v>482032.59999999986</v>
      </c>
      <c r="H755" s="3" t="s">
        <v>12</v>
      </c>
      <c r="I755" s="3">
        <v>14.5</v>
      </c>
      <c r="J755" s="3">
        <v>0</v>
      </c>
      <c r="K755" s="3">
        <v>44152.5</v>
      </c>
      <c r="L755" s="3">
        <v>13.482895807623256</v>
      </c>
    </row>
    <row r="756" spans="1:12" x14ac:dyDescent="0.25">
      <c r="A756" s="1">
        <v>44334</v>
      </c>
      <c r="B756" s="2">
        <f t="shared" si="22"/>
        <v>21</v>
      </c>
      <c r="C756" s="2" t="str">
        <f t="shared" si="23"/>
        <v>week 21</v>
      </c>
      <c r="D756" s="3" t="s">
        <v>15</v>
      </c>
      <c r="E756" s="3">
        <v>0</v>
      </c>
      <c r="F756" s="3">
        <v>950</v>
      </c>
      <c r="G756" s="3">
        <v>481082.59999999986</v>
      </c>
      <c r="H756" s="3">
        <v>17.8</v>
      </c>
      <c r="I756" s="3" t="s">
        <v>12</v>
      </c>
      <c r="J756" s="3">
        <v>16910</v>
      </c>
      <c r="K756" s="3">
        <v>0</v>
      </c>
      <c r="L756" s="3">
        <v>13.482895807623256</v>
      </c>
    </row>
    <row r="757" spans="1:12" x14ac:dyDescent="0.25">
      <c r="A757" s="1">
        <v>44334</v>
      </c>
      <c r="B757" s="2">
        <f t="shared" si="22"/>
        <v>21</v>
      </c>
      <c r="C757" s="2" t="str">
        <f t="shared" si="23"/>
        <v>week 21</v>
      </c>
      <c r="D757" s="3" t="s">
        <v>15</v>
      </c>
      <c r="E757" s="3">
        <v>0</v>
      </c>
      <c r="F757" s="3">
        <v>3045</v>
      </c>
      <c r="G757" s="3">
        <v>478037.59999999986</v>
      </c>
      <c r="H757" s="3">
        <v>17.899999999999999</v>
      </c>
      <c r="I757" s="3" t="s">
        <v>12</v>
      </c>
      <c r="J757" s="3">
        <v>54505.499999999993</v>
      </c>
      <c r="K757" s="3">
        <v>0</v>
      </c>
      <c r="L757" s="3">
        <v>13.482895807623256</v>
      </c>
    </row>
    <row r="758" spans="1:12" x14ac:dyDescent="0.25">
      <c r="A758" s="1">
        <v>44334</v>
      </c>
      <c r="B758" s="2">
        <f t="shared" si="22"/>
        <v>21</v>
      </c>
      <c r="C758" s="2" t="str">
        <f t="shared" si="23"/>
        <v>week 21</v>
      </c>
      <c r="D758" s="3" t="s">
        <v>15</v>
      </c>
      <c r="E758" s="3">
        <v>1363</v>
      </c>
      <c r="F758" s="3">
        <v>0</v>
      </c>
      <c r="G758" s="3">
        <v>479400.59999999986</v>
      </c>
      <c r="H758" s="3" t="s">
        <v>12</v>
      </c>
      <c r="I758" s="3">
        <v>12.3</v>
      </c>
      <c r="J758" s="3">
        <v>0</v>
      </c>
      <c r="K758" s="3">
        <v>16764.900000000001</v>
      </c>
      <c r="L758" s="3">
        <v>13.482199642428224</v>
      </c>
    </row>
    <row r="759" spans="1:12" x14ac:dyDescent="0.25">
      <c r="A759" s="1">
        <v>44334</v>
      </c>
      <c r="B759" s="2">
        <f t="shared" si="22"/>
        <v>21</v>
      </c>
      <c r="C759" s="2" t="str">
        <f t="shared" si="23"/>
        <v>week 21</v>
      </c>
      <c r="D759" s="3" t="s">
        <v>15</v>
      </c>
      <c r="E759" s="3">
        <v>0</v>
      </c>
      <c r="F759" s="3">
        <v>1363</v>
      </c>
      <c r="G759" s="3">
        <v>478037.59999999986</v>
      </c>
      <c r="H759" s="3">
        <v>18.600000000000001</v>
      </c>
      <c r="I759" s="3" t="s">
        <v>12</v>
      </c>
      <c r="J759" s="3">
        <v>25351.800000000003</v>
      </c>
      <c r="K759" s="3">
        <v>0</v>
      </c>
      <c r="L759" s="3">
        <v>13.482199642428224</v>
      </c>
    </row>
    <row r="760" spans="1:12" x14ac:dyDescent="0.25">
      <c r="A760" s="1">
        <v>44334</v>
      </c>
      <c r="B760" s="2">
        <f t="shared" si="22"/>
        <v>21</v>
      </c>
      <c r="C760" s="2" t="str">
        <f t="shared" si="23"/>
        <v>week 21</v>
      </c>
      <c r="D760" s="3" t="s">
        <v>15</v>
      </c>
      <c r="E760" s="3">
        <v>0</v>
      </c>
      <c r="F760" s="3">
        <v>620</v>
      </c>
      <c r="G760" s="3">
        <v>477417.59999999986</v>
      </c>
      <c r="H760" s="3">
        <v>16.2</v>
      </c>
      <c r="I760" s="3" t="s">
        <v>12</v>
      </c>
      <c r="J760" s="3">
        <v>10044</v>
      </c>
      <c r="K760" s="3">
        <v>0</v>
      </c>
      <c r="L760" s="3">
        <v>13.482199642428224</v>
      </c>
    </row>
    <row r="761" spans="1:12" x14ac:dyDescent="0.25">
      <c r="A761" s="1">
        <v>44334</v>
      </c>
      <c r="B761" s="2">
        <f t="shared" si="22"/>
        <v>21</v>
      </c>
      <c r="C761" s="2" t="str">
        <f t="shared" si="23"/>
        <v>week 21</v>
      </c>
      <c r="D761" s="3" t="s">
        <v>15</v>
      </c>
      <c r="E761" s="3">
        <v>0</v>
      </c>
      <c r="F761" s="3">
        <v>2140</v>
      </c>
      <c r="G761" s="3">
        <v>475277.59999999986</v>
      </c>
      <c r="H761" s="3">
        <v>17.899999999999999</v>
      </c>
      <c r="I761" s="3" t="s">
        <v>12</v>
      </c>
      <c r="J761" s="3">
        <v>38306</v>
      </c>
      <c r="K761" s="3">
        <v>0</v>
      </c>
      <c r="L761" s="3">
        <v>13.482199642428224</v>
      </c>
    </row>
    <row r="762" spans="1:12" x14ac:dyDescent="0.25">
      <c r="A762" s="1">
        <v>44334</v>
      </c>
      <c r="B762" s="2">
        <f t="shared" si="22"/>
        <v>21</v>
      </c>
      <c r="C762" s="2" t="str">
        <f t="shared" si="23"/>
        <v>week 21</v>
      </c>
      <c r="D762" s="3" t="s">
        <v>15</v>
      </c>
      <c r="E762" s="3">
        <v>0</v>
      </c>
      <c r="F762" s="3">
        <v>5630</v>
      </c>
      <c r="G762" s="3">
        <v>469647.59999999986</v>
      </c>
      <c r="H762" s="3">
        <v>17.100000000000001</v>
      </c>
      <c r="I762" s="3" t="s">
        <v>12</v>
      </c>
      <c r="J762" s="3">
        <v>96273.000000000015</v>
      </c>
      <c r="K762" s="3">
        <v>0</v>
      </c>
      <c r="L762" s="3">
        <v>13.482199642428224</v>
      </c>
    </row>
    <row r="763" spans="1:12" x14ac:dyDescent="0.25">
      <c r="A763" s="1">
        <v>44334</v>
      </c>
      <c r="B763" s="2">
        <f t="shared" si="22"/>
        <v>21</v>
      </c>
      <c r="C763" s="2" t="str">
        <f t="shared" si="23"/>
        <v>week 21</v>
      </c>
      <c r="D763" s="3" t="s">
        <v>15</v>
      </c>
      <c r="E763" s="3">
        <v>0</v>
      </c>
      <c r="F763" s="3">
        <v>1160</v>
      </c>
      <c r="G763" s="3">
        <v>468487.59999999986</v>
      </c>
      <c r="H763" s="3">
        <v>18.8</v>
      </c>
      <c r="I763" s="3" t="s">
        <v>12</v>
      </c>
      <c r="J763" s="3">
        <v>21808</v>
      </c>
      <c r="K763" s="3">
        <v>0</v>
      </c>
      <c r="L763" s="3">
        <v>13.482199642428224</v>
      </c>
    </row>
    <row r="764" spans="1:12" x14ac:dyDescent="0.25">
      <c r="A764" s="1">
        <v>44334</v>
      </c>
      <c r="B764" s="2">
        <f t="shared" si="22"/>
        <v>21</v>
      </c>
      <c r="C764" s="2" t="str">
        <f t="shared" si="23"/>
        <v>week 21</v>
      </c>
      <c r="D764" s="3" t="s">
        <v>16</v>
      </c>
      <c r="E764" s="3">
        <v>0</v>
      </c>
      <c r="F764" s="3">
        <v>2150</v>
      </c>
      <c r="G764" s="3">
        <v>742353.12000000011</v>
      </c>
      <c r="H764" s="3">
        <v>17.399999999999999</v>
      </c>
      <c r="I764" s="3" t="s">
        <v>12</v>
      </c>
      <c r="J764" s="3">
        <v>37410</v>
      </c>
      <c r="K764" s="3">
        <v>0</v>
      </c>
      <c r="L764" s="3">
        <v>13.456077419166684</v>
      </c>
    </row>
    <row r="765" spans="1:12" x14ac:dyDescent="0.25">
      <c r="A765" s="1">
        <v>44334</v>
      </c>
      <c r="B765" s="2">
        <f t="shared" si="22"/>
        <v>21</v>
      </c>
      <c r="C765" s="2" t="str">
        <f t="shared" si="23"/>
        <v>week 21</v>
      </c>
      <c r="D765" s="3" t="s">
        <v>16</v>
      </c>
      <c r="E765" s="3">
        <v>0</v>
      </c>
      <c r="F765" s="3">
        <v>30560</v>
      </c>
      <c r="G765" s="3">
        <v>711793.12000000011</v>
      </c>
      <c r="H765" s="3">
        <v>16.5</v>
      </c>
      <c r="I765" s="3" t="s">
        <v>12</v>
      </c>
      <c r="J765" s="3">
        <v>504240</v>
      </c>
      <c r="K765" s="3">
        <v>0</v>
      </c>
      <c r="L765" s="3">
        <v>13.456077419166684</v>
      </c>
    </row>
    <row r="766" spans="1:12" x14ac:dyDescent="0.25">
      <c r="A766" s="1">
        <v>44335</v>
      </c>
      <c r="B766" s="2">
        <f t="shared" si="22"/>
        <v>21</v>
      </c>
      <c r="C766" s="2" t="str">
        <f t="shared" si="23"/>
        <v>week 21</v>
      </c>
      <c r="D766" s="3" t="s">
        <v>11</v>
      </c>
      <c r="E766" s="3">
        <v>0</v>
      </c>
      <c r="F766" s="3">
        <v>2320</v>
      </c>
      <c r="G766" s="3">
        <v>503515.4700000002</v>
      </c>
      <c r="H766" s="3">
        <v>16.899999999999999</v>
      </c>
      <c r="I766" s="3" t="s">
        <v>12</v>
      </c>
      <c r="J766" s="3">
        <v>39208</v>
      </c>
      <c r="K766" s="3">
        <v>0</v>
      </c>
      <c r="L766" s="3">
        <v>12.90475499645231</v>
      </c>
    </row>
    <row r="767" spans="1:12" x14ac:dyDescent="0.25">
      <c r="A767" s="1">
        <v>44335</v>
      </c>
      <c r="B767" s="2">
        <f t="shared" si="22"/>
        <v>21</v>
      </c>
      <c r="C767" s="2" t="str">
        <f t="shared" si="23"/>
        <v>week 21</v>
      </c>
      <c r="D767" s="3" t="s">
        <v>13</v>
      </c>
      <c r="E767" s="3">
        <v>0</v>
      </c>
      <c r="F767" s="3">
        <v>19500</v>
      </c>
      <c r="G767" s="3">
        <v>85895.260000000009</v>
      </c>
      <c r="H767" s="3">
        <v>16.7</v>
      </c>
      <c r="I767" s="3" t="s">
        <v>12</v>
      </c>
      <c r="J767" s="3">
        <v>325650</v>
      </c>
      <c r="K767" s="3">
        <v>0</v>
      </c>
      <c r="L767" s="3">
        <v>13.594337119506417</v>
      </c>
    </row>
    <row r="768" spans="1:12" x14ac:dyDescent="0.25">
      <c r="A768" s="1">
        <v>44335</v>
      </c>
      <c r="B768" s="2">
        <f t="shared" si="22"/>
        <v>21</v>
      </c>
      <c r="C768" s="2" t="str">
        <f t="shared" si="23"/>
        <v>week 21</v>
      </c>
      <c r="D768" s="3" t="s">
        <v>14</v>
      </c>
      <c r="E768" s="3">
        <v>13200</v>
      </c>
      <c r="F768" s="3">
        <v>0</v>
      </c>
      <c r="G768" s="3">
        <v>78216.049999999988</v>
      </c>
      <c r="H768" s="3" t="s">
        <v>12</v>
      </c>
      <c r="I768" s="3">
        <v>13.5</v>
      </c>
      <c r="J768" s="3">
        <v>0</v>
      </c>
      <c r="K768" s="3">
        <v>178200</v>
      </c>
      <c r="L768" s="3">
        <v>13.524049277538557</v>
      </c>
    </row>
    <row r="769" spans="1:12" x14ac:dyDescent="0.25">
      <c r="A769" s="1">
        <v>44335</v>
      </c>
      <c r="B769" s="2">
        <f t="shared" si="22"/>
        <v>21</v>
      </c>
      <c r="C769" s="2" t="str">
        <f t="shared" si="23"/>
        <v>week 21</v>
      </c>
      <c r="D769" s="3" t="s">
        <v>15</v>
      </c>
      <c r="E769" s="3">
        <v>5570</v>
      </c>
      <c r="F769" s="3">
        <v>0</v>
      </c>
      <c r="G769" s="3">
        <v>474057.59999999986</v>
      </c>
      <c r="H769" s="3" t="s">
        <v>12</v>
      </c>
      <c r="I769" s="3">
        <v>14.5</v>
      </c>
      <c r="J769" s="3">
        <v>0</v>
      </c>
      <c r="K769" s="3">
        <v>80765</v>
      </c>
      <c r="L769" s="3">
        <v>13.484641635931837</v>
      </c>
    </row>
    <row r="770" spans="1:12" x14ac:dyDescent="0.25">
      <c r="A770" s="1">
        <v>44335</v>
      </c>
      <c r="B770" s="2">
        <f t="shared" si="22"/>
        <v>21</v>
      </c>
      <c r="C770" s="2" t="str">
        <f t="shared" si="23"/>
        <v>week 21</v>
      </c>
      <c r="D770" s="3" t="s">
        <v>16</v>
      </c>
      <c r="E770" s="3">
        <v>0</v>
      </c>
      <c r="F770" s="3">
        <v>10470</v>
      </c>
      <c r="G770" s="3">
        <v>701323.12000000011</v>
      </c>
      <c r="H770" s="3">
        <v>18.899999999999999</v>
      </c>
      <c r="I770" s="3" t="s">
        <v>12</v>
      </c>
      <c r="J770" s="3">
        <v>197882.99999999997</v>
      </c>
      <c r="K770" s="3">
        <v>0</v>
      </c>
      <c r="L770" s="3">
        <v>13.456077419166684</v>
      </c>
    </row>
    <row r="771" spans="1:12" x14ac:dyDescent="0.25">
      <c r="A771" s="1">
        <v>44336</v>
      </c>
      <c r="B771" s="2">
        <f t="shared" ref="B771:B834" si="24">WEEKNUM(A771)</f>
        <v>21</v>
      </c>
      <c r="C771" s="2" t="str">
        <f t="shared" ref="C771:C834" si="25">CONCATENATE("week"," ",B771)</f>
        <v>week 21</v>
      </c>
      <c r="D771" s="3" t="s">
        <v>14</v>
      </c>
      <c r="E771" s="3">
        <v>0</v>
      </c>
      <c r="F771" s="3">
        <v>13200</v>
      </c>
      <c r="G771" s="3">
        <v>65016.049999999988</v>
      </c>
      <c r="H771" s="3">
        <v>18.100000000000001</v>
      </c>
      <c r="I771" s="3" t="s">
        <v>12</v>
      </c>
      <c r="J771" s="3">
        <v>238920.00000000003</v>
      </c>
      <c r="K771" s="3">
        <v>0</v>
      </c>
      <c r="L771" s="3">
        <v>13.524049277538557</v>
      </c>
    </row>
    <row r="772" spans="1:12" x14ac:dyDescent="0.25">
      <c r="A772" s="1">
        <v>44336</v>
      </c>
      <c r="B772" s="2">
        <f t="shared" si="24"/>
        <v>21</v>
      </c>
      <c r="C772" s="2" t="str">
        <f t="shared" si="25"/>
        <v>week 21</v>
      </c>
      <c r="D772" s="3" t="s">
        <v>15</v>
      </c>
      <c r="E772" s="3">
        <v>0</v>
      </c>
      <c r="F772" s="3">
        <v>10341</v>
      </c>
      <c r="G772" s="3">
        <v>463716.59999999986</v>
      </c>
      <c r="H772" s="3">
        <v>18.899999999999999</v>
      </c>
      <c r="I772" s="3" t="s">
        <v>12</v>
      </c>
      <c r="J772" s="3">
        <v>195444.9</v>
      </c>
      <c r="K772" s="3">
        <v>0</v>
      </c>
      <c r="L772" s="3">
        <v>13.484641635931837</v>
      </c>
    </row>
    <row r="773" spans="1:12" x14ac:dyDescent="0.25">
      <c r="A773" s="1">
        <v>44338</v>
      </c>
      <c r="B773" s="2">
        <f t="shared" si="24"/>
        <v>21</v>
      </c>
      <c r="C773" s="2" t="str">
        <f t="shared" si="25"/>
        <v>week 21</v>
      </c>
      <c r="D773" s="3" t="s">
        <v>11</v>
      </c>
      <c r="E773" s="3">
        <v>0</v>
      </c>
      <c r="F773" s="3">
        <v>442</v>
      </c>
      <c r="G773" s="3">
        <v>503073.4700000002</v>
      </c>
      <c r="H773" s="3">
        <v>18.100000000000001</v>
      </c>
      <c r="I773" s="3" t="s">
        <v>12</v>
      </c>
      <c r="J773" s="3">
        <v>8000.2000000000007</v>
      </c>
      <c r="K773" s="3">
        <v>0</v>
      </c>
      <c r="L773" s="3">
        <v>12.90475499645231</v>
      </c>
    </row>
    <row r="774" spans="1:12" x14ac:dyDescent="0.25">
      <c r="A774" s="1">
        <v>44338</v>
      </c>
      <c r="B774" s="2">
        <f t="shared" si="24"/>
        <v>21</v>
      </c>
      <c r="C774" s="2" t="str">
        <f t="shared" si="25"/>
        <v>week 21</v>
      </c>
      <c r="D774" s="3" t="s">
        <v>15</v>
      </c>
      <c r="E774" s="3">
        <v>0</v>
      </c>
      <c r="F774" s="3">
        <v>6080</v>
      </c>
      <c r="G774" s="3">
        <v>457636.59999999986</v>
      </c>
      <c r="H774" s="3">
        <v>16.8</v>
      </c>
      <c r="I774" s="3" t="s">
        <v>12</v>
      </c>
      <c r="J774" s="3">
        <v>102144</v>
      </c>
      <c r="K774" s="3">
        <v>0</v>
      </c>
      <c r="L774" s="3">
        <v>13.484641635931837</v>
      </c>
    </row>
    <row r="775" spans="1:12" x14ac:dyDescent="0.25">
      <c r="A775" s="1">
        <v>44338</v>
      </c>
      <c r="B775" s="2">
        <f t="shared" si="24"/>
        <v>21</v>
      </c>
      <c r="C775" s="2" t="str">
        <f t="shared" si="25"/>
        <v>week 21</v>
      </c>
      <c r="D775" s="3" t="s">
        <v>16</v>
      </c>
      <c r="E775" s="3">
        <v>0</v>
      </c>
      <c r="F775" s="3">
        <v>6515</v>
      </c>
      <c r="G775" s="3">
        <v>694808.12000000011</v>
      </c>
      <c r="H775" s="3">
        <v>18.600000000000001</v>
      </c>
      <c r="I775" s="3" t="s">
        <v>12</v>
      </c>
      <c r="J775" s="3">
        <v>121179.00000000001</v>
      </c>
      <c r="K775" s="3">
        <v>0</v>
      </c>
      <c r="L775" s="3">
        <v>13.456077419166684</v>
      </c>
    </row>
    <row r="776" spans="1:12" x14ac:dyDescent="0.25">
      <c r="A776" s="1">
        <v>44338</v>
      </c>
      <c r="B776" s="2">
        <f t="shared" si="24"/>
        <v>21</v>
      </c>
      <c r="C776" s="2" t="str">
        <f t="shared" si="25"/>
        <v>week 21</v>
      </c>
      <c r="D776" s="3" t="s">
        <v>16</v>
      </c>
      <c r="E776" s="3">
        <v>0</v>
      </c>
      <c r="F776" s="3">
        <v>22450</v>
      </c>
      <c r="G776" s="3">
        <v>672358.12000000011</v>
      </c>
      <c r="H776" s="3">
        <v>16.3</v>
      </c>
      <c r="I776" s="3" t="s">
        <v>12</v>
      </c>
      <c r="J776" s="3">
        <v>365935</v>
      </c>
      <c r="K776" s="3">
        <v>0</v>
      </c>
      <c r="L776" s="3">
        <v>13.456077419166684</v>
      </c>
    </row>
    <row r="777" spans="1:12" x14ac:dyDescent="0.25">
      <c r="A777" s="1">
        <v>44338</v>
      </c>
      <c r="B777" s="2">
        <f t="shared" si="24"/>
        <v>21</v>
      </c>
      <c r="C777" s="2" t="str">
        <f t="shared" si="25"/>
        <v>week 21</v>
      </c>
      <c r="D777" s="3" t="s">
        <v>16</v>
      </c>
      <c r="E777" s="3">
        <v>0</v>
      </c>
      <c r="F777" s="3">
        <v>5074</v>
      </c>
      <c r="G777" s="3">
        <v>667284.12000000011</v>
      </c>
      <c r="H777" s="3">
        <v>18.7</v>
      </c>
      <c r="I777" s="3" t="s">
        <v>12</v>
      </c>
      <c r="J777" s="3">
        <v>94883.8</v>
      </c>
      <c r="K777" s="3">
        <v>0</v>
      </c>
      <c r="L777" s="3">
        <v>13.456077419166684</v>
      </c>
    </row>
    <row r="778" spans="1:12" x14ac:dyDescent="0.25">
      <c r="A778" s="1">
        <v>44338</v>
      </c>
      <c r="B778" s="2">
        <f t="shared" si="24"/>
        <v>21</v>
      </c>
      <c r="C778" s="2" t="str">
        <f t="shared" si="25"/>
        <v>week 21</v>
      </c>
      <c r="D778" s="3" t="s">
        <v>16</v>
      </c>
      <c r="E778" s="3">
        <v>0</v>
      </c>
      <c r="F778" s="3">
        <v>4428</v>
      </c>
      <c r="G778" s="3">
        <v>662856.12000000011</v>
      </c>
      <c r="H778" s="3">
        <v>16.2</v>
      </c>
      <c r="I778" s="3" t="s">
        <v>12</v>
      </c>
      <c r="J778" s="3">
        <v>71733.599999999991</v>
      </c>
      <c r="K778" s="3">
        <v>0</v>
      </c>
      <c r="L778" s="3">
        <v>13.456077419166684</v>
      </c>
    </row>
    <row r="779" spans="1:12" x14ac:dyDescent="0.25">
      <c r="A779" s="1">
        <v>44338</v>
      </c>
      <c r="B779" s="2">
        <f t="shared" si="24"/>
        <v>21</v>
      </c>
      <c r="C779" s="2" t="str">
        <f t="shared" si="25"/>
        <v>week 21</v>
      </c>
      <c r="D779" s="3" t="s">
        <v>16</v>
      </c>
      <c r="E779" s="3">
        <v>0</v>
      </c>
      <c r="F779" s="3">
        <v>25642</v>
      </c>
      <c r="G779" s="3">
        <v>637214.12000000011</v>
      </c>
      <c r="H779" s="3">
        <v>17.600000000000001</v>
      </c>
      <c r="I779" s="3" t="s">
        <v>12</v>
      </c>
      <c r="J779" s="3">
        <v>451299.2</v>
      </c>
      <c r="K779" s="3">
        <v>0</v>
      </c>
      <c r="L779" s="3">
        <v>13.456077419166684</v>
      </c>
    </row>
    <row r="780" spans="1:12" x14ac:dyDescent="0.25">
      <c r="A780" s="1">
        <v>44338</v>
      </c>
      <c r="B780" s="2">
        <f t="shared" si="24"/>
        <v>21</v>
      </c>
      <c r="C780" s="2" t="str">
        <f t="shared" si="25"/>
        <v>week 21</v>
      </c>
      <c r="D780" s="3" t="s">
        <v>16</v>
      </c>
      <c r="E780" s="3">
        <v>0</v>
      </c>
      <c r="F780" s="3">
        <v>19980</v>
      </c>
      <c r="G780" s="3">
        <v>617234.12000000011</v>
      </c>
      <c r="H780" s="3">
        <v>17.100000000000001</v>
      </c>
      <c r="I780" s="3" t="s">
        <v>12</v>
      </c>
      <c r="J780" s="3">
        <v>341658</v>
      </c>
      <c r="K780" s="3">
        <v>0</v>
      </c>
      <c r="L780" s="3">
        <v>13.456077419166684</v>
      </c>
    </row>
    <row r="781" spans="1:12" x14ac:dyDescent="0.25">
      <c r="A781" s="1">
        <v>44338</v>
      </c>
      <c r="B781" s="2">
        <f t="shared" si="24"/>
        <v>21</v>
      </c>
      <c r="C781" s="2" t="str">
        <f t="shared" si="25"/>
        <v>week 21</v>
      </c>
      <c r="D781" s="3" t="s">
        <v>16</v>
      </c>
      <c r="E781" s="3">
        <v>0</v>
      </c>
      <c r="F781" s="3">
        <v>34821</v>
      </c>
      <c r="G781" s="3">
        <v>582413.12000000011</v>
      </c>
      <c r="H781" s="3">
        <v>17.8</v>
      </c>
      <c r="I781" s="3" t="s">
        <v>12</v>
      </c>
      <c r="J781" s="3">
        <v>619813.80000000005</v>
      </c>
      <c r="K781" s="3">
        <v>0</v>
      </c>
      <c r="L781" s="3">
        <v>13.456077419166684</v>
      </c>
    </row>
    <row r="782" spans="1:12" x14ac:dyDescent="0.25">
      <c r="A782" s="1">
        <v>44339</v>
      </c>
      <c r="B782" s="2">
        <f t="shared" si="24"/>
        <v>22</v>
      </c>
      <c r="C782" s="2" t="str">
        <f t="shared" si="25"/>
        <v>week 22</v>
      </c>
      <c r="D782" s="3" t="s">
        <v>15</v>
      </c>
      <c r="E782" s="3">
        <v>0</v>
      </c>
      <c r="F782" s="3">
        <v>1090</v>
      </c>
      <c r="G782" s="3">
        <v>456546.59999999986</v>
      </c>
      <c r="H782" s="3">
        <v>18.2</v>
      </c>
      <c r="I782" s="3" t="s">
        <v>12</v>
      </c>
      <c r="J782" s="3">
        <v>19838</v>
      </c>
      <c r="K782" s="3">
        <v>0</v>
      </c>
      <c r="L782" s="3">
        <v>13.484641635931837</v>
      </c>
    </row>
    <row r="783" spans="1:12" x14ac:dyDescent="0.25">
      <c r="A783" s="1">
        <v>44339</v>
      </c>
      <c r="B783" s="2">
        <f t="shared" si="24"/>
        <v>22</v>
      </c>
      <c r="C783" s="2" t="str">
        <f t="shared" si="25"/>
        <v>week 22</v>
      </c>
      <c r="D783" s="3" t="s">
        <v>15</v>
      </c>
      <c r="E783" s="3">
        <v>0</v>
      </c>
      <c r="F783" s="3">
        <v>1700</v>
      </c>
      <c r="G783" s="3">
        <v>454846.59999999986</v>
      </c>
      <c r="H783" s="3">
        <v>17.8</v>
      </c>
      <c r="I783" s="3" t="s">
        <v>12</v>
      </c>
      <c r="J783" s="3">
        <v>30260</v>
      </c>
      <c r="K783" s="3">
        <v>0</v>
      </c>
      <c r="L783" s="3">
        <v>13.484641635931837</v>
      </c>
    </row>
    <row r="784" spans="1:12" x14ac:dyDescent="0.25">
      <c r="A784" s="1">
        <v>44340</v>
      </c>
      <c r="B784" s="2">
        <f t="shared" si="24"/>
        <v>22</v>
      </c>
      <c r="C784" s="2" t="str">
        <f t="shared" si="25"/>
        <v>week 22</v>
      </c>
      <c r="D784" s="3" t="s">
        <v>11</v>
      </c>
      <c r="E784" s="3">
        <v>3318</v>
      </c>
      <c r="F784" s="3">
        <v>0</v>
      </c>
      <c r="G784" s="3">
        <v>506391.4700000002</v>
      </c>
      <c r="H784" s="3" t="s">
        <v>12</v>
      </c>
      <c r="I784" s="3">
        <v>12.3</v>
      </c>
      <c r="J784" s="3">
        <v>0</v>
      </c>
      <c r="K784" s="3">
        <v>40811.4</v>
      </c>
      <c r="L784" s="3">
        <v>12.903474968345318</v>
      </c>
    </row>
    <row r="785" spans="1:12" x14ac:dyDescent="0.25">
      <c r="A785" s="1">
        <v>44340</v>
      </c>
      <c r="B785" s="2">
        <f t="shared" si="24"/>
        <v>22</v>
      </c>
      <c r="C785" s="2" t="str">
        <f t="shared" si="25"/>
        <v>week 22</v>
      </c>
      <c r="D785" s="3" t="s">
        <v>11</v>
      </c>
      <c r="E785" s="3">
        <v>18345</v>
      </c>
      <c r="F785" s="3">
        <v>0</v>
      </c>
      <c r="G785" s="3">
        <v>524736.4700000002</v>
      </c>
      <c r="H785" s="3" t="s">
        <v>12</v>
      </c>
      <c r="I785" s="3">
        <v>13.8</v>
      </c>
      <c r="J785" s="3">
        <v>0</v>
      </c>
      <c r="K785" s="3">
        <v>253161</v>
      </c>
      <c r="L785" s="3">
        <v>12.913845259278588</v>
      </c>
    </row>
    <row r="786" spans="1:12" x14ac:dyDescent="0.25">
      <c r="A786" s="1">
        <v>44340</v>
      </c>
      <c r="B786" s="2">
        <f t="shared" si="24"/>
        <v>22</v>
      </c>
      <c r="C786" s="2" t="str">
        <f t="shared" si="25"/>
        <v>week 22</v>
      </c>
      <c r="D786" s="3" t="s">
        <v>11</v>
      </c>
      <c r="E786" s="3">
        <v>0</v>
      </c>
      <c r="F786" s="3">
        <v>12150</v>
      </c>
      <c r="G786" s="3">
        <v>512586.4700000002</v>
      </c>
      <c r="H786" s="3">
        <v>16.399999999999999</v>
      </c>
      <c r="I786" s="3" t="s">
        <v>12</v>
      </c>
      <c r="J786" s="3">
        <v>199259.99999999997</v>
      </c>
      <c r="K786" s="3">
        <v>0</v>
      </c>
      <c r="L786" s="3">
        <v>12.913845259278588</v>
      </c>
    </row>
    <row r="787" spans="1:12" x14ac:dyDescent="0.25">
      <c r="A787" s="1">
        <v>44340</v>
      </c>
      <c r="B787" s="2">
        <f t="shared" si="24"/>
        <v>22</v>
      </c>
      <c r="C787" s="2" t="str">
        <f t="shared" si="25"/>
        <v>week 22</v>
      </c>
      <c r="D787" s="3" t="s">
        <v>11</v>
      </c>
      <c r="E787" s="3">
        <v>2895</v>
      </c>
      <c r="F787" s="3">
        <v>0</v>
      </c>
      <c r="G787" s="3">
        <v>515481.4700000002</v>
      </c>
      <c r="H787" s="3" t="s">
        <v>12</v>
      </c>
      <c r="I787" s="3">
        <v>13.8</v>
      </c>
      <c r="J787" s="3">
        <v>0</v>
      </c>
      <c r="K787" s="3">
        <v>39951</v>
      </c>
      <c r="L787" s="3">
        <v>12.915459903701551</v>
      </c>
    </row>
    <row r="788" spans="1:12" x14ac:dyDescent="0.25">
      <c r="A788" s="1">
        <v>44340</v>
      </c>
      <c r="B788" s="2">
        <f t="shared" si="24"/>
        <v>22</v>
      </c>
      <c r="C788" s="2" t="str">
        <f t="shared" si="25"/>
        <v>week 22</v>
      </c>
      <c r="D788" s="3" t="s">
        <v>11</v>
      </c>
      <c r="E788" s="3">
        <v>6144</v>
      </c>
      <c r="F788" s="3">
        <v>0</v>
      </c>
      <c r="G788" s="3">
        <v>521625.4700000002</v>
      </c>
      <c r="H788" s="3" t="s">
        <v>12</v>
      </c>
      <c r="I788" s="3">
        <v>13.1</v>
      </c>
      <c r="J788" s="3">
        <v>0</v>
      </c>
      <c r="K788" s="3">
        <v>80486.399999999994</v>
      </c>
      <c r="L788" s="3">
        <v>12.916170764478263</v>
      </c>
    </row>
    <row r="789" spans="1:12" x14ac:dyDescent="0.25">
      <c r="A789" s="1">
        <v>44340</v>
      </c>
      <c r="B789" s="2">
        <f t="shared" si="24"/>
        <v>22</v>
      </c>
      <c r="C789" s="2" t="str">
        <f t="shared" si="25"/>
        <v>week 22</v>
      </c>
      <c r="D789" s="3" t="s">
        <v>11</v>
      </c>
      <c r="E789" s="3">
        <v>10829</v>
      </c>
      <c r="F789" s="3">
        <v>0</v>
      </c>
      <c r="G789" s="3">
        <v>532454.4700000002</v>
      </c>
      <c r="H789" s="3" t="s">
        <v>12</v>
      </c>
      <c r="I789" s="3">
        <v>12.1</v>
      </c>
      <c r="J789" s="3">
        <v>0</v>
      </c>
      <c r="K789" s="3">
        <v>131030.9</v>
      </c>
      <c r="L789" s="3">
        <v>12.910666828694266</v>
      </c>
    </row>
    <row r="790" spans="1:12" x14ac:dyDescent="0.25">
      <c r="A790" s="1">
        <v>44340</v>
      </c>
      <c r="B790" s="2">
        <f t="shared" si="24"/>
        <v>22</v>
      </c>
      <c r="C790" s="2" t="str">
        <f t="shared" si="25"/>
        <v>week 22</v>
      </c>
      <c r="D790" s="3" t="s">
        <v>15</v>
      </c>
      <c r="E790" s="3">
        <v>18249</v>
      </c>
      <c r="F790" s="3">
        <v>0</v>
      </c>
      <c r="G790" s="3">
        <v>473095.59999999986</v>
      </c>
      <c r="H790" s="3" t="s">
        <v>12</v>
      </c>
      <c r="I790" s="3">
        <v>13.7</v>
      </c>
      <c r="J790" s="3">
        <v>0</v>
      </c>
      <c r="K790" s="3">
        <v>250011.3</v>
      </c>
      <c r="L790" s="3">
        <v>13.48632131758389</v>
      </c>
    </row>
    <row r="791" spans="1:12" x14ac:dyDescent="0.25">
      <c r="A791" s="1">
        <v>44340</v>
      </c>
      <c r="B791" s="2">
        <f t="shared" si="24"/>
        <v>22</v>
      </c>
      <c r="C791" s="2" t="str">
        <f t="shared" si="25"/>
        <v>week 22</v>
      </c>
      <c r="D791" s="3" t="s">
        <v>15</v>
      </c>
      <c r="E791" s="3">
        <v>0</v>
      </c>
      <c r="F791" s="3">
        <v>12270</v>
      </c>
      <c r="G791" s="3">
        <v>460825.59999999986</v>
      </c>
      <c r="H791" s="3">
        <v>16.8</v>
      </c>
      <c r="I791" s="3" t="s">
        <v>12</v>
      </c>
      <c r="J791" s="3">
        <v>206136</v>
      </c>
      <c r="K791" s="3">
        <v>0</v>
      </c>
      <c r="L791" s="3">
        <v>13.48632131758389</v>
      </c>
    </row>
    <row r="792" spans="1:12" x14ac:dyDescent="0.25">
      <c r="A792" s="1">
        <v>44340</v>
      </c>
      <c r="B792" s="2">
        <f t="shared" si="24"/>
        <v>22</v>
      </c>
      <c r="C792" s="2" t="str">
        <f t="shared" si="25"/>
        <v>week 22</v>
      </c>
      <c r="D792" s="3" t="s">
        <v>15</v>
      </c>
      <c r="E792" s="3">
        <v>0</v>
      </c>
      <c r="F792" s="3">
        <v>3600</v>
      </c>
      <c r="G792" s="3">
        <v>457225.59999999986</v>
      </c>
      <c r="H792" s="3">
        <v>18.600000000000001</v>
      </c>
      <c r="I792" s="3" t="s">
        <v>12</v>
      </c>
      <c r="J792" s="3">
        <v>66960</v>
      </c>
      <c r="K792" s="3">
        <v>0</v>
      </c>
      <c r="L792" s="3">
        <v>13.48632131758389</v>
      </c>
    </row>
    <row r="793" spans="1:12" x14ac:dyDescent="0.25">
      <c r="A793" s="1">
        <v>44340</v>
      </c>
      <c r="B793" s="2">
        <f t="shared" si="24"/>
        <v>22</v>
      </c>
      <c r="C793" s="2" t="str">
        <f t="shared" si="25"/>
        <v>week 22</v>
      </c>
      <c r="D793" s="3" t="s">
        <v>15</v>
      </c>
      <c r="E793" s="3">
        <v>1171.4000000000001</v>
      </c>
      <c r="F793" s="3">
        <v>0</v>
      </c>
      <c r="G793" s="3">
        <v>458396.99999999977</v>
      </c>
      <c r="H793" s="3" t="s">
        <v>12</v>
      </c>
      <c r="I793" s="3">
        <v>14.1</v>
      </c>
      <c r="J793" s="3">
        <v>0</v>
      </c>
      <c r="K793" s="3">
        <v>16516.740000000002</v>
      </c>
      <c r="L793" s="3">
        <v>13.486628400069204</v>
      </c>
    </row>
    <row r="794" spans="1:12" x14ac:dyDescent="0.25">
      <c r="A794" s="1">
        <v>44340</v>
      </c>
      <c r="B794" s="2">
        <f t="shared" si="24"/>
        <v>22</v>
      </c>
      <c r="C794" s="2" t="str">
        <f t="shared" si="25"/>
        <v>week 22</v>
      </c>
      <c r="D794" s="3" t="s">
        <v>15</v>
      </c>
      <c r="E794" s="3">
        <v>0</v>
      </c>
      <c r="F794" s="3">
        <v>2850</v>
      </c>
      <c r="G794" s="3">
        <v>455546.99999999977</v>
      </c>
      <c r="H794" s="3">
        <v>18.5</v>
      </c>
      <c r="I794" s="3" t="s">
        <v>12</v>
      </c>
      <c r="J794" s="3">
        <v>52725</v>
      </c>
      <c r="K794" s="3">
        <v>0</v>
      </c>
      <c r="L794" s="3">
        <v>13.486628400069204</v>
      </c>
    </row>
    <row r="795" spans="1:12" x14ac:dyDescent="0.25">
      <c r="A795" s="1">
        <v>44340</v>
      </c>
      <c r="B795" s="2">
        <f t="shared" si="24"/>
        <v>22</v>
      </c>
      <c r="C795" s="2" t="str">
        <f t="shared" si="25"/>
        <v>week 22</v>
      </c>
      <c r="D795" s="3" t="s">
        <v>15</v>
      </c>
      <c r="E795" s="3">
        <v>0</v>
      </c>
      <c r="F795" s="3">
        <v>15380</v>
      </c>
      <c r="G795" s="3">
        <v>440166.99999999977</v>
      </c>
      <c r="H795" s="3">
        <v>18.7</v>
      </c>
      <c r="I795" s="3" t="s">
        <v>12</v>
      </c>
      <c r="J795" s="3">
        <v>287606</v>
      </c>
      <c r="K795" s="3">
        <v>0</v>
      </c>
      <c r="L795" s="3">
        <v>13.486628400069204</v>
      </c>
    </row>
    <row r="796" spans="1:12" x14ac:dyDescent="0.25">
      <c r="A796" s="1">
        <v>44340</v>
      </c>
      <c r="B796" s="2">
        <f t="shared" si="24"/>
        <v>22</v>
      </c>
      <c r="C796" s="2" t="str">
        <f t="shared" si="25"/>
        <v>week 22</v>
      </c>
      <c r="D796" s="3" t="s">
        <v>15</v>
      </c>
      <c r="E796" s="3">
        <v>0</v>
      </c>
      <c r="F796" s="3">
        <v>14000</v>
      </c>
      <c r="G796" s="3">
        <v>426166.99999999977</v>
      </c>
      <c r="H796" s="3">
        <v>18.7</v>
      </c>
      <c r="I796" s="3" t="s">
        <v>12</v>
      </c>
      <c r="J796" s="3">
        <v>261800</v>
      </c>
      <c r="K796" s="3">
        <v>0</v>
      </c>
      <c r="L796" s="3">
        <v>13.486628400069204</v>
      </c>
    </row>
    <row r="797" spans="1:12" x14ac:dyDescent="0.25">
      <c r="A797" s="1">
        <v>44340</v>
      </c>
      <c r="B797" s="2">
        <f t="shared" si="24"/>
        <v>22</v>
      </c>
      <c r="C797" s="2" t="str">
        <f t="shared" si="25"/>
        <v>week 22</v>
      </c>
      <c r="D797" s="3" t="s">
        <v>16</v>
      </c>
      <c r="E797" s="3">
        <v>0</v>
      </c>
      <c r="F797" s="3">
        <v>9775</v>
      </c>
      <c r="G797" s="3">
        <v>572638.12000000011</v>
      </c>
      <c r="H797" s="3">
        <v>16.100000000000001</v>
      </c>
      <c r="I797" s="3" t="s">
        <v>12</v>
      </c>
      <c r="J797" s="3">
        <v>157377.5</v>
      </c>
      <c r="K797" s="3">
        <v>0</v>
      </c>
      <c r="L797" s="3">
        <v>13.456077419166684</v>
      </c>
    </row>
    <row r="798" spans="1:12" x14ac:dyDescent="0.25">
      <c r="A798" s="1">
        <v>44340</v>
      </c>
      <c r="B798" s="2">
        <f t="shared" si="24"/>
        <v>22</v>
      </c>
      <c r="C798" s="2" t="str">
        <f t="shared" si="25"/>
        <v>week 22</v>
      </c>
      <c r="D798" s="3" t="s">
        <v>16</v>
      </c>
      <c r="E798" s="3">
        <v>0</v>
      </c>
      <c r="F798" s="3">
        <v>6470</v>
      </c>
      <c r="G798" s="3">
        <v>566168.12000000011</v>
      </c>
      <c r="H798" s="3">
        <v>16.600000000000001</v>
      </c>
      <c r="I798" s="3" t="s">
        <v>12</v>
      </c>
      <c r="J798" s="3">
        <v>107402.00000000001</v>
      </c>
      <c r="K798" s="3">
        <v>0</v>
      </c>
      <c r="L798" s="3">
        <v>13.456077419166684</v>
      </c>
    </row>
    <row r="799" spans="1:12" x14ac:dyDescent="0.25">
      <c r="A799" s="1">
        <v>44340</v>
      </c>
      <c r="B799" s="2">
        <f t="shared" si="24"/>
        <v>22</v>
      </c>
      <c r="C799" s="2" t="str">
        <f t="shared" si="25"/>
        <v>week 22</v>
      </c>
      <c r="D799" s="3" t="s">
        <v>16</v>
      </c>
      <c r="E799" s="3">
        <v>0</v>
      </c>
      <c r="F799" s="3">
        <v>730</v>
      </c>
      <c r="G799" s="3">
        <v>565438.12000000011</v>
      </c>
      <c r="H799" s="3">
        <v>16.2</v>
      </c>
      <c r="I799" s="3" t="s">
        <v>12</v>
      </c>
      <c r="J799" s="3">
        <v>11826</v>
      </c>
      <c r="K799" s="3">
        <v>0</v>
      </c>
      <c r="L799" s="3">
        <v>13.456077419166684</v>
      </c>
    </row>
    <row r="800" spans="1:12" x14ac:dyDescent="0.25">
      <c r="A800" s="1">
        <v>44340</v>
      </c>
      <c r="B800" s="2">
        <f t="shared" si="24"/>
        <v>22</v>
      </c>
      <c r="C800" s="2" t="str">
        <f t="shared" si="25"/>
        <v>week 22</v>
      </c>
      <c r="D800" s="3" t="s">
        <v>16</v>
      </c>
      <c r="E800" s="3">
        <v>0</v>
      </c>
      <c r="F800" s="3">
        <v>9775</v>
      </c>
      <c r="G800" s="3">
        <v>555663.12000000011</v>
      </c>
      <c r="H800" s="3">
        <v>18.2</v>
      </c>
      <c r="I800" s="3" t="s">
        <v>12</v>
      </c>
      <c r="J800" s="3">
        <v>177905</v>
      </c>
      <c r="K800" s="3">
        <v>0</v>
      </c>
      <c r="L800" s="3">
        <v>13.456077419166684</v>
      </c>
    </row>
    <row r="801" spans="1:12" x14ac:dyDescent="0.25">
      <c r="A801" s="1">
        <v>44341</v>
      </c>
      <c r="B801" s="2">
        <f t="shared" si="24"/>
        <v>22</v>
      </c>
      <c r="C801" s="2" t="str">
        <f t="shared" si="25"/>
        <v>week 22</v>
      </c>
      <c r="D801" s="3" t="s">
        <v>11</v>
      </c>
      <c r="E801" s="3">
        <v>0</v>
      </c>
      <c r="F801" s="3">
        <v>514</v>
      </c>
      <c r="G801" s="3">
        <v>531940.4700000002</v>
      </c>
      <c r="H801" s="3">
        <v>17.899999999999999</v>
      </c>
      <c r="I801" s="3" t="s">
        <v>12</v>
      </c>
      <c r="J801" s="3">
        <v>9200.5999999999985</v>
      </c>
      <c r="K801" s="3">
        <v>0</v>
      </c>
      <c r="L801" s="3">
        <v>12.910666828694266</v>
      </c>
    </row>
    <row r="802" spans="1:12" x14ac:dyDescent="0.25">
      <c r="A802" s="1">
        <v>44341</v>
      </c>
      <c r="B802" s="2">
        <f t="shared" si="24"/>
        <v>22</v>
      </c>
      <c r="C802" s="2" t="str">
        <f t="shared" si="25"/>
        <v>week 22</v>
      </c>
      <c r="D802" s="3" t="s">
        <v>11</v>
      </c>
      <c r="E802" s="3">
        <v>26170</v>
      </c>
      <c r="F802" s="3">
        <v>0</v>
      </c>
      <c r="G802" s="3">
        <v>558110.4700000002</v>
      </c>
      <c r="H802" s="3" t="s">
        <v>12</v>
      </c>
      <c r="I802" s="3">
        <v>12.5</v>
      </c>
      <c r="J802" s="3">
        <v>0</v>
      </c>
      <c r="K802" s="3">
        <v>327125</v>
      </c>
      <c r="L802" s="3">
        <v>12.904081511878779</v>
      </c>
    </row>
    <row r="803" spans="1:12" x14ac:dyDescent="0.25">
      <c r="A803" s="1">
        <v>44341</v>
      </c>
      <c r="B803" s="2">
        <f t="shared" si="24"/>
        <v>22</v>
      </c>
      <c r="C803" s="2" t="str">
        <f t="shared" si="25"/>
        <v>week 22</v>
      </c>
      <c r="D803" s="3" t="s">
        <v>11</v>
      </c>
      <c r="E803" s="3">
        <v>0</v>
      </c>
      <c r="F803" s="3">
        <v>29060</v>
      </c>
      <c r="G803" s="3">
        <v>529050.4700000002</v>
      </c>
      <c r="H803" s="3">
        <v>16.3</v>
      </c>
      <c r="I803" s="3" t="s">
        <v>12</v>
      </c>
      <c r="J803" s="3">
        <v>473678</v>
      </c>
      <c r="K803" s="3">
        <v>0</v>
      </c>
      <c r="L803" s="3">
        <v>12.904081511878779</v>
      </c>
    </row>
    <row r="804" spans="1:12" x14ac:dyDescent="0.25">
      <c r="A804" s="1">
        <v>44341</v>
      </c>
      <c r="B804" s="2">
        <f t="shared" si="24"/>
        <v>22</v>
      </c>
      <c r="C804" s="2" t="str">
        <f t="shared" si="25"/>
        <v>week 22</v>
      </c>
      <c r="D804" s="3" t="s">
        <v>11</v>
      </c>
      <c r="E804" s="3">
        <v>0</v>
      </c>
      <c r="F804" s="3">
        <v>9910</v>
      </c>
      <c r="G804" s="3">
        <v>519140.4700000002</v>
      </c>
      <c r="H804" s="3">
        <v>18.399999999999999</v>
      </c>
      <c r="I804" s="3" t="s">
        <v>12</v>
      </c>
      <c r="J804" s="3">
        <v>182344</v>
      </c>
      <c r="K804" s="3">
        <v>0</v>
      </c>
      <c r="L804" s="3">
        <v>12.904081511878779</v>
      </c>
    </row>
    <row r="805" spans="1:12" x14ac:dyDescent="0.25">
      <c r="A805" s="1">
        <v>44341</v>
      </c>
      <c r="B805" s="2">
        <f t="shared" si="24"/>
        <v>22</v>
      </c>
      <c r="C805" s="2" t="str">
        <f t="shared" si="25"/>
        <v>week 22</v>
      </c>
      <c r="D805" s="3" t="s">
        <v>14</v>
      </c>
      <c r="E805" s="3">
        <v>0</v>
      </c>
      <c r="F805" s="3">
        <v>2206</v>
      </c>
      <c r="G805" s="3">
        <v>62810.049999999988</v>
      </c>
      <c r="H805" s="3">
        <v>18.100000000000001</v>
      </c>
      <c r="I805" s="3" t="s">
        <v>12</v>
      </c>
      <c r="J805" s="3">
        <v>39928.600000000006</v>
      </c>
      <c r="K805" s="3">
        <v>0</v>
      </c>
      <c r="L805" s="3">
        <v>13.524049277538557</v>
      </c>
    </row>
    <row r="806" spans="1:12" x14ac:dyDescent="0.25">
      <c r="A806" s="1">
        <v>44342</v>
      </c>
      <c r="B806" s="2">
        <f t="shared" si="24"/>
        <v>22</v>
      </c>
      <c r="C806" s="2" t="str">
        <f t="shared" si="25"/>
        <v>week 22</v>
      </c>
      <c r="D806" s="3" t="s">
        <v>11</v>
      </c>
      <c r="E806" s="3">
        <v>0</v>
      </c>
      <c r="F806" s="3">
        <v>350</v>
      </c>
      <c r="G806" s="3">
        <v>518790.4700000002</v>
      </c>
      <c r="H806" s="3">
        <v>17.399999999999999</v>
      </c>
      <c r="I806" s="3" t="s">
        <v>12</v>
      </c>
      <c r="J806" s="3">
        <v>6089.9999999999991</v>
      </c>
      <c r="K806" s="3">
        <v>0</v>
      </c>
      <c r="L806" s="3">
        <v>12.904081511878779</v>
      </c>
    </row>
    <row r="807" spans="1:12" x14ac:dyDescent="0.25">
      <c r="A807" s="1">
        <v>44342</v>
      </c>
      <c r="B807" s="2">
        <f t="shared" si="24"/>
        <v>22</v>
      </c>
      <c r="C807" s="2" t="str">
        <f t="shared" si="25"/>
        <v>week 22</v>
      </c>
      <c r="D807" s="3" t="s">
        <v>11</v>
      </c>
      <c r="E807" s="3">
        <v>0</v>
      </c>
      <c r="F807" s="3">
        <v>2570</v>
      </c>
      <c r="G807" s="3">
        <v>516220.4700000002</v>
      </c>
      <c r="H807" s="3">
        <v>17.7</v>
      </c>
      <c r="I807" s="3" t="s">
        <v>12</v>
      </c>
      <c r="J807" s="3">
        <v>45489</v>
      </c>
      <c r="K807" s="3">
        <v>0</v>
      </c>
      <c r="L807" s="3">
        <v>12.904081511878779</v>
      </c>
    </row>
    <row r="808" spans="1:12" x14ac:dyDescent="0.25">
      <c r="A808" s="1">
        <v>44342</v>
      </c>
      <c r="B808" s="2">
        <f t="shared" si="24"/>
        <v>22</v>
      </c>
      <c r="C808" s="2" t="str">
        <f t="shared" si="25"/>
        <v>week 22</v>
      </c>
      <c r="D808" s="3" t="s">
        <v>11</v>
      </c>
      <c r="E808" s="3">
        <v>5890</v>
      </c>
      <c r="F808" s="3">
        <v>0</v>
      </c>
      <c r="G808" s="3">
        <v>522110.4700000002</v>
      </c>
      <c r="H808" s="3" t="s">
        <v>12</v>
      </c>
      <c r="I808" s="3">
        <v>14.1</v>
      </c>
      <c r="J808" s="3">
        <v>0</v>
      </c>
      <c r="K808" s="3">
        <v>83049</v>
      </c>
      <c r="L808" s="3">
        <v>12.908382176848791</v>
      </c>
    </row>
    <row r="809" spans="1:12" x14ac:dyDescent="0.25">
      <c r="A809" s="1">
        <v>44342</v>
      </c>
      <c r="B809" s="2">
        <f t="shared" si="24"/>
        <v>22</v>
      </c>
      <c r="C809" s="2" t="str">
        <f t="shared" si="25"/>
        <v>week 22</v>
      </c>
      <c r="D809" s="3" t="s">
        <v>11</v>
      </c>
      <c r="E809" s="3">
        <v>5890</v>
      </c>
      <c r="F809" s="3">
        <v>0</v>
      </c>
      <c r="G809" s="3">
        <v>528000.4700000002</v>
      </c>
      <c r="H809" s="3" t="s">
        <v>12</v>
      </c>
      <c r="I809" s="3">
        <v>13.1</v>
      </c>
      <c r="J809" s="3">
        <v>0</v>
      </c>
      <c r="K809" s="3">
        <v>77159</v>
      </c>
      <c r="L809" s="3">
        <v>12.909068788171009</v>
      </c>
    </row>
    <row r="810" spans="1:12" x14ac:dyDescent="0.25">
      <c r="A810" s="1">
        <v>44342</v>
      </c>
      <c r="B810" s="2">
        <f t="shared" si="24"/>
        <v>22</v>
      </c>
      <c r="C810" s="2" t="str">
        <f t="shared" si="25"/>
        <v>week 22</v>
      </c>
      <c r="D810" s="3" t="s">
        <v>14</v>
      </c>
      <c r="E810" s="3">
        <v>0</v>
      </c>
      <c r="F810" s="3">
        <v>460</v>
      </c>
      <c r="G810" s="3">
        <v>62350.049999999988</v>
      </c>
      <c r="H810" s="3">
        <v>17.7</v>
      </c>
      <c r="I810" s="3" t="s">
        <v>12</v>
      </c>
      <c r="J810" s="3">
        <v>8142</v>
      </c>
      <c r="K810" s="3">
        <v>0</v>
      </c>
      <c r="L810" s="3">
        <v>13.524049277538557</v>
      </c>
    </row>
    <row r="811" spans="1:12" x14ac:dyDescent="0.25">
      <c r="A811" s="1">
        <v>44342</v>
      </c>
      <c r="B811" s="2">
        <f t="shared" si="24"/>
        <v>22</v>
      </c>
      <c r="C811" s="2" t="str">
        <f t="shared" si="25"/>
        <v>week 22</v>
      </c>
      <c r="D811" s="3" t="s">
        <v>15</v>
      </c>
      <c r="E811" s="3">
        <v>0</v>
      </c>
      <c r="F811" s="3">
        <v>20180</v>
      </c>
      <c r="G811" s="3">
        <v>405986.99999999977</v>
      </c>
      <c r="H811" s="3">
        <v>18.600000000000001</v>
      </c>
      <c r="I811" s="3" t="s">
        <v>12</v>
      </c>
      <c r="J811" s="3">
        <v>375348</v>
      </c>
      <c r="K811" s="3">
        <v>0</v>
      </c>
      <c r="L811" s="3">
        <v>13.486628400069204</v>
      </c>
    </row>
    <row r="812" spans="1:12" x14ac:dyDescent="0.25">
      <c r="A812" s="1">
        <v>44342</v>
      </c>
      <c r="B812" s="2">
        <f t="shared" si="24"/>
        <v>22</v>
      </c>
      <c r="C812" s="2" t="str">
        <f t="shared" si="25"/>
        <v>week 22</v>
      </c>
      <c r="D812" s="3" t="s">
        <v>16</v>
      </c>
      <c r="E812" s="3">
        <v>0</v>
      </c>
      <c r="F812" s="3">
        <v>28340</v>
      </c>
      <c r="G812" s="3">
        <v>527323.12000000011</v>
      </c>
      <c r="H812" s="3">
        <v>16.5</v>
      </c>
      <c r="I812" s="3" t="s">
        <v>12</v>
      </c>
      <c r="J812" s="3">
        <v>467610</v>
      </c>
      <c r="K812" s="3">
        <v>0</v>
      </c>
      <c r="L812" s="3">
        <v>13.456077419166684</v>
      </c>
    </row>
    <row r="813" spans="1:12" x14ac:dyDescent="0.25">
      <c r="A813" s="1">
        <v>44343</v>
      </c>
      <c r="B813" s="2">
        <f t="shared" si="24"/>
        <v>22</v>
      </c>
      <c r="C813" s="2" t="str">
        <f t="shared" si="25"/>
        <v>week 22</v>
      </c>
      <c r="D813" s="3" t="s">
        <v>11</v>
      </c>
      <c r="E813" s="3">
        <v>0</v>
      </c>
      <c r="F813" s="3">
        <v>6100</v>
      </c>
      <c r="G813" s="3">
        <v>521900.4700000002</v>
      </c>
      <c r="H813" s="3">
        <v>16.899999999999999</v>
      </c>
      <c r="I813" s="3" t="s">
        <v>12</v>
      </c>
      <c r="J813" s="3">
        <v>103089.99999999999</v>
      </c>
      <c r="K813" s="3">
        <v>0</v>
      </c>
      <c r="L813" s="3">
        <v>12.909068788171009</v>
      </c>
    </row>
    <row r="814" spans="1:12" x14ac:dyDescent="0.25">
      <c r="A814" s="1">
        <v>44343</v>
      </c>
      <c r="B814" s="2">
        <f t="shared" si="24"/>
        <v>22</v>
      </c>
      <c r="C814" s="2" t="str">
        <f t="shared" si="25"/>
        <v>week 22</v>
      </c>
      <c r="D814" s="3" t="s">
        <v>11</v>
      </c>
      <c r="E814" s="3">
        <v>0</v>
      </c>
      <c r="F814" s="3">
        <v>2850</v>
      </c>
      <c r="G814" s="3">
        <v>519050.4700000002</v>
      </c>
      <c r="H814" s="3">
        <v>18.5</v>
      </c>
      <c r="I814" s="3" t="s">
        <v>12</v>
      </c>
      <c r="J814" s="3">
        <v>52725</v>
      </c>
      <c r="K814" s="3">
        <v>0</v>
      </c>
      <c r="L814" s="3">
        <v>12.909068788171009</v>
      </c>
    </row>
    <row r="815" spans="1:12" x14ac:dyDescent="0.25">
      <c r="A815" s="1">
        <v>44343</v>
      </c>
      <c r="B815" s="2">
        <f t="shared" si="24"/>
        <v>22</v>
      </c>
      <c r="C815" s="2" t="str">
        <f t="shared" si="25"/>
        <v>week 22</v>
      </c>
      <c r="D815" s="3" t="s">
        <v>11</v>
      </c>
      <c r="E815" s="3">
        <v>0</v>
      </c>
      <c r="F815" s="3">
        <v>3200</v>
      </c>
      <c r="G815" s="3">
        <v>515850.4700000002</v>
      </c>
      <c r="H815" s="3">
        <v>17.5</v>
      </c>
      <c r="I815" s="3" t="s">
        <v>12</v>
      </c>
      <c r="J815" s="3">
        <v>56000</v>
      </c>
      <c r="K815" s="3">
        <v>0</v>
      </c>
      <c r="L815" s="3">
        <v>12.909068788171009</v>
      </c>
    </row>
    <row r="816" spans="1:12" x14ac:dyDescent="0.25">
      <c r="A816" s="1">
        <v>44343</v>
      </c>
      <c r="B816" s="2">
        <f t="shared" si="24"/>
        <v>22</v>
      </c>
      <c r="C816" s="2" t="str">
        <f t="shared" si="25"/>
        <v>week 22</v>
      </c>
      <c r="D816" s="3" t="s">
        <v>13</v>
      </c>
      <c r="E816" s="3">
        <v>0</v>
      </c>
      <c r="F816" s="3">
        <v>1050</v>
      </c>
      <c r="G816" s="3">
        <v>84845.260000000009</v>
      </c>
      <c r="H816" s="3">
        <v>18.8</v>
      </c>
      <c r="I816" s="3" t="s">
        <v>12</v>
      </c>
      <c r="J816" s="3">
        <v>19740</v>
      </c>
      <c r="K816" s="3">
        <v>0</v>
      </c>
      <c r="L816" s="3">
        <v>13.594337119506417</v>
      </c>
    </row>
    <row r="817" spans="1:12" x14ac:dyDescent="0.25">
      <c r="A817" s="1">
        <v>44343</v>
      </c>
      <c r="B817" s="2">
        <f t="shared" si="24"/>
        <v>22</v>
      </c>
      <c r="C817" s="2" t="str">
        <f t="shared" si="25"/>
        <v>week 22</v>
      </c>
      <c r="D817" s="3" t="s">
        <v>15</v>
      </c>
      <c r="E817" s="3">
        <v>0</v>
      </c>
      <c r="F817" s="3">
        <v>4370</v>
      </c>
      <c r="G817" s="3">
        <v>401616.99999999977</v>
      </c>
      <c r="H817" s="3">
        <v>16.899999999999999</v>
      </c>
      <c r="I817" s="3" t="s">
        <v>12</v>
      </c>
      <c r="J817" s="3">
        <v>73853</v>
      </c>
      <c r="K817" s="3">
        <v>0</v>
      </c>
      <c r="L817" s="3">
        <v>13.486628400069204</v>
      </c>
    </row>
    <row r="818" spans="1:12" x14ac:dyDescent="0.25">
      <c r="A818" s="1">
        <v>44343</v>
      </c>
      <c r="B818" s="2">
        <f t="shared" si="24"/>
        <v>22</v>
      </c>
      <c r="C818" s="2" t="str">
        <f t="shared" si="25"/>
        <v>week 22</v>
      </c>
      <c r="D818" s="3" t="s">
        <v>15</v>
      </c>
      <c r="E818" s="3">
        <v>0</v>
      </c>
      <c r="F818" s="3">
        <v>758</v>
      </c>
      <c r="G818" s="3">
        <v>400858.99999999977</v>
      </c>
      <c r="H818" s="3">
        <v>16.5</v>
      </c>
      <c r="I818" s="3" t="s">
        <v>12</v>
      </c>
      <c r="J818" s="3">
        <v>12507</v>
      </c>
      <c r="K818" s="3">
        <v>0</v>
      </c>
      <c r="L818" s="3">
        <v>13.486628400069204</v>
      </c>
    </row>
    <row r="819" spans="1:12" x14ac:dyDescent="0.25">
      <c r="A819" s="1">
        <v>44343</v>
      </c>
      <c r="B819" s="2">
        <f t="shared" si="24"/>
        <v>22</v>
      </c>
      <c r="C819" s="2" t="str">
        <f t="shared" si="25"/>
        <v>week 22</v>
      </c>
      <c r="D819" s="3" t="s">
        <v>15</v>
      </c>
      <c r="E819" s="3">
        <v>0</v>
      </c>
      <c r="F819" s="3">
        <v>5240</v>
      </c>
      <c r="G819" s="3">
        <v>395618.99999999977</v>
      </c>
      <c r="H819" s="3">
        <v>18.899999999999999</v>
      </c>
      <c r="I819" s="3" t="s">
        <v>12</v>
      </c>
      <c r="J819" s="3">
        <v>99035.999999999985</v>
      </c>
      <c r="K819" s="3">
        <v>0</v>
      </c>
      <c r="L819" s="3">
        <v>13.486628400069204</v>
      </c>
    </row>
    <row r="820" spans="1:12" x14ac:dyDescent="0.25">
      <c r="A820" s="1">
        <v>44343</v>
      </c>
      <c r="B820" s="2">
        <f t="shared" si="24"/>
        <v>22</v>
      </c>
      <c r="C820" s="2" t="str">
        <f t="shared" si="25"/>
        <v>week 22</v>
      </c>
      <c r="D820" s="3" t="s">
        <v>15</v>
      </c>
      <c r="E820" s="3">
        <v>0</v>
      </c>
      <c r="F820" s="3">
        <v>11300</v>
      </c>
      <c r="G820" s="3">
        <v>384318.99999999977</v>
      </c>
      <c r="H820" s="3">
        <v>17.899999999999999</v>
      </c>
      <c r="I820" s="3" t="s">
        <v>12</v>
      </c>
      <c r="J820" s="3">
        <v>202269.99999999997</v>
      </c>
      <c r="K820" s="3">
        <v>0</v>
      </c>
      <c r="L820" s="3">
        <v>13.486628400069204</v>
      </c>
    </row>
    <row r="821" spans="1:12" x14ac:dyDescent="0.25">
      <c r="A821" s="1">
        <v>44343</v>
      </c>
      <c r="B821" s="2">
        <f t="shared" si="24"/>
        <v>22</v>
      </c>
      <c r="C821" s="2" t="str">
        <f t="shared" si="25"/>
        <v>week 22</v>
      </c>
      <c r="D821" s="3" t="s">
        <v>15</v>
      </c>
      <c r="E821" s="3">
        <v>0</v>
      </c>
      <c r="F821" s="3">
        <v>15100</v>
      </c>
      <c r="G821" s="3">
        <v>369218.99999999977</v>
      </c>
      <c r="H821" s="3">
        <v>18.899999999999999</v>
      </c>
      <c r="I821" s="3" t="s">
        <v>12</v>
      </c>
      <c r="J821" s="3">
        <v>285390</v>
      </c>
      <c r="K821" s="3">
        <v>0</v>
      </c>
      <c r="L821" s="3">
        <v>13.486628400069204</v>
      </c>
    </row>
    <row r="822" spans="1:12" x14ac:dyDescent="0.25">
      <c r="A822" s="1">
        <v>44343</v>
      </c>
      <c r="B822" s="2">
        <f t="shared" si="24"/>
        <v>22</v>
      </c>
      <c r="C822" s="2" t="str">
        <f t="shared" si="25"/>
        <v>week 22</v>
      </c>
      <c r="D822" s="3" t="s">
        <v>15</v>
      </c>
      <c r="E822" s="3">
        <v>0</v>
      </c>
      <c r="F822" s="3">
        <v>19150</v>
      </c>
      <c r="G822" s="3">
        <v>350068.99999999977</v>
      </c>
      <c r="H822" s="3">
        <v>16.8</v>
      </c>
      <c r="I822" s="3" t="s">
        <v>12</v>
      </c>
      <c r="J822" s="3">
        <v>321720</v>
      </c>
      <c r="K822" s="3">
        <v>0</v>
      </c>
      <c r="L822" s="3">
        <v>13.486628400069204</v>
      </c>
    </row>
    <row r="823" spans="1:12" x14ac:dyDescent="0.25">
      <c r="A823" s="1">
        <v>44343</v>
      </c>
      <c r="B823" s="2">
        <f t="shared" si="24"/>
        <v>22</v>
      </c>
      <c r="C823" s="2" t="str">
        <f t="shared" si="25"/>
        <v>week 22</v>
      </c>
      <c r="D823" s="3" t="s">
        <v>16</v>
      </c>
      <c r="E823" s="3">
        <v>0</v>
      </c>
      <c r="F823" s="3">
        <v>2830</v>
      </c>
      <c r="G823" s="3">
        <v>524493.12000000011</v>
      </c>
      <c r="H823" s="3">
        <v>16.399999999999999</v>
      </c>
      <c r="I823" s="3" t="s">
        <v>12</v>
      </c>
      <c r="J823" s="3">
        <v>46411.999999999993</v>
      </c>
      <c r="K823" s="3">
        <v>0</v>
      </c>
      <c r="L823" s="3">
        <v>13.456077419166684</v>
      </c>
    </row>
    <row r="824" spans="1:12" x14ac:dyDescent="0.25">
      <c r="A824" s="1">
        <v>44343</v>
      </c>
      <c r="B824" s="2">
        <f t="shared" si="24"/>
        <v>22</v>
      </c>
      <c r="C824" s="2" t="str">
        <f t="shared" si="25"/>
        <v>week 22</v>
      </c>
      <c r="D824" s="3" t="s">
        <v>16</v>
      </c>
      <c r="E824" s="3">
        <v>0</v>
      </c>
      <c r="F824" s="3">
        <v>9550</v>
      </c>
      <c r="G824" s="3">
        <v>514943.12000000011</v>
      </c>
      <c r="H824" s="3">
        <v>17.899999999999999</v>
      </c>
      <c r="I824" s="3" t="s">
        <v>12</v>
      </c>
      <c r="J824" s="3">
        <v>170945</v>
      </c>
      <c r="K824" s="3">
        <v>0</v>
      </c>
      <c r="L824" s="3">
        <v>13.456077419166684</v>
      </c>
    </row>
    <row r="825" spans="1:12" x14ac:dyDescent="0.25">
      <c r="A825" s="1">
        <v>44343</v>
      </c>
      <c r="B825" s="2">
        <f t="shared" si="24"/>
        <v>22</v>
      </c>
      <c r="C825" s="2" t="str">
        <f t="shared" si="25"/>
        <v>week 22</v>
      </c>
      <c r="D825" s="3" t="s">
        <v>16</v>
      </c>
      <c r="E825" s="3">
        <v>0</v>
      </c>
      <c r="F825" s="3">
        <v>5100</v>
      </c>
      <c r="G825" s="3">
        <v>509843.12000000011</v>
      </c>
      <c r="H825" s="3">
        <v>17.899999999999999</v>
      </c>
      <c r="I825" s="3" t="s">
        <v>12</v>
      </c>
      <c r="J825" s="3">
        <v>91290</v>
      </c>
      <c r="K825" s="3">
        <v>0</v>
      </c>
      <c r="L825" s="3">
        <v>13.456077419166684</v>
      </c>
    </row>
    <row r="826" spans="1:12" x14ac:dyDescent="0.25">
      <c r="A826" s="1">
        <v>44343</v>
      </c>
      <c r="B826" s="2">
        <f t="shared" si="24"/>
        <v>22</v>
      </c>
      <c r="C826" s="2" t="str">
        <f t="shared" si="25"/>
        <v>week 22</v>
      </c>
      <c r="D826" s="3" t="s">
        <v>16</v>
      </c>
      <c r="E826" s="3">
        <v>0</v>
      </c>
      <c r="F826" s="3">
        <v>2770</v>
      </c>
      <c r="G826" s="3">
        <v>507073.12000000011</v>
      </c>
      <c r="H826" s="3">
        <v>16.5</v>
      </c>
      <c r="I826" s="3" t="s">
        <v>12</v>
      </c>
      <c r="J826" s="3">
        <v>45705</v>
      </c>
      <c r="K826" s="3">
        <v>0</v>
      </c>
      <c r="L826" s="3">
        <v>13.456077419166684</v>
      </c>
    </row>
    <row r="827" spans="1:12" x14ac:dyDescent="0.25">
      <c r="A827" s="1">
        <v>44343</v>
      </c>
      <c r="B827" s="2">
        <f t="shared" si="24"/>
        <v>22</v>
      </c>
      <c r="C827" s="2" t="str">
        <f t="shared" si="25"/>
        <v>week 22</v>
      </c>
      <c r="D827" s="3" t="s">
        <v>16</v>
      </c>
      <c r="E827" s="3">
        <v>0</v>
      </c>
      <c r="F827" s="3">
        <v>2900</v>
      </c>
      <c r="G827" s="3">
        <v>504173.12000000011</v>
      </c>
      <c r="H827" s="3">
        <v>16.7</v>
      </c>
      <c r="I827" s="3" t="s">
        <v>12</v>
      </c>
      <c r="J827" s="3">
        <v>48430</v>
      </c>
      <c r="K827" s="3">
        <v>0</v>
      </c>
      <c r="L827" s="3">
        <v>13.456077419166684</v>
      </c>
    </row>
    <row r="828" spans="1:12" x14ac:dyDescent="0.25">
      <c r="A828" s="1">
        <v>44345</v>
      </c>
      <c r="B828" s="2">
        <f t="shared" si="24"/>
        <v>22</v>
      </c>
      <c r="C828" s="2" t="str">
        <f t="shared" si="25"/>
        <v>week 22</v>
      </c>
      <c r="D828" s="3" t="s">
        <v>11</v>
      </c>
      <c r="E828" s="3">
        <v>0</v>
      </c>
      <c r="F828" s="3">
        <v>13700</v>
      </c>
      <c r="G828" s="3">
        <v>502150.4700000002</v>
      </c>
      <c r="H828" s="3">
        <v>16.600000000000001</v>
      </c>
      <c r="I828" s="3" t="s">
        <v>12</v>
      </c>
      <c r="J828" s="3">
        <v>227420.00000000003</v>
      </c>
      <c r="K828" s="3">
        <v>0</v>
      </c>
      <c r="L828" s="3">
        <v>12.909068788171009</v>
      </c>
    </row>
    <row r="829" spans="1:12" x14ac:dyDescent="0.25">
      <c r="A829" s="1">
        <v>44345</v>
      </c>
      <c r="B829" s="2">
        <f t="shared" si="24"/>
        <v>22</v>
      </c>
      <c r="C829" s="2" t="str">
        <f t="shared" si="25"/>
        <v>week 22</v>
      </c>
      <c r="D829" s="3" t="s">
        <v>11</v>
      </c>
      <c r="E829" s="3">
        <v>0</v>
      </c>
      <c r="F829" s="3">
        <v>9700</v>
      </c>
      <c r="G829" s="3">
        <v>492450.4700000002</v>
      </c>
      <c r="H829" s="3">
        <v>18.100000000000001</v>
      </c>
      <c r="I829" s="3" t="s">
        <v>12</v>
      </c>
      <c r="J829" s="3">
        <v>175570</v>
      </c>
      <c r="K829" s="3">
        <v>0</v>
      </c>
      <c r="L829" s="3">
        <v>12.909068788171009</v>
      </c>
    </row>
    <row r="830" spans="1:12" x14ac:dyDescent="0.25">
      <c r="A830" s="1">
        <v>44345</v>
      </c>
      <c r="B830" s="2">
        <f t="shared" si="24"/>
        <v>22</v>
      </c>
      <c r="C830" s="2" t="str">
        <f t="shared" si="25"/>
        <v>week 22</v>
      </c>
      <c r="D830" s="3" t="s">
        <v>11</v>
      </c>
      <c r="E830" s="3">
        <v>0</v>
      </c>
      <c r="F830" s="3">
        <v>510</v>
      </c>
      <c r="G830" s="3">
        <v>491940.4700000002</v>
      </c>
      <c r="H830" s="3">
        <v>16.3</v>
      </c>
      <c r="I830" s="3" t="s">
        <v>12</v>
      </c>
      <c r="J830" s="3">
        <v>8313</v>
      </c>
      <c r="K830" s="3">
        <v>0</v>
      </c>
      <c r="L830" s="3">
        <v>12.909068788171009</v>
      </c>
    </row>
    <row r="831" spans="1:12" x14ac:dyDescent="0.25">
      <c r="A831" s="1">
        <v>44345</v>
      </c>
      <c r="B831" s="2">
        <f t="shared" si="24"/>
        <v>22</v>
      </c>
      <c r="C831" s="2" t="str">
        <f t="shared" si="25"/>
        <v>week 22</v>
      </c>
      <c r="D831" s="3" t="s">
        <v>11</v>
      </c>
      <c r="E831" s="3">
        <v>0</v>
      </c>
      <c r="F831" s="3">
        <v>3000</v>
      </c>
      <c r="G831" s="3">
        <v>488940.4700000002</v>
      </c>
      <c r="H831" s="3">
        <v>18.399999999999999</v>
      </c>
      <c r="I831" s="3" t="s">
        <v>12</v>
      </c>
      <c r="J831" s="3">
        <v>55199.999999999993</v>
      </c>
      <c r="K831" s="3">
        <v>0</v>
      </c>
      <c r="L831" s="3">
        <v>12.909068788171009</v>
      </c>
    </row>
    <row r="832" spans="1:12" x14ac:dyDescent="0.25">
      <c r="A832" s="1">
        <v>44345</v>
      </c>
      <c r="B832" s="2">
        <f t="shared" si="24"/>
        <v>22</v>
      </c>
      <c r="C832" s="2" t="str">
        <f t="shared" si="25"/>
        <v>week 22</v>
      </c>
      <c r="D832" s="3" t="s">
        <v>11</v>
      </c>
      <c r="E832" s="3">
        <v>0</v>
      </c>
      <c r="F832" s="3">
        <v>8500</v>
      </c>
      <c r="G832" s="3">
        <v>480440.4700000002</v>
      </c>
      <c r="H832" s="3">
        <v>17.5</v>
      </c>
      <c r="I832" s="3" t="s">
        <v>12</v>
      </c>
      <c r="J832" s="3">
        <v>148750</v>
      </c>
      <c r="K832" s="3">
        <v>0</v>
      </c>
      <c r="L832" s="3">
        <v>12.909068788171009</v>
      </c>
    </row>
    <row r="833" spans="1:12" x14ac:dyDescent="0.25">
      <c r="A833" s="1">
        <v>44345</v>
      </c>
      <c r="B833" s="2">
        <f t="shared" si="24"/>
        <v>22</v>
      </c>
      <c r="C833" s="2" t="str">
        <f t="shared" si="25"/>
        <v>week 22</v>
      </c>
      <c r="D833" s="3" t="s">
        <v>11</v>
      </c>
      <c r="E833" s="3">
        <v>0</v>
      </c>
      <c r="F833" s="3">
        <v>430</v>
      </c>
      <c r="G833" s="3">
        <v>480010.4700000002</v>
      </c>
      <c r="H833" s="3">
        <v>16.8</v>
      </c>
      <c r="I833" s="3" t="s">
        <v>12</v>
      </c>
      <c r="J833" s="3">
        <v>7224</v>
      </c>
      <c r="K833" s="3">
        <v>0</v>
      </c>
      <c r="L833" s="3">
        <v>12.909068788171009</v>
      </c>
    </row>
    <row r="834" spans="1:12" x14ac:dyDescent="0.25">
      <c r="A834" s="1">
        <v>44345</v>
      </c>
      <c r="B834" s="2">
        <f t="shared" si="24"/>
        <v>22</v>
      </c>
      <c r="C834" s="2" t="str">
        <f t="shared" si="25"/>
        <v>week 22</v>
      </c>
      <c r="D834" s="3" t="s">
        <v>11</v>
      </c>
      <c r="E834" s="3">
        <v>0</v>
      </c>
      <c r="F834" s="3">
        <v>6000</v>
      </c>
      <c r="G834" s="3">
        <v>474010.4700000002</v>
      </c>
      <c r="H834" s="3">
        <v>18.399999999999999</v>
      </c>
      <c r="I834" s="3" t="s">
        <v>12</v>
      </c>
      <c r="J834" s="3">
        <v>110399.99999999999</v>
      </c>
      <c r="K834" s="3">
        <v>0</v>
      </c>
      <c r="L834" s="3">
        <v>12.909068788171009</v>
      </c>
    </row>
    <row r="835" spans="1:12" x14ac:dyDescent="0.25">
      <c r="A835" s="1">
        <v>44345</v>
      </c>
      <c r="B835" s="2">
        <f t="shared" ref="B835:B898" si="26">WEEKNUM(A835)</f>
        <v>22</v>
      </c>
      <c r="C835" s="2" t="str">
        <f t="shared" ref="C835:C898" si="27">CONCATENATE("week"," ",B835)</f>
        <v>week 22</v>
      </c>
      <c r="D835" s="3" t="s">
        <v>15</v>
      </c>
      <c r="E835" s="3">
        <v>0</v>
      </c>
      <c r="F835" s="3">
        <v>13430</v>
      </c>
      <c r="G835" s="3">
        <v>336638.99999999977</v>
      </c>
      <c r="H835" s="3">
        <v>17.5</v>
      </c>
      <c r="I835" s="3" t="s">
        <v>12</v>
      </c>
      <c r="J835" s="3">
        <v>235025</v>
      </c>
      <c r="K835" s="3">
        <v>0</v>
      </c>
      <c r="L835" s="3">
        <v>13.486628400069204</v>
      </c>
    </row>
    <row r="836" spans="1:12" x14ac:dyDescent="0.25">
      <c r="A836" s="1">
        <v>44345</v>
      </c>
      <c r="B836" s="2">
        <f t="shared" si="26"/>
        <v>22</v>
      </c>
      <c r="C836" s="2" t="str">
        <f t="shared" si="27"/>
        <v>week 22</v>
      </c>
      <c r="D836" s="3" t="s">
        <v>16</v>
      </c>
      <c r="E836" s="3">
        <v>0</v>
      </c>
      <c r="F836" s="3">
        <v>1872</v>
      </c>
      <c r="G836" s="3">
        <v>502301.12000000011</v>
      </c>
      <c r="H836" s="3">
        <v>17.600000000000001</v>
      </c>
      <c r="I836" s="3" t="s">
        <v>12</v>
      </c>
      <c r="J836" s="3">
        <v>32947.200000000004</v>
      </c>
      <c r="K836" s="3">
        <v>0</v>
      </c>
      <c r="L836" s="3">
        <v>13.456077419166684</v>
      </c>
    </row>
    <row r="837" spans="1:12" x14ac:dyDescent="0.25">
      <c r="A837" s="1">
        <v>44345</v>
      </c>
      <c r="B837" s="2">
        <f t="shared" si="26"/>
        <v>22</v>
      </c>
      <c r="C837" s="2" t="str">
        <f t="shared" si="27"/>
        <v>week 22</v>
      </c>
      <c r="D837" s="3" t="s">
        <v>16</v>
      </c>
      <c r="E837" s="3">
        <v>0</v>
      </c>
      <c r="F837" s="3">
        <v>23100</v>
      </c>
      <c r="G837" s="3">
        <v>479201.12000000011</v>
      </c>
      <c r="H837" s="3">
        <v>16.399999999999999</v>
      </c>
      <c r="I837" s="3" t="s">
        <v>12</v>
      </c>
      <c r="J837" s="3">
        <v>378839.99999999994</v>
      </c>
      <c r="K837" s="3">
        <v>0</v>
      </c>
      <c r="L837" s="3">
        <v>13.456077419166684</v>
      </c>
    </row>
    <row r="838" spans="1:12" x14ac:dyDescent="0.25">
      <c r="A838" s="1">
        <v>44345</v>
      </c>
      <c r="B838" s="2">
        <f t="shared" si="26"/>
        <v>22</v>
      </c>
      <c r="C838" s="2" t="str">
        <f t="shared" si="27"/>
        <v>week 22</v>
      </c>
      <c r="D838" s="3" t="s">
        <v>16</v>
      </c>
      <c r="E838" s="3">
        <v>530</v>
      </c>
      <c r="F838" s="3">
        <v>0</v>
      </c>
      <c r="G838" s="3">
        <v>479731.12000000011</v>
      </c>
      <c r="H838" s="3" t="s">
        <v>12</v>
      </c>
      <c r="I838" s="3">
        <v>12.8</v>
      </c>
      <c r="J838" s="3">
        <v>0</v>
      </c>
      <c r="K838" s="3">
        <v>6784</v>
      </c>
      <c r="L838" s="3">
        <v>13.455869679586606</v>
      </c>
    </row>
    <row r="839" spans="1:12" x14ac:dyDescent="0.25">
      <c r="A839" s="1">
        <v>44346</v>
      </c>
      <c r="B839" s="2">
        <f t="shared" si="26"/>
        <v>23</v>
      </c>
      <c r="C839" s="2" t="str">
        <f t="shared" si="27"/>
        <v>week 23</v>
      </c>
      <c r="D839" s="3" t="s">
        <v>13</v>
      </c>
      <c r="E839" s="3">
        <v>0</v>
      </c>
      <c r="F839" s="3">
        <v>3460</v>
      </c>
      <c r="G839" s="3">
        <v>81385.260000000009</v>
      </c>
      <c r="H839" s="3">
        <v>16.600000000000001</v>
      </c>
      <c r="I839" s="3" t="s">
        <v>12</v>
      </c>
      <c r="J839" s="3">
        <v>57436.000000000007</v>
      </c>
      <c r="K839" s="3">
        <v>0</v>
      </c>
      <c r="L839" s="3">
        <v>13.594337119506417</v>
      </c>
    </row>
    <row r="840" spans="1:12" x14ac:dyDescent="0.25">
      <c r="A840" s="1">
        <v>44346</v>
      </c>
      <c r="B840" s="2">
        <f t="shared" si="26"/>
        <v>23</v>
      </c>
      <c r="C840" s="2" t="str">
        <f t="shared" si="27"/>
        <v>week 23</v>
      </c>
      <c r="D840" s="3" t="s">
        <v>16</v>
      </c>
      <c r="E840" s="3">
        <v>0</v>
      </c>
      <c r="F840" s="3">
        <v>23100</v>
      </c>
      <c r="G840" s="3">
        <v>456631.12000000011</v>
      </c>
      <c r="H840" s="3">
        <v>18.899999999999999</v>
      </c>
      <c r="I840" s="3" t="s">
        <v>12</v>
      </c>
      <c r="J840" s="3">
        <v>436589.99999999994</v>
      </c>
      <c r="K840" s="3">
        <v>0</v>
      </c>
      <c r="L840" s="3">
        <v>13.455869679586606</v>
      </c>
    </row>
    <row r="841" spans="1:12" x14ac:dyDescent="0.25">
      <c r="A841" s="1">
        <v>44346</v>
      </c>
      <c r="B841" s="2">
        <f t="shared" si="26"/>
        <v>23</v>
      </c>
      <c r="C841" s="2" t="str">
        <f t="shared" si="27"/>
        <v>week 23</v>
      </c>
      <c r="D841" s="3" t="s">
        <v>16</v>
      </c>
      <c r="E841" s="3">
        <v>0</v>
      </c>
      <c r="F841" s="3">
        <v>5760</v>
      </c>
      <c r="G841" s="3">
        <v>450871.12000000011</v>
      </c>
      <c r="H841" s="3">
        <v>17.899999999999999</v>
      </c>
      <c r="I841" s="3" t="s">
        <v>12</v>
      </c>
      <c r="J841" s="3">
        <v>103103.99999999999</v>
      </c>
      <c r="K841" s="3">
        <v>0</v>
      </c>
      <c r="L841" s="3">
        <v>13.455869679586606</v>
      </c>
    </row>
    <row r="842" spans="1:12" x14ac:dyDescent="0.25">
      <c r="A842" s="1">
        <v>44346</v>
      </c>
      <c r="B842" s="2">
        <f t="shared" si="26"/>
        <v>23</v>
      </c>
      <c r="C842" s="2" t="str">
        <f t="shared" si="27"/>
        <v>week 23</v>
      </c>
      <c r="D842" s="3" t="s">
        <v>16</v>
      </c>
      <c r="E842" s="3">
        <v>0</v>
      </c>
      <c r="F842" s="3">
        <v>20360</v>
      </c>
      <c r="G842" s="3">
        <v>430511.12000000011</v>
      </c>
      <c r="H842" s="3">
        <v>16.100000000000001</v>
      </c>
      <c r="I842" s="3" t="s">
        <v>12</v>
      </c>
      <c r="J842" s="3">
        <v>327796</v>
      </c>
      <c r="K842" s="3">
        <v>0</v>
      </c>
      <c r="L842" s="3">
        <v>13.455869679586606</v>
      </c>
    </row>
    <row r="843" spans="1:12" x14ac:dyDescent="0.25">
      <c r="A843" s="1">
        <v>44346</v>
      </c>
      <c r="B843" s="2">
        <f t="shared" si="26"/>
        <v>23</v>
      </c>
      <c r="C843" s="2" t="str">
        <f t="shared" si="27"/>
        <v>week 23</v>
      </c>
      <c r="D843" s="3" t="s">
        <v>16</v>
      </c>
      <c r="E843" s="3">
        <v>0</v>
      </c>
      <c r="F843" s="3">
        <v>2780</v>
      </c>
      <c r="G843" s="3">
        <v>427731.12000000011</v>
      </c>
      <c r="H843" s="3">
        <v>18.3</v>
      </c>
      <c r="I843" s="3" t="s">
        <v>12</v>
      </c>
      <c r="J843" s="3">
        <v>50874</v>
      </c>
      <c r="K843" s="3">
        <v>0</v>
      </c>
      <c r="L843" s="3">
        <v>13.455869679586606</v>
      </c>
    </row>
    <row r="844" spans="1:12" x14ac:dyDescent="0.25">
      <c r="A844" s="1">
        <v>44346</v>
      </c>
      <c r="B844" s="2">
        <f t="shared" si="26"/>
        <v>23</v>
      </c>
      <c r="C844" s="2" t="str">
        <f t="shared" si="27"/>
        <v>week 23</v>
      </c>
      <c r="D844" s="3" t="s">
        <v>16</v>
      </c>
      <c r="E844" s="3">
        <v>0</v>
      </c>
      <c r="F844" s="3">
        <v>23100</v>
      </c>
      <c r="G844" s="3">
        <v>404631.12000000011</v>
      </c>
      <c r="H844" s="3">
        <v>17.600000000000001</v>
      </c>
      <c r="I844" s="3" t="s">
        <v>12</v>
      </c>
      <c r="J844" s="3">
        <v>406560.00000000006</v>
      </c>
      <c r="K844" s="3">
        <v>0</v>
      </c>
      <c r="L844" s="3">
        <v>13.455869679586606</v>
      </c>
    </row>
    <row r="845" spans="1:12" x14ac:dyDescent="0.25">
      <c r="A845" s="1">
        <v>44347</v>
      </c>
      <c r="B845" s="2">
        <f t="shared" si="26"/>
        <v>23</v>
      </c>
      <c r="C845" s="2" t="str">
        <f t="shared" si="27"/>
        <v>week 23</v>
      </c>
      <c r="D845" s="3" t="s">
        <v>11</v>
      </c>
      <c r="E845" s="3">
        <v>0</v>
      </c>
      <c r="F845" s="3">
        <v>518.40000000000009</v>
      </c>
      <c r="G845" s="3">
        <v>473492.0700000003</v>
      </c>
      <c r="H845" s="3">
        <v>16.7</v>
      </c>
      <c r="I845" s="3" t="s">
        <v>12</v>
      </c>
      <c r="J845" s="3">
        <v>8657.2800000000007</v>
      </c>
      <c r="K845" s="3">
        <v>0</v>
      </c>
      <c r="L845" s="3">
        <v>12.909068788171009</v>
      </c>
    </row>
    <row r="846" spans="1:12" x14ac:dyDescent="0.25">
      <c r="A846" s="1">
        <v>44347</v>
      </c>
      <c r="B846" s="2">
        <f t="shared" si="26"/>
        <v>23</v>
      </c>
      <c r="C846" s="2" t="str">
        <f t="shared" si="27"/>
        <v>week 23</v>
      </c>
      <c r="D846" s="3" t="s">
        <v>11</v>
      </c>
      <c r="E846" s="3">
        <v>762</v>
      </c>
      <c r="F846" s="3">
        <v>0</v>
      </c>
      <c r="G846" s="3">
        <v>474254.0700000003</v>
      </c>
      <c r="H846" s="3" t="s">
        <v>12</v>
      </c>
      <c r="I846" s="3">
        <v>13.1</v>
      </c>
      <c r="J846" s="3">
        <v>0</v>
      </c>
      <c r="K846" s="3">
        <v>9982.1999999999989</v>
      </c>
      <c r="L846" s="3">
        <v>12.90915725702166</v>
      </c>
    </row>
    <row r="847" spans="1:12" x14ac:dyDescent="0.25">
      <c r="A847" s="1">
        <v>44347</v>
      </c>
      <c r="B847" s="2">
        <f t="shared" si="26"/>
        <v>23</v>
      </c>
      <c r="C847" s="2" t="str">
        <f t="shared" si="27"/>
        <v>week 23</v>
      </c>
      <c r="D847" s="3" t="s">
        <v>11</v>
      </c>
      <c r="E847" s="3">
        <v>0</v>
      </c>
      <c r="F847" s="3">
        <v>762</v>
      </c>
      <c r="G847" s="3">
        <v>473492.0700000003</v>
      </c>
      <c r="H847" s="3">
        <v>18.5</v>
      </c>
      <c r="I847" s="3" t="s">
        <v>12</v>
      </c>
      <c r="J847" s="3">
        <v>14097</v>
      </c>
      <c r="K847" s="3">
        <v>0</v>
      </c>
      <c r="L847" s="3">
        <v>12.90915725702166</v>
      </c>
    </row>
    <row r="848" spans="1:12" x14ac:dyDescent="0.25">
      <c r="A848" s="1">
        <v>44347</v>
      </c>
      <c r="B848" s="2">
        <f t="shared" si="26"/>
        <v>23</v>
      </c>
      <c r="C848" s="2" t="str">
        <f t="shared" si="27"/>
        <v>week 23</v>
      </c>
      <c r="D848" s="3" t="s">
        <v>11</v>
      </c>
      <c r="E848" s="3">
        <v>0</v>
      </c>
      <c r="F848" s="3">
        <v>3980</v>
      </c>
      <c r="G848" s="3">
        <v>469512.0700000003</v>
      </c>
      <c r="H848" s="3">
        <v>17.3</v>
      </c>
      <c r="I848" s="3" t="s">
        <v>12</v>
      </c>
      <c r="J848" s="3">
        <v>68854</v>
      </c>
      <c r="K848" s="3">
        <v>0</v>
      </c>
      <c r="L848" s="3">
        <v>12.90915725702166</v>
      </c>
    </row>
    <row r="849" spans="1:12" x14ac:dyDescent="0.25">
      <c r="A849" s="1">
        <v>44347</v>
      </c>
      <c r="B849" s="2">
        <f t="shared" si="26"/>
        <v>23</v>
      </c>
      <c r="C849" s="2" t="str">
        <f t="shared" si="27"/>
        <v>week 23</v>
      </c>
      <c r="D849" s="3" t="s">
        <v>16</v>
      </c>
      <c r="E849" s="3">
        <v>0</v>
      </c>
      <c r="F849" s="3">
        <v>90.48</v>
      </c>
      <c r="G849" s="3">
        <v>404540.64000000013</v>
      </c>
      <c r="H849" s="3">
        <v>17.399999999999999</v>
      </c>
      <c r="I849" s="3" t="s">
        <v>12</v>
      </c>
      <c r="J849" s="3">
        <v>1574.3519999999999</v>
      </c>
      <c r="K849" s="3">
        <v>0</v>
      </c>
      <c r="L849" s="3">
        <v>13.455869679586606</v>
      </c>
    </row>
    <row r="850" spans="1:12" x14ac:dyDescent="0.25">
      <c r="A850" s="1">
        <v>44347</v>
      </c>
      <c r="B850" s="2">
        <f t="shared" si="26"/>
        <v>23</v>
      </c>
      <c r="C850" s="2" t="str">
        <f t="shared" si="27"/>
        <v>week 23</v>
      </c>
      <c r="D850" s="3" t="s">
        <v>16</v>
      </c>
      <c r="E850" s="3">
        <v>238</v>
      </c>
      <c r="F850" s="3">
        <v>0</v>
      </c>
      <c r="G850" s="3">
        <v>404778.64000000013</v>
      </c>
      <c r="H850" s="3" t="s">
        <v>12</v>
      </c>
      <c r="I850" s="3">
        <v>14.2</v>
      </c>
      <c r="J850" s="3">
        <v>0</v>
      </c>
      <c r="K850" s="3">
        <v>3379.6</v>
      </c>
      <c r="L850" s="3">
        <v>13.455975471506736</v>
      </c>
    </row>
    <row r="851" spans="1:12" x14ac:dyDescent="0.25">
      <c r="A851" s="1">
        <v>44347</v>
      </c>
      <c r="B851" s="2">
        <f t="shared" si="26"/>
        <v>23</v>
      </c>
      <c r="C851" s="2" t="str">
        <f t="shared" si="27"/>
        <v>week 23</v>
      </c>
      <c r="D851" s="3" t="s">
        <v>16</v>
      </c>
      <c r="E851" s="3">
        <v>0</v>
      </c>
      <c r="F851" s="3">
        <v>346.68</v>
      </c>
      <c r="G851" s="3">
        <v>404431.9600000002</v>
      </c>
      <c r="H851" s="3">
        <v>18.899999999999999</v>
      </c>
      <c r="I851" s="3" t="s">
        <v>12</v>
      </c>
      <c r="J851" s="3">
        <v>6552.2519999999995</v>
      </c>
      <c r="K851" s="3">
        <v>0</v>
      </c>
      <c r="L851" s="3">
        <v>13.455975471506736</v>
      </c>
    </row>
    <row r="852" spans="1:12" x14ac:dyDescent="0.25">
      <c r="A852" s="1">
        <v>44348</v>
      </c>
      <c r="B852" s="2">
        <f t="shared" si="26"/>
        <v>23</v>
      </c>
      <c r="C852" s="2" t="str">
        <f t="shared" si="27"/>
        <v>week 23</v>
      </c>
      <c r="D852" s="3" t="s">
        <v>16</v>
      </c>
      <c r="E852" s="3">
        <v>0</v>
      </c>
      <c r="F852" s="3">
        <v>226.20000000000002</v>
      </c>
      <c r="G852" s="3">
        <v>404205.76000000024</v>
      </c>
      <c r="H852" s="3">
        <v>18.899999999999999</v>
      </c>
      <c r="I852" s="3" t="s">
        <v>12</v>
      </c>
      <c r="J852" s="3">
        <v>4275.18</v>
      </c>
      <c r="K852" s="3">
        <v>0</v>
      </c>
      <c r="L852" s="3">
        <v>13.455975471506736</v>
      </c>
    </row>
    <row r="853" spans="1:12" x14ac:dyDescent="0.25">
      <c r="A853" s="1">
        <v>44349</v>
      </c>
      <c r="B853" s="2">
        <f t="shared" si="26"/>
        <v>23</v>
      </c>
      <c r="C853" s="2" t="str">
        <f t="shared" si="27"/>
        <v>week 23</v>
      </c>
      <c r="D853" s="3" t="s">
        <v>11</v>
      </c>
      <c r="E853" s="3">
        <v>327</v>
      </c>
      <c r="F853" s="3">
        <v>0</v>
      </c>
      <c r="G853" s="3">
        <v>469839.0700000003</v>
      </c>
      <c r="H853" s="3" t="s">
        <v>12</v>
      </c>
      <c r="I853" s="3">
        <v>14.2</v>
      </c>
      <c r="J853" s="3">
        <v>0</v>
      </c>
      <c r="K853" s="3">
        <v>4643.3999999999996</v>
      </c>
      <c r="L853" s="3">
        <v>12.909413878633206</v>
      </c>
    </row>
    <row r="854" spans="1:12" x14ac:dyDescent="0.25">
      <c r="A854" s="1">
        <v>44349</v>
      </c>
      <c r="B854" s="2">
        <f t="shared" si="26"/>
        <v>23</v>
      </c>
      <c r="C854" s="2" t="str">
        <f t="shared" si="27"/>
        <v>week 23</v>
      </c>
      <c r="D854" s="3" t="s">
        <v>11</v>
      </c>
      <c r="E854" s="3">
        <v>0</v>
      </c>
      <c r="F854" s="3">
        <v>327</v>
      </c>
      <c r="G854" s="3">
        <v>469512.0700000003</v>
      </c>
      <c r="H854" s="3">
        <v>17.100000000000001</v>
      </c>
      <c r="I854" s="3" t="s">
        <v>12</v>
      </c>
      <c r="J854" s="3">
        <v>5591.7000000000007</v>
      </c>
      <c r="K854" s="3">
        <v>0</v>
      </c>
      <c r="L854" s="3">
        <v>12.909413878633206</v>
      </c>
    </row>
    <row r="855" spans="1:12" x14ac:dyDescent="0.25">
      <c r="A855" s="1">
        <v>44349</v>
      </c>
      <c r="B855" s="2">
        <f t="shared" si="26"/>
        <v>23</v>
      </c>
      <c r="C855" s="2" t="str">
        <f t="shared" si="27"/>
        <v>week 23</v>
      </c>
      <c r="D855" s="3" t="s">
        <v>16</v>
      </c>
      <c r="E855" s="3">
        <v>0</v>
      </c>
      <c r="F855" s="3">
        <v>951</v>
      </c>
      <c r="G855" s="3">
        <v>403254.76000000024</v>
      </c>
      <c r="H855" s="3">
        <v>17.899999999999999</v>
      </c>
      <c r="I855" s="3" t="s">
        <v>12</v>
      </c>
      <c r="J855" s="3">
        <v>17022.899999999998</v>
      </c>
      <c r="K855" s="3">
        <v>0</v>
      </c>
      <c r="L855" s="3">
        <v>13.455975471506736</v>
      </c>
    </row>
    <row r="856" spans="1:12" x14ac:dyDescent="0.25">
      <c r="A856" s="1">
        <v>44349</v>
      </c>
      <c r="B856" s="2">
        <f t="shared" si="26"/>
        <v>23</v>
      </c>
      <c r="C856" s="2" t="str">
        <f t="shared" si="27"/>
        <v>week 23</v>
      </c>
      <c r="D856" s="3" t="s">
        <v>16</v>
      </c>
      <c r="E856" s="3">
        <v>0</v>
      </c>
      <c r="F856" s="3">
        <v>289</v>
      </c>
      <c r="G856" s="3">
        <v>402965.76000000024</v>
      </c>
      <c r="H856" s="3">
        <v>16.600000000000001</v>
      </c>
      <c r="I856" s="3" t="s">
        <v>12</v>
      </c>
      <c r="J856" s="3">
        <v>4797.4000000000005</v>
      </c>
      <c r="K856" s="3">
        <v>0</v>
      </c>
      <c r="L856" s="3">
        <v>13.455975471506736</v>
      </c>
    </row>
    <row r="857" spans="1:12" x14ac:dyDescent="0.25">
      <c r="A857" s="1">
        <v>44353</v>
      </c>
      <c r="B857" s="2">
        <f t="shared" si="26"/>
        <v>24</v>
      </c>
      <c r="C857" s="2" t="str">
        <f t="shared" si="27"/>
        <v>week 24</v>
      </c>
      <c r="D857" s="3" t="s">
        <v>11</v>
      </c>
      <c r="E857" s="3">
        <v>3265</v>
      </c>
      <c r="F857" s="3">
        <v>0</v>
      </c>
      <c r="G857" s="3">
        <v>472777.0700000003</v>
      </c>
      <c r="H857" s="3" t="s">
        <v>12</v>
      </c>
      <c r="I857" s="3">
        <v>14.6</v>
      </c>
      <c r="J857" s="3">
        <v>0</v>
      </c>
      <c r="K857" s="3">
        <v>47669</v>
      </c>
      <c r="L857" s="3">
        <v>12.912763004064042</v>
      </c>
    </row>
    <row r="858" spans="1:12" x14ac:dyDescent="0.25">
      <c r="A858" s="1">
        <v>44353</v>
      </c>
      <c r="B858" s="2">
        <f t="shared" si="26"/>
        <v>24</v>
      </c>
      <c r="C858" s="2" t="str">
        <f t="shared" si="27"/>
        <v>week 24</v>
      </c>
      <c r="D858" s="3" t="s">
        <v>11</v>
      </c>
      <c r="E858" s="3">
        <v>0</v>
      </c>
      <c r="F858" s="3">
        <v>3265</v>
      </c>
      <c r="G858" s="3">
        <v>469512.0700000003</v>
      </c>
      <c r="H858" s="3">
        <v>18.5</v>
      </c>
      <c r="I858" s="3" t="s">
        <v>12</v>
      </c>
      <c r="J858" s="3">
        <v>60402.5</v>
      </c>
      <c r="K858" s="3">
        <v>0</v>
      </c>
      <c r="L858" s="3">
        <v>12.912763004064042</v>
      </c>
    </row>
    <row r="859" spans="1:12" x14ac:dyDescent="0.25">
      <c r="A859" s="1">
        <v>44353</v>
      </c>
      <c r="B859" s="2">
        <f t="shared" si="26"/>
        <v>24</v>
      </c>
      <c r="C859" s="2" t="str">
        <f t="shared" si="27"/>
        <v>week 24</v>
      </c>
      <c r="D859" s="3" t="s">
        <v>16</v>
      </c>
      <c r="E859" s="3">
        <v>0</v>
      </c>
      <c r="F859" s="3">
        <v>941</v>
      </c>
      <c r="G859" s="3">
        <v>402024.76000000024</v>
      </c>
      <c r="H859" s="3">
        <v>17.7</v>
      </c>
      <c r="I859" s="3" t="s">
        <v>12</v>
      </c>
      <c r="J859" s="3">
        <v>16655.7</v>
      </c>
      <c r="K859" s="3">
        <v>0</v>
      </c>
      <c r="L859" s="3">
        <v>13.455975471506736</v>
      </c>
    </row>
    <row r="860" spans="1:12" x14ac:dyDescent="0.25">
      <c r="A860" s="1">
        <v>44354</v>
      </c>
      <c r="B860" s="2">
        <f t="shared" si="26"/>
        <v>24</v>
      </c>
      <c r="C860" s="2" t="str">
        <f t="shared" si="27"/>
        <v>week 24</v>
      </c>
      <c r="D860" s="3" t="s">
        <v>11</v>
      </c>
      <c r="E860" s="3">
        <v>0</v>
      </c>
      <c r="F860" s="3">
        <v>5184</v>
      </c>
      <c r="G860" s="3">
        <v>464328.0700000003</v>
      </c>
      <c r="H860" s="3">
        <v>18.100000000000001</v>
      </c>
      <c r="I860" s="3" t="s">
        <v>12</v>
      </c>
      <c r="J860" s="3">
        <v>93830.400000000009</v>
      </c>
      <c r="K860" s="3">
        <v>0</v>
      </c>
      <c r="L860" s="3">
        <v>12.912763004064042</v>
      </c>
    </row>
    <row r="861" spans="1:12" x14ac:dyDescent="0.25">
      <c r="A861" s="1">
        <v>44354</v>
      </c>
      <c r="B861" s="2">
        <f t="shared" si="26"/>
        <v>24</v>
      </c>
      <c r="C861" s="2" t="str">
        <f t="shared" si="27"/>
        <v>week 24</v>
      </c>
      <c r="D861" s="3" t="s">
        <v>13</v>
      </c>
      <c r="E861" s="3">
        <v>1100</v>
      </c>
      <c r="F861" s="3">
        <v>0</v>
      </c>
      <c r="G861" s="3">
        <v>82485.260000000009</v>
      </c>
      <c r="H861" s="3" t="s">
        <v>12</v>
      </c>
      <c r="I861" s="3">
        <v>12.2</v>
      </c>
      <c r="J861" s="3">
        <v>0</v>
      </c>
      <c r="K861" s="3">
        <v>13420</v>
      </c>
      <c r="L861" s="3">
        <v>13.590663271722116</v>
      </c>
    </row>
    <row r="862" spans="1:12" x14ac:dyDescent="0.25">
      <c r="A862" s="1">
        <v>44354</v>
      </c>
      <c r="B862" s="2">
        <f t="shared" si="26"/>
        <v>24</v>
      </c>
      <c r="C862" s="2" t="str">
        <f t="shared" si="27"/>
        <v>week 24</v>
      </c>
      <c r="D862" s="3" t="s">
        <v>13</v>
      </c>
      <c r="E862" s="3">
        <v>0</v>
      </c>
      <c r="F862" s="3">
        <v>1100</v>
      </c>
      <c r="G862" s="3">
        <v>81385.260000000009</v>
      </c>
      <c r="H862" s="3">
        <v>17.3</v>
      </c>
      <c r="I862" s="3" t="s">
        <v>12</v>
      </c>
      <c r="J862" s="3">
        <v>19030</v>
      </c>
      <c r="K862" s="3">
        <v>0</v>
      </c>
      <c r="L862" s="3">
        <v>13.590663271722116</v>
      </c>
    </row>
    <row r="863" spans="1:12" x14ac:dyDescent="0.25">
      <c r="A863" s="1">
        <v>44354</v>
      </c>
      <c r="B863" s="2">
        <f t="shared" si="26"/>
        <v>24</v>
      </c>
      <c r="C863" s="2" t="str">
        <f t="shared" si="27"/>
        <v>week 24</v>
      </c>
      <c r="D863" s="3" t="s">
        <v>15</v>
      </c>
      <c r="E863" s="3">
        <v>0</v>
      </c>
      <c r="F863" s="3">
        <v>226</v>
      </c>
      <c r="G863" s="3">
        <v>336412.99999999977</v>
      </c>
      <c r="H863" s="3">
        <v>16.399999999999999</v>
      </c>
      <c r="I863" s="3" t="s">
        <v>12</v>
      </c>
      <c r="J863" s="3">
        <v>3706.3999999999996</v>
      </c>
      <c r="K863" s="3">
        <v>0</v>
      </c>
      <c r="L863" s="3">
        <v>13.486628400069204</v>
      </c>
    </row>
    <row r="864" spans="1:12" x14ac:dyDescent="0.25">
      <c r="A864" s="1">
        <v>44354</v>
      </c>
      <c r="B864" s="2">
        <f t="shared" si="26"/>
        <v>24</v>
      </c>
      <c r="C864" s="2" t="str">
        <f t="shared" si="27"/>
        <v>week 24</v>
      </c>
      <c r="D864" s="3" t="s">
        <v>15</v>
      </c>
      <c r="E864" s="3">
        <v>6230</v>
      </c>
      <c r="F864" s="3">
        <v>0</v>
      </c>
      <c r="G864" s="3">
        <v>342642.99999999977</v>
      </c>
      <c r="H864" s="3" t="s">
        <v>12</v>
      </c>
      <c r="I864" s="3">
        <v>13.7</v>
      </c>
      <c r="J864" s="3">
        <v>0</v>
      </c>
      <c r="K864" s="3">
        <v>85351</v>
      </c>
      <c r="L864" s="3">
        <v>13.487194742616126</v>
      </c>
    </row>
    <row r="865" spans="1:12" x14ac:dyDescent="0.25">
      <c r="A865" s="1">
        <v>44354</v>
      </c>
      <c r="B865" s="2">
        <f t="shared" si="26"/>
        <v>24</v>
      </c>
      <c r="C865" s="2" t="str">
        <f t="shared" si="27"/>
        <v>week 24</v>
      </c>
      <c r="D865" s="3" t="s">
        <v>15</v>
      </c>
      <c r="E865" s="3">
        <v>0</v>
      </c>
      <c r="F865" s="3">
        <v>6230</v>
      </c>
      <c r="G865" s="3">
        <v>336412.99999999977</v>
      </c>
      <c r="H865" s="3">
        <v>16.899999999999999</v>
      </c>
      <c r="I865" s="3" t="s">
        <v>12</v>
      </c>
      <c r="J865" s="3">
        <v>105286.99999999999</v>
      </c>
      <c r="K865" s="3">
        <v>0</v>
      </c>
      <c r="L865" s="3">
        <v>13.487194742616126</v>
      </c>
    </row>
    <row r="866" spans="1:12" x14ac:dyDescent="0.25">
      <c r="A866" s="1">
        <v>44354</v>
      </c>
      <c r="B866" s="2">
        <f t="shared" si="26"/>
        <v>24</v>
      </c>
      <c r="C866" s="2" t="str">
        <f t="shared" si="27"/>
        <v>week 24</v>
      </c>
      <c r="D866" s="3" t="s">
        <v>15</v>
      </c>
      <c r="E866" s="3">
        <v>0</v>
      </c>
      <c r="F866" s="3">
        <v>686</v>
      </c>
      <c r="G866" s="3">
        <v>335726.99999999977</v>
      </c>
      <c r="H866" s="3">
        <v>18.7</v>
      </c>
      <c r="I866" s="3" t="s">
        <v>12</v>
      </c>
      <c r="J866" s="3">
        <v>12828.199999999999</v>
      </c>
      <c r="K866" s="3">
        <v>0</v>
      </c>
      <c r="L866" s="3">
        <v>13.487194742616126</v>
      </c>
    </row>
    <row r="867" spans="1:12" x14ac:dyDescent="0.25">
      <c r="A867" s="1">
        <v>44354</v>
      </c>
      <c r="B867" s="2">
        <f t="shared" si="26"/>
        <v>24</v>
      </c>
      <c r="C867" s="2" t="str">
        <f t="shared" si="27"/>
        <v>week 24</v>
      </c>
      <c r="D867" s="3" t="s">
        <v>16</v>
      </c>
      <c r="E867" s="3">
        <v>0</v>
      </c>
      <c r="F867" s="3">
        <v>3050</v>
      </c>
      <c r="G867" s="3">
        <v>398974.76000000024</v>
      </c>
      <c r="H867" s="3">
        <v>16.600000000000001</v>
      </c>
      <c r="I867" s="3" t="s">
        <v>12</v>
      </c>
      <c r="J867" s="3">
        <v>50630.000000000007</v>
      </c>
      <c r="K867" s="3">
        <v>0</v>
      </c>
      <c r="L867" s="3">
        <v>13.455975471506736</v>
      </c>
    </row>
    <row r="868" spans="1:12" x14ac:dyDescent="0.25">
      <c r="A868" s="1">
        <v>44354</v>
      </c>
      <c r="B868" s="2">
        <f t="shared" si="26"/>
        <v>24</v>
      </c>
      <c r="C868" s="2" t="str">
        <f t="shared" si="27"/>
        <v>week 24</v>
      </c>
      <c r="D868" s="3" t="s">
        <v>16</v>
      </c>
      <c r="E868" s="3">
        <v>0</v>
      </c>
      <c r="F868" s="3">
        <v>2022</v>
      </c>
      <c r="G868" s="3">
        <v>396952.76000000024</v>
      </c>
      <c r="H868" s="3">
        <v>16.5</v>
      </c>
      <c r="I868" s="3" t="s">
        <v>12</v>
      </c>
      <c r="J868" s="3">
        <v>33363</v>
      </c>
      <c r="K868" s="3">
        <v>0</v>
      </c>
      <c r="L868" s="3">
        <v>13.455975471506736</v>
      </c>
    </row>
    <row r="869" spans="1:12" x14ac:dyDescent="0.25">
      <c r="A869" s="1">
        <v>44357</v>
      </c>
      <c r="B869" s="2">
        <f t="shared" si="26"/>
        <v>24</v>
      </c>
      <c r="C869" s="2" t="str">
        <f t="shared" si="27"/>
        <v>week 24</v>
      </c>
      <c r="D869" s="3" t="s">
        <v>15</v>
      </c>
      <c r="E869" s="3">
        <v>0</v>
      </c>
      <c r="F869" s="3">
        <v>144</v>
      </c>
      <c r="G869" s="3">
        <v>335582.99999999977</v>
      </c>
      <c r="H869" s="3">
        <v>17.899999999999999</v>
      </c>
      <c r="I869" s="3" t="s">
        <v>12</v>
      </c>
      <c r="J869" s="3">
        <v>2577.6</v>
      </c>
      <c r="K869" s="3">
        <v>0</v>
      </c>
      <c r="L869" s="3">
        <v>13.487194742616126</v>
      </c>
    </row>
    <row r="870" spans="1:12" x14ac:dyDescent="0.25">
      <c r="A870" s="1">
        <v>44357</v>
      </c>
      <c r="B870" s="2">
        <f t="shared" si="26"/>
        <v>24</v>
      </c>
      <c r="C870" s="2" t="str">
        <f t="shared" si="27"/>
        <v>week 24</v>
      </c>
      <c r="D870" s="3" t="s">
        <v>15</v>
      </c>
      <c r="E870" s="3">
        <v>0</v>
      </c>
      <c r="F870" s="3">
        <v>310</v>
      </c>
      <c r="G870" s="3">
        <v>335272.99999999977</v>
      </c>
      <c r="H870" s="3">
        <v>17.2</v>
      </c>
      <c r="I870" s="3" t="s">
        <v>12</v>
      </c>
      <c r="J870" s="3">
        <v>5332</v>
      </c>
      <c r="K870" s="3">
        <v>0</v>
      </c>
      <c r="L870" s="3">
        <v>13.487194742616126</v>
      </c>
    </row>
    <row r="871" spans="1:12" x14ac:dyDescent="0.25">
      <c r="A871" s="1">
        <v>44357</v>
      </c>
      <c r="B871" s="2">
        <f t="shared" si="26"/>
        <v>24</v>
      </c>
      <c r="C871" s="2" t="str">
        <f t="shared" si="27"/>
        <v>week 24</v>
      </c>
      <c r="D871" s="3" t="s">
        <v>16</v>
      </c>
      <c r="E871" s="3">
        <v>0</v>
      </c>
      <c r="F871" s="3">
        <v>30.5</v>
      </c>
      <c r="G871" s="3">
        <v>396922.26000000024</v>
      </c>
      <c r="H871" s="3">
        <v>18.399999999999999</v>
      </c>
      <c r="I871" s="3" t="s">
        <v>12</v>
      </c>
      <c r="J871" s="3">
        <v>561.19999999999993</v>
      </c>
      <c r="K871" s="3">
        <v>0</v>
      </c>
      <c r="L871" s="3">
        <v>13.455975471506736</v>
      </c>
    </row>
    <row r="872" spans="1:12" x14ac:dyDescent="0.25">
      <c r="A872" s="1">
        <v>44359</v>
      </c>
      <c r="B872" s="2">
        <f t="shared" si="26"/>
        <v>24</v>
      </c>
      <c r="C872" s="2" t="str">
        <f t="shared" si="27"/>
        <v>week 24</v>
      </c>
      <c r="D872" s="3" t="s">
        <v>15</v>
      </c>
      <c r="E872" s="3">
        <v>4020</v>
      </c>
      <c r="F872" s="3">
        <v>0</v>
      </c>
      <c r="G872" s="3">
        <v>339292.99999999977</v>
      </c>
      <c r="H872" s="3" t="s">
        <v>12</v>
      </c>
      <c r="I872" s="3">
        <v>13.2</v>
      </c>
      <c r="J872" s="3">
        <v>0</v>
      </c>
      <c r="K872" s="3">
        <v>53064</v>
      </c>
      <c r="L872" s="3">
        <v>13.486703705987807</v>
      </c>
    </row>
    <row r="873" spans="1:12" x14ac:dyDescent="0.25">
      <c r="A873" s="1">
        <v>44360</v>
      </c>
      <c r="B873" s="2">
        <f t="shared" si="26"/>
        <v>25</v>
      </c>
      <c r="C873" s="2" t="str">
        <f t="shared" si="27"/>
        <v>week 25</v>
      </c>
      <c r="D873" s="3" t="s">
        <v>15</v>
      </c>
      <c r="E873" s="3">
        <v>0</v>
      </c>
      <c r="F873" s="3">
        <v>4010</v>
      </c>
      <c r="G873" s="3">
        <v>335282.99999999977</v>
      </c>
      <c r="H873" s="3">
        <v>18.600000000000001</v>
      </c>
      <c r="I873" s="3" t="s">
        <v>12</v>
      </c>
      <c r="J873" s="3">
        <v>74586</v>
      </c>
      <c r="K873" s="3">
        <v>0</v>
      </c>
      <c r="L873" s="3">
        <v>13.486703705987807</v>
      </c>
    </row>
    <row r="874" spans="1:12" x14ac:dyDescent="0.25">
      <c r="A874" s="1">
        <v>44361</v>
      </c>
      <c r="B874" s="2">
        <f t="shared" si="26"/>
        <v>25</v>
      </c>
      <c r="C874" s="2" t="str">
        <f t="shared" si="27"/>
        <v>week 25</v>
      </c>
      <c r="D874" s="3" t="s">
        <v>11</v>
      </c>
      <c r="E874" s="3">
        <v>0</v>
      </c>
      <c r="F874" s="3">
        <v>6465</v>
      </c>
      <c r="G874" s="3">
        <v>457863.0700000003</v>
      </c>
      <c r="H874" s="3">
        <v>18.3</v>
      </c>
      <c r="I874" s="3" t="s">
        <v>12</v>
      </c>
      <c r="J874" s="3">
        <v>118309.5</v>
      </c>
      <c r="K874" s="3">
        <v>0</v>
      </c>
      <c r="L874" s="3">
        <v>12.912763004064042</v>
      </c>
    </row>
    <row r="875" spans="1:12" x14ac:dyDescent="0.25">
      <c r="A875" s="1">
        <v>44361</v>
      </c>
      <c r="B875" s="2">
        <f t="shared" si="26"/>
        <v>25</v>
      </c>
      <c r="C875" s="2" t="str">
        <f t="shared" si="27"/>
        <v>week 25</v>
      </c>
      <c r="D875" s="3" t="s">
        <v>11</v>
      </c>
      <c r="E875" s="3">
        <v>0</v>
      </c>
      <c r="F875" s="3">
        <v>380</v>
      </c>
      <c r="G875" s="3">
        <v>457483.0700000003</v>
      </c>
      <c r="H875" s="3">
        <v>17.100000000000001</v>
      </c>
      <c r="I875" s="3" t="s">
        <v>12</v>
      </c>
      <c r="J875" s="3">
        <v>6498.0000000000009</v>
      </c>
      <c r="K875" s="3">
        <v>0</v>
      </c>
      <c r="L875" s="3">
        <v>12.912763004064042</v>
      </c>
    </row>
    <row r="876" spans="1:12" x14ac:dyDescent="0.25">
      <c r="A876" s="1">
        <v>44361</v>
      </c>
      <c r="B876" s="2">
        <f t="shared" si="26"/>
        <v>25</v>
      </c>
      <c r="C876" s="2" t="str">
        <f t="shared" si="27"/>
        <v>week 25</v>
      </c>
      <c r="D876" s="3" t="s">
        <v>11</v>
      </c>
      <c r="E876" s="3">
        <v>0</v>
      </c>
      <c r="F876" s="3">
        <v>800</v>
      </c>
      <c r="G876" s="3">
        <v>456683.0700000003</v>
      </c>
      <c r="H876" s="3">
        <v>16.7</v>
      </c>
      <c r="I876" s="3" t="s">
        <v>12</v>
      </c>
      <c r="J876" s="3">
        <v>13360</v>
      </c>
      <c r="K876" s="3">
        <v>0</v>
      </c>
      <c r="L876" s="3">
        <v>12.912763004064042</v>
      </c>
    </row>
    <row r="877" spans="1:12" x14ac:dyDescent="0.25">
      <c r="A877" s="1">
        <v>44361</v>
      </c>
      <c r="B877" s="2">
        <f t="shared" si="26"/>
        <v>25</v>
      </c>
      <c r="C877" s="2" t="str">
        <f t="shared" si="27"/>
        <v>week 25</v>
      </c>
      <c r="D877" s="3" t="s">
        <v>13</v>
      </c>
      <c r="E877" s="3">
        <v>0</v>
      </c>
      <c r="F877" s="3">
        <v>4040</v>
      </c>
      <c r="G877" s="3">
        <v>77345.260000000009</v>
      </c>
      <c r="H877" s="3">
        <v>18.100000000000001</v>
      </c>
      <c r="I877" s="3" t="s">
        <v>12</v>
      </c>
      <c r="J877" s="3">
        <v>73124</v>
      </c>
      <c r="K877" s="3">
        <v>0</v>
      </c>
      <c r="L877" s="3">
        <v>13.590663271722116</v>
      </c>
    </row>
    <row r="878" spans="1:12" x14ac:dyDescent="0.25">
      <c r="A878" s="1">
        <v>44361</v>
      </c>
      <c r="B878" s="2">
        <f t="shared" si="26"/>
        <v>25</v>
      </c>
      <c r="C878" s="2" t="str">
        <f t="shared" si="27"/>
        <v>week 25</v>
      </c>
      <c r="D878" s="3" t="s">
        <v>13</v>
      </c>
      <c r="E878" s="3">
        <v>0</v>
      </c>
      <c r="F878" s="3">
        <v>5076</v>
      </c>
      <c r="G878" s="3">
        <v>72269.260000000009</v>
      </c>
      <c r="H878" s="3">
        <v>18.399999999999999</v>
      </c>
      <c r="I878" s="3" t="s">
        <v>12</v>
      </c>
      <c r="J878" s="3">
        <v>93398.399999999994</v>
      </c>
      <c r="K878" s="3">
        <v>0</v>
      </c>
      <c r="L878" s="3">
        <v>13.590663271722116</v>
      </c>
    </row>
    <row r="879" spans="1:12" x14ac:dyDescent="0.25">
      <c r="A879" s="1">
        <v>44361</v>
      </c>
      <c r="B879" s="2">
        <f t="shared" si="26"/>
        <v>25</v>
      </c>
      <c r="C879" s="2" t="str">
        <f t="shared" si="27"/>
        <v>week 25</v>
      </c>
      <c r="D879" s="3" t="s">
        <v>13</v>
      </c>
      <c r="E879" s="3">
        <v>0</v>
      </c>
      <c r="F879" s="3">
        <v>800</v>
      </c>
      <c r="G879" s="3">
        <v>71469.260000000009</v>
      </c>
      <c r="H879" s="3">
        <v>18.899999999999999</v>
      </c>
      <c r="I879" s="3" t="s">
        <v>12</v>
      </c>
      <c r="J879" s="3">
        <v>15119.999999999998</v>
      </c>
      <c r="K879" s="3">
        <v>0</v>
      </c>
      <c r="L879" s="3">
        <v>13.590663271722116</v>
      </c>
    </row>
    <row r="880" spans="1:12" x14ac:dyDescent="0.25">
      <c r="A880" s="1">
        <v>44361</v>
      </c>
      <c r="B880" s="2">
        <f t="shared" si="26"/>
        <v>25</v>
      </c>
      <c r="C880" s="2" t="str">
        <f t="shared" si="27"/>
        <v>week 25</v>
      </c>
      <c r="D880" s="3" t="s">
        <v>16</v>
      </c>
      <c r="E880" s="3">
        <v>0</v>
      </c>
      <c r="F880" s="3">
        <v>260</v>
      </c>
      <c r="G880" s="3">
        <v>396662.26000000024</v>
      </c>
      <c r="H880" s="3">
        <v>17.8</v>
      </c>
      <c r="I880" s="3" t="s">
        <v>12</v>
      </c>
      <c r="J880" s="3">
        <v>4628</v>
      </c>
      <c r="K880" s="3">
        <v>0</v>
      </c>
      <c r="L880" s="3">
        <v>13.455975471506736</v>
      </c>
    </row>
    <row r="881" spans="1:12" x14ac:dyDescent="0.25">
      <c r="A881" s="1">
        <v>44361</v>
      </c>
      <c r="B881" s="2">
        <f t="shared" si="26"/>
        <v>25</v>
      </c>
      <c r="C881" s="2" t="str">
        <f t="shared" si="27"/>
        <v>week 25</v>
      </c>
      <c r="D881" s="3" t="s">
        <v>16</v>
      </c>
      <c r="E881" s="3">
        <v>0</v>
      </c>
      <c r="F881" s="3">
        <v>405</v>
      </c>
      <c r="G881" s="3">
        <v>396257.26000000024</v>
      </c>
      <c r="H881" s="3">
        <v>17.399999999999999</v>
      </c>
      <c r="I881" s="3" t="s">
        <v>12</v>
      </c>
      <c r="J881" s="3">
        <v>7046.9999999999991</v>
      </c>
      <c r="K881" s="3">
        <v>0</v>
      </c>
      <c r="L881" s="3">
        <v>13.455975471506736</v>
      </c>
    </row>
    <row r="882" spans="1:12" x14ac:dyDescent="0.25">
      <c r="A882" s="1">
        <v>44362</v>
      </c>
      <c r="B882" s="2">
        <f t="shared" si="26"/>
        <v>25</v>
      </c>
      <c r="C882" s="2" t="str">
        <f t="shared" si="27"/>
        <v>week 25</v>
      </c>
      <c r="D882" s="3" t="s">
        <v>11</v>
      </c>
      <c r="E882" s="3">
        <v>49766.400000000001</v>
      </c>
      <c r="F882" s="3">
        <v>0</v>
      </c>
      <c r="G882" s="3">
        <v>506449.4700000002</v>
      </c>
      <c r="H882" s="3" t="s">
        <v>12</v>
      </c>
      <c r="I882" s="3">
        <v>13.2</v>
      </c>
      <c r="J882" s="3">
        <v>0</v>
      </c>
      <c r="K882" s="3">
        <v>656916.47999999998</v>
      </c>
      <c r="L882" s="3">
        <v>12.921182144171965</v>
      </c>
    </row>
    <row r="883" spans="1:12" x14ac:dyDescent="0.25">
      <c r="A883" s="1">
        <v>44362</v>
      </c>
      <c r="B883" s="2">
        <f t="shared" si="26"/>
        <v>25</v>
      </c>
      <c r="C883" s="2" t="str">
        <f t="shared" si="27"/>
        <v>week 25</v>
      </c>
      <c r="D883" s="3" t="s">
        <v>11</v>
      </c>
      <c r="E883" s="3">
        <v>183167.99999999997</v>
      </c>
      <c r="F883" s="3">
        <v>0</v>
      </c>
      <c r="G883" s="3">
        <v>689617.4700000002</v>
      </c>
      <c r="H883" s="3" t="s">
        <v>12</v>
      </c>
      <c r="I883" s="3">
        <v>12.7</v>
      </c>
      <c r="J883" s="3">
        <v>0</v>
      </c>
      <c r="K883" s="3">
        <v>2326233.5999999996</v>
      </c>
      <c r="L883" s="3">
        <v>12.89964450487293</v>
      </c>
    </row>
    <row r="884" spans="1:12" x14ac:dyDescent="0.25">
      <c r="A884" s="1">
        <v>44362</v>
      </c>
      <c r="B884" s="2">
        <f t="shared" si="26"/>
        <v>25</v>
      </c>
      <c r="C884" s="2" t="str">
        <f t="shared" si="27"/>
        <v>week 25</v>
      </c>
      <c r="D884" s="3" t="s">
        <v>11</v>
      </c>
      <c r="E884" s="3">
        <v>86832</v>
      </c>
      <c r="F884" s="3">
        <v>0</v>
      </c>
      <c r="G884" s="3">
        <v>776449.4700000002</v>
      </c>
      <c r="H884" s="3" t="s">
        <v>12</v>
      </c>
      <c r="I884" s="3">
        <v>13.3</v>
      </c>
      <c r="J884" s="3">
        <v>0</v>
      </c>
      <c r="K884" s="3">
        <v>1154865.6000000001</v>
      </c>
      <c r="L884" s="3">
        <v>12.91730998195567</v>
      </c>
    </row>
    <row r="885" spans="1:12" x14ac:dyDescent="0.25">
      <c r="A885" s="1">
        <v>44362</v>
      </c>
      <c r="B885" s="2">
        <f t="shared" si="26"/>
        <v>25</v>
      </c>
      <c r="C885" s="2" t="str">
        <f t="shared" si="27"/>
        <v>week 25</v>
      </c>
      <c r="D885" s="3" t="s">
        <v>11</v>
      </c>
      <c r="E885" s="3">
        <v>49152</v>
      </c>
      <c r="F885" s="3">
        <v>0</v>
      </c>
      <c r="G885" s="3">
        <v>825601.4700000002</v>
      </c>
      <c r="H885" s="3" t="s">
        <v>12</v>
      </c>
      <c r="I885" s="3">
        <v>12.6</v>
      </c>
      <c r="J885" s="3">
        <v>0</v>
      </c>
      <c r="K885" s="3">
        <v>619315.19999999995</v>
      </c>
      <c r="L885" s="3">
        <v>12.909577648689561</v>
      </c>
    </row>
    <row r="886" spans="1:12" x14ac:dyDescent="0.25">
      <c r="A886" s="1">
        <v>44362</v>
      </c>
      <c r="B886" s="2">
        <f t="shared" si="26"/>
        <v>25</v>
      </c>
      <c r="C886" s="2" t="str">
        <f t="shared" si="27"/>
        <v>week 25</v>
      </c>
      <c r="D886" s="3" t="s">
        <v>11</v>
      </c>
      <c r="E886" s="3">
        <v>135360.00000000003</v>
      </c>
      <c r="F886" s="3">
        <v>0</v>
      </c>
      <c r="G886" s="3">
        <v>960961.47000000044</v>
      </c>
      <c r="H886" s="3" t="s">
        <v>12</v>
      </c>
      <c r="I886" s="3">
        <v>12.5</v>
      </c>
      <c r="J886" s="3">
        <v>0</v>
      </c>
      <c r="K886" s="3">
        <v>1692000.0000000005</v>
      </c>
      <c r="L886" s="3">
        <v>12.883820146347189</v>
      </c>
    </row>
    <row r="887" spans="1:12" x14ac:dyDescent="0.25">
      <c r="A887" s="1">
        <v>44362</v>
      </c>
      <c r="B887" s="2">
        <f t="shared" si="26"/>
        <v>25</v>
      </c>
      <c r="C887" s="2" t="str">
        <f t="shared" si="27"/>
        <v>week 25</v>
      </c>
      <c r="D887" s="3" t="s">
        <v>15</v>
      </c>
      <c r="E887" s="3">
        <v>183513.59999999998</v>
      </c>
      <c r="F887" s="3">
        <v>0</v>
      </c>
      <c r="G887" s="3">
        <v>518796.59999999986</v>
      </c>
      <c r="H887" s="3" t="s">
        <v>12</v>
      </c>
      <c r="I887" s="3">
        <v>12.4</v>
      </c>
      <c r="J887" s="3">
        <v>0</v>
      </c>
      <c r="K887" s="3">
        <v>2275568.6399999997</v>
      </c>
      <c r="L887" s="3">
        <v>13.408026058695661</v>
      </c>
    </row>
    <row r="888" spans="1:12" x14ac:dyDescent="0.25">
      <c r="A888" s="1">
        <v>44362</v>
      </c>
      <c r="B888" s="2">
        <f t="shared" si="26"/>
        <v>25</v>
      </c>
      <c r="C888" s="2" t="str">
        <f t="shared" si="27"/>
        <v>week 25</v>
      </c>
      <c r="D888" s="3" t="s">
        <v>15</v>
      </c>
      <c r="E888" s="3">
        <v>106176.00000000001</v>
      </c>
      <c r="F888" s="3">
        <v>0</v>
      </c>
      <c r="G888" s="3">
        <v>624972.59999999986</v>
      </c>
      <c r="H888" s="3" t="s">
        <v>12</v>
      </c>
      <c r="I888" s="3">
        <v>13.4</v>
      </c>
      <c r="J888" s="3">
        <v>0</v>
      </c>
      <c r="K888" s="3">
        <v>1422758.4000000001</v>
      </c>
      <c r="L888" s="3">
        <v>13.407703373331799</v>
      </c>
    </row>
    <row r="889" spans="1:12" x14ac:dyDescent="0.25">
      <c r="A889" s="1">
        <v>44362</v>
      </c>
      <c r="B889" s="2">
        <f t="shared" si="26"/>
        <v>25</v>
      </c>
      <c r="C889" s="2" t="str">
        <f t="shared" si="27"/>
        <v>week 25</v>
      </c>
      <c r="D889" s="3" t="s">
        <v>16</v>
      </c>
      <c r="E889" s="3">
        <v>201951.35999999999</v>
      </c>
      <c r="F889" s="3">
        <v>0</v>
      </c>
      <c r="G889" s="3">
        <v>598208.62000000034</v>
      </c>
      <c r="H889" s="3" t="s">
        <v>12</v>
      </c>
      <c r="I889" s="3">
        <v>13.4</v>
      </c>
      <c r="J889" s="3">
        <v>0</v>
      </c>
      <c r="K889" s="3">
        <v>2706148.2239999999</v>
      </c>
      <c r="L889" s="3">
        <v>13.449949779873437</v>
      </c>
    </row>
    <row r="890" spans="1:12" x14ac:dyDescent="0.25">
      <c r="A890" s="1">
        <v>44362</v>
      </c>
      <c r="B890" s="2">
        <f t="shared" si="26"/>
        <v>25</v>
      </c>
      <c r="C890" s="2" t="str">
        <f t="shared" si="27"/>
        <v>week 25</v>
      </c>
      <c r="D890" s="3" t="s">
        <v>16</v>
      </c>
      <c r="E890" s="3">
        <v>87804</v>
      </c>
      <c r="F890" s="3">
        <v>0</v>
      </c>
      <c r="G890" s="3">
        <v>686012.62000000034</v>
      </c>
      <c r="H890" s="3" t="s">
        <v>12</v>
      </c>
      <c r="I890" s="3">
        <v>14.8</v>
      </c>
      <c r="J890" s="3">
        <v>0</v>
      </c>
      <c r="K890" s="3">
        <v>1299499.2</v>
      </c>
      <c r="L890" s="3">
        <v>13.510311484207989</v>
      </c>
    </row>
    <row r="891" spans="1:12" x14ac:dyDescent="0.25">
      <c r="A891" s="1">
        <v>44362</v>
      </c>
      <c r="B891" s="2">
        <f t="shared" si="26"/>
        <v>25</v>
      </c>
      <c r="C891" s="2" t="str">
        <f t="shared" si="27"/>
        <v>week 25</v>
      </c>
      <c r="D891" s="3" t="s">
        <v>16</v>
      </c>
      <c r="E891" s="3">
        <v>90685.440000000002</v>
      </c>
      <c r="F891" s="3">
        <v>0</v>
      </c>
      <c r="G891" s="3">
        <v>776698.06000000029</v>
      </c>
      <c r="H891" s="3" t="s">
        <v>12</v>
      </c>
      <c r="I891" s="3">
        <v>13.4</v>
      </c>
      <c r="J891" s="3">
        <v>0</v>
      </c>
      <c r="K891" s="3">
        <v>1215184.8959999999</v>
      </c>
      <c r="L891" s="3">
        <v>13.505442369670396</v>
      </c>
    </row>
    <row r="892" spans="1:12" x14ac:dyDescent="0.25">
      <c r="A892" s="1">
        <v>44362</v>
      </c>
      <c r="B892" s="2">
        <f t="shared" si="26"/>
        <v>25</v>
      </c>
      <c r="C892" s="2" t="str">
        <f t="shared" si="27"/>
        <v>week 25</v>
      </c>
      <c r="D892" s="3" t="s">
        <v>16</v>
      </c>
      <c r="E892" s="3">
        <v>93834.720000000016</v>
      </c>
      <c r="F892" s="3">
        <v>0</v>
      </c>
      <c r="G892" s="3">
        <v>870532.78000000049</v>
      </c>
      <c r="H892" s="3" t="s">
        <v>12</v>
      </c>
      <c r="I892" s="3">
        <v>13.1</v>
      </c>
      <c r="J892" s="3">
        <v>0</v>
      </c>
      <c r="K892" s="3">
        <v>1229234.8320000002</v>
      </c>
      <c r="L892" s="3">
        <v>13.487733587956628</v>
      </c>
    </row>
    <row r="893" spans="1:12" x14ac:dyDescent="0.25">
      <c r="A893" s="1">
        <v>44362</v>
      </c>
      <c r="B893" s="2">
        <f t="shared" si="26"/>
        <v>25</v>
      </c>
      <c r="C893" s="2" t="str">
        <f t="shared" si="27"/>
        <v>week 25</v>
      </c>
      <c r="D893" s="3" t="s">
        <v>16</v>
      </c>
      <c r="E893" s="3">
        <v>141422.39999999997</v>
      </c>
      <c r="F893" s="3">
        <v>0</v>
      </c>
      <c r="G893" s="3">
        <v>1011955.1800000004</v>
      </c>
      <c r="H893" s="3" t="s">
        <v>12</v>
      </c>
      <c r="I893" s="3">
        <v>12.3</v>
      </c>
      <c r="J893" s="3">
        <v>0</v>
      </c>
      <c r="K893" s="3">
        <v>1739495.5199999998</v>
      </c>
      <c r="L893" s="3">
        <v>13.414375857194083</v>
      </c>
    </row>
    <row r="894" spans="1:12" x14ac:dyDescent="0.25">
      <c r="A894" s="1">
        <v>44362</v>
      </c>
      <c r="B894" s="2">
        <f t="shared" si="26"/>
        <v>25</v>
      </c>
      <c r="C894" s="2" t="str">
        <f t="shared" si="27"/>
        <v>week 25</v>
      </c>
      <c r="D894" s="3" t="s">
        <v>16</v>
      </c>
      <c r="E894" s="3">
        <v>146520</v>
      </c>
      <c r="F894" s="3">
        <v>0</v>
      </c>
      <c r="G894" s="3">
        <v>1158475.1800000004</v>
      </c>
      <c r="H894" s="3" t="s">
        <v>12</v>
      </c>
      <c r="I894" s="3">
        <v>13.9</v>
      </c>
      <c r="J894" s="3">
        <v>0</v>
      </c>
      <c r="K894" s="3">
        <v>2036628</v>
      </c>
      <c r="L894" s="3">
        <v>13.443581628130788</v>
      </c>
    </row>
    <row r="895" spans="1:12" x14ac:dyDescent="0.25">
      <c r="A895" s="1">
        <v>44363</v>
      </c>
      <c r="B895" s="2">
        <f t="shared" si="26"/>
        <v>25</v>
      </c>
      <c r="C895" s="2" t="str">
        <f t="shared" si="27"/>
        <v>week 25</v>
      </c>
      <c r="D895" s="3" t="s">
        <v>15</v>
      </c>
      <c r="E895" s="3">
        <v>0</v>
      </c>
      <c r="F895" s="3">
        <v>52410</v>
      </c>
      <c r="G895" s="3">
        <v>572562.59999999986</v>
      </c>
      <c r="H895" s="3">
        <v>17.2</v>
      </c>
      <c r="I895" s="3" t="s">
        <v>12</v>
      </c>
      <c r="J895" s="3">
        <v>901452</v>
      </c>
      <c r="K895" s="3">
        <v>0</v>
      </c>
      <c r="L895" s="3">
        <v>13.407703373331799</v>
      </c>
    </row>
    <row r="896" spans="1:12" x14ac:dyDescent="0.25">
      <c r="A896" s="1">
        <v>44363</v>
      </c>
      <c r="B896" s="2">
        <f t="shared" si="26"/>
        <v>25</v>
      </c>
      <c r="C896" s="2" t="str">
        <f t="shared" si="27"/>
        <v>week 25</v>
      </c>
      <c r="D896" s="3" t="s">
        <v>15</v>
      </c>
      <c r="E896" s="3">
        <v>0</v>
      </c>
      <c r="F896" s="3">
        <v>49430</v>
      </c>
      <c r="G896" s="3">
        <v>523132.59999999963</v>
      </c>
      <c r="H896" s="3">
        <v>18.2</v>
      </c>
      <c r="I896" s="3" t="s">
        <v>12</v>
      </c>
      <c r="J896" s="3">
        <v>899626</v>
      </c>
      <c r="K896" s="3">
        <v>0</v>
      </c>
      <c r="L896" s="3">
        <v>13.407703373331799</v>
      </c>
    </row>
    <row r="897" spans="1:12" x14ac:dyDescent="0.25">
      <c r="A897" s="1">
        <v>44364</v>
      </c>
      <c r="B897" s="2">
        <f t="shared" si="26"/>
        <v>25</v>
      </c>
      <c r="C897" s="2" t="str">
        <f t="shared" si="27"/>
        <v>week 25</v>
      </c>
      <c r="D897" s="3" t="s">
        <v>11</v>
      </c>
      <c r="E897" s="3">
        <v>12213</v>
      </c>
      <c r="F897" s="3">
        <v>0</v>
      </c>
      <c r="G897" s="3">
        <v>973174.47000000044</v>
      </c>
      <c r="H897" s="3" t="s">
        <v>12</v>
      </c>
      <c r="I897" s="3">
        <v>12.9</v>
      </c>
      <c r="J897" s="3">
        <v>0</v>
      </c>
      <c r="K897" s="3">
        <v>157547.70000000001</v>
      </c>
      <c r="L897" s="3">
        <v>12.88391143500467</v>
      </c>
    </row>
    <row r="898" spans="1:12" x14ac:dyDescent="0.25">
      <c r="A898" s="1">
        <v>44364</v>
      </c>
      <c r="B898" s="2">
        <f t="shared" si="26"/>
        <v>25</v>
      </c>
      <c r="C898" s="2" t="str">
        <f t="shared" si="27"/>
        <v>week 25</v>
      </c>
      <c r="D898" s="3" t="s">
        <v>11</v>
      </c>
      <c r="E898" s="3">
        <v>11577</v>
      </c>
      <c r="F898" s="3">
        <v>0</v>
      </c>
      <c r="G898" s="3">
        <v>984751.47000000044</v>
      </c>
      <c r="H898" s="3" t="s">
        <v>12</v>
      </c>
      <c r="I898" s="3">
        <v>13.1</v>
      </c>
      <c r="J898" s="3">
        <v>0</v>
      </c>
      <c r="K898" s="3">
        <v>151658.69999999998</v>
      </c>
      <c r="L898" s="3">
        <v>12.88506099368229</v>
      </c>
    </row>
    <row r="899" spans="1:12" x14ac:dyDescent="0.25">
      <c r="A899" s="1">
        <v>44364</v>
      </c>
      <c r="B899" s="2">
        <f t="shared" ref="B899:B962" si="28">WEEKNUM(A899)</f>
        <v>25</v>
      </c>
      <c r="C899" s="2" t="str">
        <f t="shared" ref="C899:C962" si="29">CONCATENATE("week"," ",B899)</f>
        <v>week 25</v>
      </c>
      <c r="D899" s="3" t="s">
        <v>11</v>
      </c>
      <c r="E899" s="3">
        <v>10830</v>
      </c>
      <c r="F899" s="3">
        <v>0</v>
      </c>
      <c r="G899" s="3">
        <v>995581.47000000044</v>
      </c>
      <c r="H899" s="3" t="s">
        <v>12</v>
      </c>
      <c r="I899" s="3">
        <v>13.6</v>
      </c>
      <c r="J899" s="3">
        <v>0</v>
      </c>
      <c r="K899" s="3">
        <v>147288</v>
      </c>
      <c r="L899" s="3">
        <v>12.888601332520459</v>
      </c>
    </row>
    <row r="900" spans="1:12" x14ac:dyDescent="0.25">
      <c r="A900" s="1">
        <v>44364</v>
      </c>
      <c r="B900" s="2">
        <f t="shared" si="28"/>
        <v>25</v>
      </c>
      <c r="C900" s="2" t="str">
        <f t="shared" si="29"/>
        <v>week 25</v>
      </c>
      <c r="D900" s="3" t="s">
        <v>15</v>
      </c>
      <c r="E900" s="3">
        <v>3110</v>
      </c>
      <c r="F900" s="3">
        <v>0</v>
      </c>
      <c r="G900" s="3">
        <v>526242.59999999963</v>
      </c>
      <c r="H900" s="3" t="s">
        <v>12</v>
      </c>
      <c r="I900" s="3">
        <v>13.7</v>
      </c>
      <c r="J900" s="3">
        <v>0</v>
      </c>
      <c r="K900" s="3">
        <v>42607</v>
      </c>
      <c r="L900" s="3">
        <v>13.408047187388354</v>
      </c>
    </row>
    <row r="901" spans="1:12" x14ac:dyDescent="0.25">
      <c r="A901" s="1">
        <v>44364</v>
      </c>
      <c r="B901" s="2">
        <f t="shared" si="28"/>
        <v>25</v>
      </c>
      <c r="C901" s="2" t="str">
        <f t="shared" si="29"/>
        <v>week 25</v>
      </c>
      <c r="D901" s="3" t="s">
        <v>15</v>
      </c>
      <c r="E901" s="3">
        <v>33370</v>
      </c>
      <c r="F901" s="3">
        <v>0</v>
      </c>
      <c r="G901" s="3">
        <v>559612.59999999963</v>
      </c>
      <c r="H901" s="3" t="s">
        <v>12</v>
      </c>
      <c r="I901" s="3">
        <v>13.1</v>
      </c>
      <c r="J901" s="3">
        <v>0</v>
      </c>
      <c r="K901" s="3">
        <v>437147</v>
      </c>
      <c r="L901" s="3">
        <v>13.404207764605538</v>
      </c>
    </row>
    <row r="902" spans="1:12" x14ac:dyDescent="0.25">
      <c r="A902" s="1">
        <v>44366</v>
      </c>
      <c r="B902" s="2">
        <f t="shared" si="28"/>
        <v>25</v>
      </c>
      <c r="C902" s="2" t="str">
        <f t="shared" si="29"/>
        <v>week 25</v>
      </c>
      <c r="D902" s="3" t="s">
        <v>13</v>
      </c>
      <c r="E902" s="3">
        <v>0</v>
      </c>
      <c r="F902" s="3">
        <v>2538</v>
      </c>
      <c r="G902" s="3">
        <v>68931.260000000009</v>
      </c>
      <c r="H902" s="3">
        <v>18.3</v>
      </c>
      <c r="I902" s="3" t="s">
        <v>12</v>
      </c>
      <c r="J902" s="3">
        <v>46445.4</v>
      </c>
      <c r="K902" s="3">
        <v>0</v>
      </c>
      <c r="L902" s="3">
        <v>13.590663271722116</v>
      </c>
    </row>
    <row r="903" spans="1:12" x14ac:dyDescent="0.25">
      <c r="A903" s="1">
        <v>44366</v>
      </c>
      <c r="B903" s="2">
        <f t="shared" si="28"/>
        <v>25</v>
      </c>
      <c r="C903" s="2" t="str">
        <f t="shared" si="29"/>
        <v>week 25</v>
      </c>
      <c r="D903" s="3" t="s">
        <v>14</v>
      </c>
      <c r="E903" s="3">
        <v>0</v>
      </c>
      <c r="F903" s="3">
        <v>1920</v>
      </c>
      <c r="G903" s="3">
        <v>60430.049999999988</v>
      </c>
      <c r="H903" s="3">
        <v>16.5</v>
      </c>
      <c r="I903" s="3" t="s">
        <v>12</v>
      </c>
      <c r="J903" s="3">
        <v>31680</v>
      </c>
      <c r="K903" s="3">
        <v>0</v>
      </c>
      <c r="L903" s="3">
        <v>13.524049277538557</v>
      </c>
    </row>
    <row r="904" spans="1:12" x14ac:dyDescent="0.25">
      <c r="A904" s="1">
        <v>44366</v>
      </c>
      <c r="B904" s="2">
        <f t="shared" si="28"/>
        <v>25</v>
      </c>
      <c r="C904" s="2" t="str">
        <f t="shared" si="29"/>
        <v>week 25</v>
      </c>
      <c r="D904" s="3" t="s">
        <v>15</v>
      </c>
      <c r="E904" s="3">
        <v>4020</v>
      </c>
      <c r="F904" s="3">
        <v>0</v>
      </c>
      <c r="G904" s="3">
        <v>563632.59999999963</v>
      </c>
      <c r="H904" s="3" t="s">
        <v>12</v>
      </c>
      <c r="I904" s="3">
        <v>13.7</v>
      </c>
      <c r="J904" s="3">
        <v>0</v>
      </c>
      <c r="K904" s="3">
        <v>55074</v>
      </c>
      <c r="L904" s="3">
        <v>13.404651223849051</v>
      </c>
    </row>
    <row r="905" spans="1:12" x14ac:dyDescent="0.25">
      <c r="A905" s="1">
        <v>44366</v>
      </c>
      <c r="B905" s="2">
        <f t="shared" si="28"/>
        <v>25</v>
      </c>
      <c r="C905" s="2" t="str">
        <f t="shared" si="29"/>
        <v>week 25</v>
      </c>
      <c r="D905" s="3" t="s">
        <v>15</v>
      </c>
      <c r="E905" s="3">
        <v>0</v>
      </c>
      <c r="F905" s="3">
        <v>4020</v>
      </c>
      <c r="G905" s="3">
        <v>559612.59999999963</v>
      </c>
      <c r="H905" s="3">
        <v>16.7</v>
      </c>
      <c r="I905" s="3" t="s">
        <v>12</v>
      </c>
      <c r="J905" s="3">
        <v>67134</v>
      </c>
      <c r="K905" s="3">
        <v>0</v>
      </c>
      <c r="L905" s="3">
        <v>13.404651223849051</v>
      </c>
    </row>
    <row r="906" spans="1:12" x14ac:dyDescent="0.25">
      <c r="A906" s="1">
        <v>44366</v>
      </c>
      <c r="B906" s="2">
        <f t="shared" si="28"/>
        <v>25</v>
      </c>
      <c r="C906" s="2" t="str">
        <f t="shared" si="29"/>
        <v>week 25</v>
      </c>
      <c r="D906" s="3" t="s">
        <v>15</v>
      </c>
      <c r="E906" s="3">
        <v>12890</v>
      </c>
      <c r="F906" s="3">
        <v>0</v>
      </c>
      <c r="G906" s="3">
        <v>572502.59999999963</v>
      </c>
      <c r="H906" s="3" t="s">
        <v>12</v>
      </c>
      <c r="I906" s="3">
        <v>13.3</v>
      </c>
      <c r="J906" s="3">
        <v>0</v>
      </c>
      <c r="K906" s="3">
        <v>171437</v>
      </c>
      <c r="L906" s="3">
        <v>13.40415054946515</v>
      </c>
    </row>
    <row r="907" spans="1:12" x14ac:dyDescent="0.25">
      <c r="A907" s="1">
        <v>44366</v>
      </c>
      <c r="B907" s="2">
        <f t="shared" si="28"/>
        <v>25</v>
      </c>
      <c r="C907" s="2" t="str">
        <f t="shared" si="29"/>
        <v>week 25</v>
      </c>
      <c r="D907" s="3" t="s">
        <v>15</v>
      </c>
      <c r="E907" s="3">
        <v>0</v>
      </c>
      <c r="F907" s="3">
        <v>12890</v>
      </c>
      <c r="G907" s="3">
        <v>559612.59999999963</v>
      </c>
      <c r="H907" s="3">
        <v>18.899999999999999</v>
      </c>
      <c r="I907" s="3" t="s">
        <v>12</v>
      </c>
      <c r="J907" s="3">
        <v>243620.99999999997</v>
      </c>
      <c r="K907" s="3">
        <v>0</v>
      </c>
      <c r="L907" s="3">
        <v>13.40415054946515</v>
      </c>
    </row>
    <row r="908" spans="1:12" x14ac:dyDescent="0.25">
      <c r="A908" s="1">
        <v>44366</v>
      </c>
      <c r="B908" s="2">
        <f t="shared" si="28"/>
        <v>25</v>
      </c>
      <c r="C908" s="2" t="str">
        <f t="shared" si="29"/>
        <v>week 25</v>
      </c>
      <c r="D908" s="3" t="s">
        <v>15</v>
      </c>
      <c r="E908" s="3">
        <v>1170</v>
      </c>
      <c r="F908" s="3">
        <v>0</v>
      </c>
      <c r="G908" s="3">
        <v>560782.59999999963</v>
      </c>
      <c r="H908" s="3" t="s">
        <v>12</v>
      </c>
      <c r="I908" s="3">
        <v>12.8</v>
      </c>
      <c r="J908" s="3">
        <v>0</v>
      </c>
      <c r="K908" s="3">
        <v>14976</v>
      </c>
      <c r="L908" s="3">
        <v>13.40388830844455</v>
      </c>
    </row>
    <row r="909" spans="1:12" x14ac:dyDescent="0.25">
      <c r="A909" s="1">
        <v>44366</v>
      </c>
      <c r="B909" s="2">
        <f t="shared" si="28"/>
        <v>25</v>
      </c>
      <c r="C909" s="2" t="str">
        <f t="shared" si="29"/>
        <v>week 25</v>
      </c>
      <c r="D909" s="3" t="s">
        <v>15</v>
      </c>
      <c r="E909" s="3">
        <v>0</v>
      </c>
      <c r="F909" s="3">
        <v>1170</v>
      </c>
      <c r="G909" s="3">
        <v>559612.59999999963</v>
      </c>
      <c r="H909" s="3">
        <v>18.399999999999999</v>
      </c>
      <c r="I909" s="3" t="s">
        <v>12</v>
      </c>
      <c r="J909" s="3">
        <v>21528</v>
      </c>
      <c r="K909" s="3">
        <v>0</v>
      </c>
      <c r="L909" s="3">
        <v>13.40388830844455</v>
      </c>
    </row>
    <row r="910" spans="1:12" x14ac:dyDescent="0.25">
      <c r="A910" s="1">
        <v>44367</v>
      </c>
      <c r="B910" s="2">
        <f t="shared" si="28"/>
        <v>26</v>
      </c>
      <c r="C910" s="2" t="str">
        <f t="shared" si="29"/>
        <v>week 26</v>
      </c>
      <c r="D910" s="3" t="s">
        <v>11</v>
      </c>
      <c r="E910" s="3">
        <v>0</v>
      </c>
      <c r="F910" s="3">
        <v>1272</v>
      </c>
      <c r="G910" s="3">
        <v>994309.47000000044</v>
      </c>
      <c r="H910" s="3">
        <v>18.899999999999999</v>
      </c>
      <c r="I910" s="3" t="s">
        <v>12</v>
      </c>
      <c r="J910" s="3">
        <v>24040.799999999999</v>
      </c>
      <c r="K910" s="3">
        <v>0</v>
      </c>
      <c r="L910" s="3">
        <v>12.888601332520459</v>
      </c>
    </row>
    <row r="911" spans="1:12" x14ac:dyDescent="0.25">
      <c r="A911" s="1">
        <v>44367</v>
      </c>
      <c r="B911" s="2">
        <f t="shared" si="28"/>
        <v>26</v>
      </c>
      <c r="C911" s="2" t="str">
        <f t="shared" si="29"/>
        <v>week 26</v>
      </c>
      <c r="D911" s="3" t="s">
        <v>11</v>
      </c>
      <c r="E911" s="3">
        <v>0</v>
      </c>
      <c r="F911" s="3">
        <v>2412</v>
      </c>
      <c r="G911" s="3">
        <v>991897.47000000044</v>
      </c>
      <c r="H911" s="3">
        <v>16.899999999999999</v>
      </c>
      <c r="I911" s="3" t="s">
        <v>12</v>
      </c>
      <c r="J911" s="3">
        <v>40762.799999999996</v>
      </c>
      <c r="K911" s="3">
        <v>0</v>
      </c>
      <c r="L911" s="3">
        <v>12.888601332520459</v>
      </c>
    </row>
    <row r="912" spans="1:12" x14ac:dyDescent="0.25">
      <c r="A912" s="1">
        <v>44367</v>
      </c>
      <c r="B912" s="2">
        <f t="shared" si="28"/>
        <v>26</v>
      </c>
      <c r="C912" s="2" t="str">
        <f t="shared" si="29"/>
        <v>week 26</v>
      </c>
      <c r="D912" s="3" t="s">
        <v>15</v>
      </c>
      <c r="E912" s="3">
        <v>0</v>
      </c>
      <c r="F912" s="3">
        <v>499.2</v>
      </c>
      <c r="G912" s="3">
        <v>559113.39999999944</v>
      </c>
      <c r="H912" s="3">
        <v>17.3</v>
      </c>
      <c r="I912" s="3" t="s">
        <v>12</v>
      </c>
      <c r="J912" s="3">
        <v>8636.16</v>
      </c>
      <c r="K912" s="3">
        <v>0</v>
      </c>
      <c r="L912" s="3">
        <v>13.40388830844455</v>
      </c>
    </row>
    <row r="913" spans="1:12" x14ac:dyDescent="0.25">
      <c r="A913" s="1">
        <v>44367</v>
      </c>
      <c r="B913" s="2">
        <f t="shared" si="28"/>
        <v>26</v>
      </c>
      <c r="C913" s="2" t="str">
        <f t="shared" si="29"/>
        <v>week 26</v>
      </c>
      <c r="D913" s="3" t="s">
        <v>15</v>
      </c>
      <c r="E913" s="3">
        <v>0</v>
      </c>
      <c r="F913" s="3">
        <v>1084</v>
      </c>
      <c r="G913" s="3">
        <v>558029.39999999944</v>
      </c>
      <c r="H913" s="3">
        <v>16.899999999999999</v>
      </c>
      <c r="I913" s="3" t="s">
        <v>12</v>
      </c>
      <c r="J913" s="3">
        <v>18319.599999999999</v>
      </c>
      <c r="K913" s="3">
        <v>0</v>
      </c>
      <c r="L913" s="3">
        <v>13.40388830844455</v>
      </c>
    </row>
    <row r="914" spans="1:12" x14ac:dyDescent="0.25">
      <c r="A914" s="1">
        <v>44367</v>
      </c>
      <c r="B914" s="2">
        <f t="shared" si="28"/>
        <v>26</v>
      </c>
      <c r="C914" s="2" t="str">
        <f t="shared" si="29"/>
        <v>week 26</v>
      </c>
      <c r="D914" s="3" t="s">
        <v>16</v>
      </c>
      <c r="E914" s="3">
        <v>0</v>
      </c>
      <c r="F914" s="3">
        <v>1236</v>
      </c>
      <c r="G914" s="3">
        <v>1157239.1800000004</v>
      </c>
      <c r="H914" s="3">
        <v>18.600000000000001</v>
      </c>
      <c r="I914" s="3" t="s">
        <v>12</v>
      </c>
      <c r="J914" s="3">
        <v>22989.600000000002</v>
      </c>
      <c r="K914" s="3">
        <v>0</v>
      </c>
      <c r="L914" s="3">
        <v>13.443581628130788</v>
      </c>
    </row>
    <row r="915" spans="1:12" x14ac:dyDescent="0.25">
      <c r="A915" s="1">
        <v>44368</v>
      </c>
      <c r="B915" s="2">
        <f t="shared" si="28"/>
        <v>26</v>
      </c>
      <c r="C915" s="2" t="str">
        <f t="shared" si="29"/>
        <v>week 26</v>
      </c>
      <c r="D915" s="3" t="s">
        <v>11</v>
      </c>
      <c r="E915" s="3">
        <v>0</v>
      </c>
      <c r="F915" s="3">
        <v>2360</v>
      </c>
      <c r="G915" s="3">
        <v>989537.47000000044</v>
      </c>
      <c r="H915" s="3">
        <v>17.8</v>
      </c>
      <c r="I915" s="3" t="s">
        <v>12</v>
      </c>
      <c r="J915" s="3">
        <v>42008</v>
      </c>
      <c r="K915" s="3">
        <v>0</v>
      </c>
      <c r="L915" s="3">
        <v>12.888601332520459</v>
      </c>
    </row>
    <row r="916" spans="1:12" x14ac:dyDescent="0.25">
      <c r="A916" s="1">
        <v>44368</v>
      </c>
      <c r="B916" s="2">
        <f t="shared" si="28"/>
        <v>26</v>
      </c>
      <c r="C916" s="2" t="str">
        <f t="shared" si="29"/>
        <v>week 26</v>
      </c>
      <c r="D916" s="3" t="s">
        <v>15</v>
      </c>
      <c r="E916" s="3">
        <v>0</v>
      </c>
      <c r="F916" s="3">
        <v>3090</v>
      </c>
      <c r="G916" s="3">
        <v>554939.39999999944</v>
      </c>
      <c r="H916" s="3">
        <v>16.7</v>
      </c>
      <c r="I916" s="3" t="s">
        <v>12</v>
      </c>
      <c r="J916" s="3">
        <v>51603</v>
      </c>
      <c r="K916" s="3">
        <v>0</v>
      </c>
      <c r="L916" s="3">
        <v>13.40388830844455</v>
      </c>
    </row>
    <row r="917" spans="1:12" x14ac:dyDescent="0.25">
      <c r="A917" s="1">
        <v>44369</v>
      </c>
      <c r="B917" s="2">
        <f t="shared" si="28"/>
        <v>26</v>
      </c>
      <c r="C917" s="2" t="str">
        <f t="shared" si="29"/>
        <v>week 26</v>
      </c>
      <c r="D917" s="3" t="s">
        <v>16</v>
      </c>
      <c r="E917" s="3">
        <v>0</v>
      </c>
      <c r="F917" s="3">
        <v>25990</v>
      </c>
      <c r="G917" s="3">
        <v>1131249.1800000004</v>
      </c>
      <c r="H917" s="3">
        <v>16.100000000000001</v>
      </c>
      <c r="I917" s="3" t="s">
        <v>12</v>
      </c>
      <c r="J917" s="3">
        <v>418439.00000000006</v>
      </c>
      <c r="K917" s="3">
        <v>0</v>
      </c>
      <c r="L917" s="3">
        <v>13.443581628130788</v>
      </c>
    </row>
    <row r="918" spans="1:12" x14ac:dyDescent="0.25">
      <c r="A918" s="1">
        <v>44370</v>
      </c>
      <c r="B918" s="2">
        <f t="shared" si="28"/>
        <v>26</v>
      </c>
      <c r="C918" s="2" t="str">
        <f t="shared" si="29"/>
        <v>week 26</v>
      </c>
      <c r="D918" s="3" t="s">
        <v>11</v>
      </c>
      <c r="E918" s="3">
        <v>0</v>
      </c>
      <c r="F918" s="3">
        <v>636</v>
      </c>
      <c r="G918" s="3">
        <v>988901.47000000044</v>
      </c>
      <c r="H918" s="3">
        <v>18.2</v>
      </c>
      <c r="I918" s="3" t="s">
        <v>12</v>
      </c>
      <c r="J918" s="3">
        <v>11575.199999999999</v>
      </c>
      <c r="K918" s="3">
        <v>0</v>
      </c>
      <c r="L918" s="3">
        <v>12.888601332520459</v>
      </c>
    </row>
    <row r="919" spans="1:12" x14ac:dyDescent="0.25">
      <c r="A919" s="1">
        <v>44370</v>
      </c>
      <c r="B919" s="2">
        <f t="shared" si="28"/>
        <v>26</v>
      </c>
      <c r="C919" s="2" t="str">
        <f t="shared" si="29"/>
        <v>week 26</v>
      </c>
      <c r="D919" s="3" t="s">
        <v>11</v>
      </c>
      <c r="E919" s="3">
        <v>0</v>
      </c>
      <c r="F919" s="3">
        <v>2412</v>
      </c>
      <c r="G919" s="3">
        <v>986489.47000000044</v>
      </c>
      <c r="H919" s="3">
        <v>17.3</v>
      </c>
      <c r="I919" s="3" t="s">
        <v>12</v>
      </c>
      <c r="J919" s="3">
        <v>41727.599999999999</v>
      </c>
      <c r="K919" s="3">
        <v>0</v>
      </c>
      <c r="L919" s="3">
        <v>12.888601332520459</v>
      </c>
    </row>
    <row r="920" spans="1:12" x14ac:dyDescent="0.25">
      <c r="A920" s="1">
        <v>44370</v>
      </c>
      <c r="B920" s="2">
        <f t="shared" si="28"/>
        <v>26</v>
      </c>
      <c r="C920" s="2" t="str">
        <f t="shared" si="29"/>
        <v>week 26</v>
      </c>
      <c r="D920" s="3" t="s">
        <v>15</v>
      </c>
      <c r="E920" s="3">
        <v>99360</v>
      </c>
      <c r="F920" s="3">
        <v>0</v>
      </c>
      <c r="G920" s="3">
        <v>654299.39999999944</v>
      </c>
      <c r="H920" s="3" t="s">
        <v>12</v>
      </c>
      <c r="I920" s="3">
        <v>14.8</v>
      </c>
      <c r="J920" s="3">
        <v>0</v>
      </c>
      <c r="K920" s="3">
        <v>1470528</v>
      </c>
      <c r="L920" s="3">
        <v>13.453522425145572</v>
      </c>
    </row>
    <row r="921" spans="1:12" x14ac:dyDescent="0.25">
      <c r="A921" s="1">
        <v>44370</v>
      </c>
      <c r="B921" s="2">
        <f t="shared" si="28"/>
        <v>26</v>
      </c>
      <c r="C921" s="2" t="str">
        <f t="shared" si="29"/>
        <v>week 26</v>
      </c>
      <c r="D921" s="3" t="s">
        <v>15</v>
      </c>
      <c r="E921" s="3">
        <v>0</v>
      </c>
      <c r="F921" s="3">
        <v>499</v>
      </c>
      <c r="G921" s="3">
        <v>653800.39999999944</v>
      </c>
      <c r="H921" s="3">
        <v>18.3</v>
      </c>
      <c r="I921" s="3" t="s">
        <v>12</v>
      </c>
      <c r="J921" s="3">
        <v>9131.7000000000007</v>
      </c>
      <c r="K921" s="3">
        <v>0</v>
      </c>
      <c r="L921" s="3">
        <v>13.453522425145572</v>
      </c>
    </row>
    <row r="922" spans="1:12" x14ac:dyDescent="0.25">
      <c r="A922" s="1">
        <v>44370</v>
      </c>
      <c r="B922" s="2">
        <f t="shared" si="28"/>
        <v>26</v>
      </c>
      <c r="C922" s="2" t="str">
        <f t="shared" si="29"/>
        <v>week 26</v>
      </c>
      <c r="D922" s="3" t="s">
        <v>15</v>
      </c>
      <c r="E922" s="3">
        <v>0</v>
      </c>
      <c r="F922" s="3">
        <v>929</v>
      </c>
      <c r="G922" s="3">
        <v>652871.39999999944</v>
      </c>
      <c r="H922" s="3">
        <v>18.5</v>
      </c>
      <c r="I922" s="3" t="s">
        <v>12</v>
      </c>
      <c r="J922" s="3">
        <v>17186.5</v>
      </c>
      <c r="K922" s="3">
        <v>0</v>
      </c>
      <c r="L922" s="3">
        <v>13.453522425145572</v>
      </c>
    </row>
    <row r="923" spans="1:12" x14ac:dyDescent="0.25">
      <c r="A923" s="1">
        <v>44370</v>
      </c>
      <c r="B923" s="2">
        <f t="shared" si="28"/>
        <v>26</v>
      </c>
      <c r="C923" s="2" t="str">
        <f t="shared" si="29"/>
        <v>week 26</v>
      </c>
      <c r="D923" s="3" t="s">
        <v>15</v>
      </c>
      <c r="E923" s="3">
        <v>148896.00000000003</v>
      </c>
      <c r="F923" s="3">
        <v>0</v>
      </c>
      <c r="G923" s="3">
        <v>801767.39999999944</v>
      </c>
      <c r="H923" s="3" t="s">
        <v>12</v>
      </c>
      <c r="I923" s="3">
        <v>14.2</v>
      </c>
      <c r="J923" s="3">
        <v>0</v>
      </c>
      <c r="K923" s="3">
        <v>2114323.2000000002</v>
      </c>
      <c r="L923" s="3">
        <v>13.491280179784589</v>
      </c>
    </row>
    <row r="924" spans="1:12" x14ac:dyDescent="0.25">
      <c r="A924" s="1">
        <v>44370</v>
      </c>
      <c r="B924" s="2">
        <f t="shared" si="28"/>
        <v>26</v>
      </c>
      <c r="C924" s="2" t="str">
        <f t="shared" si="29"/>
        <v>week 26</v>
      </c>
      <c r="D924" s="3" t="s">
        <v>15</v>
      </c>
      <c r="E924" s="3">
        <v>402662.39999999991</v>
      </c>
      <c r="F924" s="3">
        <v>0</v>
      </c>
      <c r="G924" s="3">
        <v>1204429.7999999993</v>
      </c>
      <c r="H924" s="3" t="s">
        <v>12</v>
      </c>
      <c r="I924" s="3">
        <v>14.1</v>
      </c>
      <c r="J924" s="3">
        <v>0</v>
      </c>
      <c r="K924" s="3">
        <v>5677539.8399999989</v>
      </c>
      <c r="L924" s="3">
        <v>13.564526442588566</v>
      </c>
    </row>
    <row r="925" spans="1:12" x14ac:dyDescent="0.25">
      <c r="A925" s="1">
        <v>44370</v>
      </c>
      <c r="B925" s="2">
        <f t="shared" si="28"/>
        <v>26</v>
      </c>
      <c r="C925" s="2" t="str">
        <f t="shared" si="29"/>
        <v>week 26</v>
      </c>
      <c r="D925" s="3" t="s">
        <v>16</v>
      </c>
      <c r="E925" s="3">
        <v>0</v>
      </c>
      <c r="F925" s="3">
        <v>1300</v>
      </c>
      <c r="G925" s="3">
        <v>1129949.1800000004</v>
      </c>
      <c r="H925" s="3">
        <v>17.600000000000001</v>
      </c>
      <c r="I925" s="3" t="s">
        <v>12</v>
      </c>
      <c r="J925" s="3">
        <v>22880.000000000004</v>
      </c>
      <c r="K925" s="3">
        <v>0</v>
      </c>
      <c r="L925" s="3">
        <v>13.443581628130788</v>
      </c>
    </row>
    <row r="926" spans="1:12" x14ac:dyDescent="0.25">
      <c r="A926" s="1">
        <v>44371</v>
      </c>
      <c r="B926" s="2">
        <f t="shared" si="28"/>
        <v>26</v>
      </c>
      <c r="C926" s="2" t="str">
        <f t="shared" si="29"/>
        <v>week 26</v>
      </c>
      <c r="D926" s="3" t="s">
        <v>15</v>
      </c>
      <c r="E926" s="3">
        <v>0</v>
      </c>
      <c r="F926" s="3">
        <v>1350</v>
      </c>
      <c r="G926" s="3">
        <v>1203079.7999999993</v>
      </c>
      <c r="H926" s="3">
        <v>16.2</v>
      </c>
      <c r="I926" s="3" t="s">
        <v>12</v>
      </c>
      <c r="J926" s="3">
        <v>21870</v>
      </c>
      <c r="K926" s="3">
        <v>0</v>
      </c>
      <c r="L926" s="3">
        <v>13.564526442588566</v>
      </c>
    </row>
    <row r="927" spans="1:12" x14ac:dyDescent="0.25">
      <c r="A927" s="1">
        <v>44371</v>
      </c>
      <c r="B927" s="2">
        <f t="shared" si="28"/>
        <v>26</v>
      </c>
      <c r="C927" s="2" t="str">
        <f t="shared" si="29"/>
        <v>week 26</v>
      </c>
      <c r="D927" s="3" t="s">
        <v>15</v>
      </c>
      <c r="E927" s="3">
        <v>4660</v>
      </c>
      <c r="F927" s="3">
        <v>0</v>
      </c>
      <c r="G927" s="3">
        <v>1207739.7999999993</v>
      </c>
      <c r="H927" s="3" t="s">
        <v>12</v>
      </c>
      <c r="I927" s="3">
        <v>14.5</v>
      </c>
      <c r="J927" s="3">
        <v>0</v>
      </c>
      <c r="K927" s="3">
        <v>67570</v>
      </c>
      <c r="L927" s="3">
        <v>13.565827330937447</v>
      </c>
    </row>
    <row r="928" spans="1:12" x14ac:dyDescent="0.25">
      <c r="A928" s="1">
        <v>44371</v>
      </c>
      <c r="B928" s="2">
        <f t="shared" si="28"/>
        <v>26</v>
      </c>
      <c r="C928" s="2" t="str">
        <f t="shared" si="29"/>
        <v>week 26</v>
      </c>
      <c r="D928" s="3" t="s">
        <v>16</v>
      </c>
      <c r="E928" s="3">
        <v>0</v>
      </c>
      <c r="F928" s="3">
        <v>220</v>
      </c>
      <c r="G928" s="3">
        <v>1129729.1800000004</v>
      </c>
      <c r="H928" s="3">
        <v>16.2</v>
      </c>
      <c r="I928" s="3" t="s">
        <v>12</v>
      </c>
      <c r="J928" s="3">
        <v>3564</v>
      </c>
      <c r="K928" s="3">
        <v>0</v>
      </c>
      <c r="L928" s="3">
        <v>13.443581628130788</v>
      </c>
    </row>
    <row r="929" spans="1:12" x14ac:dyDescent="0.25">
      <c r="A929" s="1">
        <v>44371</v>
      </c>
      <c r="B929" s="2">
        <f t="shared" si="28"/>
        <v>26</v>
      </c>
      <c r="C929" s="2" t="str">
        <f t="shared" si="29"/>
        <v>week 26</v>
      </c>
      <c r="D929" s="3" t="s">
        <v>16</v>
      </c>
      <c r="E929" s="3">
        <v>0</v>
      </c>
      <c r="F929" s="3">
        <v>2089</v>
      </c>
      <c r="G929" s="3">
        <v>1127640.1800000004</v>
      </c>
      <c r="H929" s="3">
        <v>17.899999999999999</v>
      </c>
      <c r="I929" s="3" t="s">
        <v>12</v>
      </c>
      <c r="J929" s="3">
        <v>37393.1</v>
      </c>
      <c r="K929" s="3">
        <v>0</v>
      </c>
      <c r="L929" s="3">
        <v>13.443581628130788</v>
      </c>
    </row>
    <row r="930" spans="1:12" x14ac:dyDescent="0.25">
      <c r="A930" s="1">
        <v>44373</v>
      </c>
      <c r="B930" s="2">
        <f t="shared" si="28"/>
        <v>26</v>
      </c>
      <c r="C930" s="2" t="str">
        <f t="shared" si="29"/>
        <v>week 26</v>
      </c>
      <c r="D930" s="3" t="s">
        <v>15</v>
      </c>
      <c r="E930" s="3">
        <v>0</v>
      </c>
      <c r="F930" s="3">
        <v>192</v>
      </c>
      <c r="G930" s="3">
        <v>1207547.7999999993</v>
      </c>
      <c r="H930" s="3">
        <v>17.5</v>
      </c>
      <c r="I930" s="3" t="s">
        <v>12</v>
      </c>
      <c r="J930" s="3">
        <v>3360</v>
      </c>
      <c r="K930" s="3">
        <v>0</v>
      </c>
      <c r="L930" s="3">
        <v>13.565827330937447</v>
      </c>
    </row>
    <row r="931" spans="1:12" x14ac:dyDescent="0.25">
      <c r="A931" s="1">
        <v>44373</v>
      </c>
      <c r="B931" s="2">
        <f t="shared" si="28"/>
        <v>26</v>
      </c>
      <c r="C931" s="2" t="str">
        <f t="shared" si="29"/>
        <v>week 26</v>
      </c>
      <c r="D931" s="3" t="s">
        <v>15</v>
      </c>
      <c r="E931" s="3">
        <v>0</v>
      </c>
      <c r="F931" s="3">
        <v>20000</v>
      </c>
      <c r="G931" s="3">
        <v>1187547.7999999993</v>
      </c>
      <c r="H931" s="3">
        <v>16.3</v>
      </c>
      <c r="I931" s="3" t="s">
        <v>12</v>
      </c>
      <c r="J931" s="3">
        <v>326000</v>
      </c>
      <c r="K931" s="3">
        <v>0</v>
      </c>
      <c r="L931" s="3">
        <v>13.565827330937447</v>
      </c>
    </row>
    <row r="932" spans="1:12" x14ac:dyDescent="0.25">
      <c r="A932" s="1">
        <v>44375</v>
      </c>
      <c r="B932" s="2">
        <f t="shared" si="28"/>
        <v>27</v>
      </c>
      <c r="C932" s="2" t="str">
        <f t="shared" si="29"/>
        <v>week 27</v>
      </c>
      <c r="D932" s="3" t="s">
        <v>16</v>
      </c>
      <c r="E932" s="3">
        <v>0</v>
      </c>
      <c r="F932" s="3">
        <v>3230</v>
      </c>
      <c r="G932" s="3">
        <v>1124410.1800000004</v>
      </c>
      <c r="H932" s="3">
        <v>18.600000000000001</v>
      </c>
      <c r="I932" s="3" t="s">
        <v>12</v>
      </c>
      <c r="J932" s="3">
        <v>60078.000000000007</v>
      </c>
      <c r="K932" s="3">
        <v>0</v>
      </c>
      <c r="L932" s="3">
        <v>13.443581628130788</v>
      </c>
    </row>
    <row r="933" spans="1:12" x14ac:dyDescent="0.25">
      <c r="A933" s="1">
        <v>44376</v>
      </c>
      <c r="B933" s="2">
        <f t="shared" si="28"/>
        <v>27</v>
      </c>
      <c r="C933" s="2" t="str">
        <f t="shared" si="29"/>
        <v>week 27</v>
      </c>
      <c r="D933" s="3" t="s">
        <v>11</v>
      </c>
      <c r="E933" s="3">
        <v>0</v>
      </c>
      <c r="F933" s="3">
        <v>2080</v>
      </c>
      <c r="G933" s="3">
        <v>984409.47000000044</v>
      </c>
      <c r="H933" s="3">
        <v>17.2</v>
      </c>
      <c r="I933" s="3" t="s">
        <v>12</v>
      </c>
      <c r="J933" s="3">
        <v>35776</v>
      </c>
      <c r="K933" s="3">
        <v>0</v>
      </c>
      <c r="L933" s="3">
        <v>12.888601332520459</v>
      </c>
    </row>
    <row r="934" spans="1:12" x14ac:dyDescent="0.25">
      <c r="A934" s="1">
        <v>44376</v>
      </c>
      <c r="B934" s="2">
        <f t="shared" si="28"/>
        <v>27</v>
      </c>
      <c r="C934" s="2" t="str">
        <f t="shared" si="29"/>
        <v>week 27</v>
      </c>
      <c r="D934" s="3" t="s">
        <v>13</v>
      </c>
      <c r="E934" s="3">
        <v>0</v>
      </c>
      <c r="F934" s="3">
        <v>3965</v>
      </c>
      <c r="G934" s="3">
        <v>64966.260000000009</v>
      </c>
      <c r="H934" s="3">
        <v>18.5</v>
      </c>
      <c r="I934" s="3" t="s">
        <v>12</v>
      </c>
      <c r="J934" s="3">
        <v>73352.5</v>
      </c>
      <c r="K934" s="3">
        <v>0</v>
      </c>
      <c r="L934" s="3">
        <v>13.590663271722116</v>
      </c>
    </row>
    <row r="935" spans="1:12" x14ac:dyDescent="0.25">
      <c r="A935" s="1">
        <v>44376</v>
      </c>
      <c r="B935" s="2">
        <f t="shared" si="28"/>
        <v>27</v>
      </c>
      <c r="C935" s="2" t="str">
        <f t="shared" si="29"/>
        <v>week 27</v>
      </c>
      <c r="D935" s="3" t="s">
        <v>16</v>
      </c>
      <c r="E935" s="3">
        <v>0</v>
      </c>
      <c r="F935" s="3">
        <v>865</v>
      </c>
      <c r="G935" s="3">
        <v>1123545.1800000004</v>
      </c>
      <c r="H935" s="3">
        <v>17.100000000000001</v>
      </c>
      <c r="I935" s="3" t="s">
        <v>12</v>
      </c>
      <c r="J935" s="3">
        <v>14791.500000000002</v>
      </c>
      <c r="K935" s="3">
        <v>0</v>
      </c>
      <c r="L935" s="3">
        <v>13.443581628130788</v>
      </c>
    </row>
    <row r="936" spans="1:12" x14ac:dyDescent="0.25">
      <c r="A936" s="1">
        <v>44377</v>
      </c>
      <c r="B936" s="2">
        <f t="shared" si="28"/>
        <v>27</v>
      </c>
      <c r="C936" s="2" t="str">
        <f t="shared" si="29"/>
        <v>week 27</v>
      </c>
      <c r="D936" s="3" t="s">
        <v>15</v>
      </c>
      <c r="E936" s="3">
        <v>0</v>
      </c>
      <c r="F936" s="3">
        <v>1350</v>
      </c>
      <c r="G936" s="3">
        <v>1186197.7999999993</v>
      </c>
      <c r="H936" s="3">
        <v>18.2</v>
      </c>
      <c r="I936" s="3" t="s">
        <v>12</v>
      </c>
      <c r="J936" s="3">
        <v>24570</v>
      </c>
      <c r="K936" s="3">
        <v>0</v>
      </c>
      <c r="L936" s="3">
        <v>13.565827330937447</v>
      </c>
    </row>
    <row r="937" spans="1:12" x14ac:dyDescent="0.25">
      <c r="A937" s="1">
        <v>44377</v>
      </c>
      <c r="B937" s="2">
        <f t="shared" si="28"/>
        <v>27</v>
      </c>
      <c r="C937" s="2" t="str">
        <f t="shared" si="29"/>
        <v>week 27</v>
      </c>
      <c r="D937" s="3" t="s">
        <v>15</v>
      </c>
      <c r="E937" s="3">
        <v>0</v>
      </c>
      <c r="F937" s="3">
        <v>4660</v>
      </c>
      <c r="G937" s="3">
        <v>1181537.7999999993</v>
      </c>
      <c r="H937" s="3">
        <v>16.600000000000001</v>
      </c>
      <c r="I937" s="3" t="s">
        <v>12</v>
      </c>
      <c r="J937" s="3">
        <v>77356</v>
      </c>
      <c r="K937" s="3">
        <v>0</v>
      </c>
      <c r="L937" s="3">
        <v>13.565827330937447</v>
      </c>
    </row>
    <row r="938" spans="1:12" x14ac:dyDescent="0.25">
      <c r="A938" s="1">
        <v>44377</v>
      </c>
      <c r="B938" s="2">
        <f t="shared" si="28"/>
        <v>27</v>
      </c>
      <c r="C938" s="2" t="str">
        <f t="shared" si="29"/>
        <v>week 27</v>
      </c>
      <c r="D938" s="3" t="s">
        <v>16</v>
      </c>
      <c r="E938" s="3">
        <v>0</v>
      </c>
      <c r="F938" s="3">
        <v>3480</v>
      </c>
      <c r="G938" s="3">
        <v>1120065.1800000004</v>
      </c>
      <c r="H938" s="3">
        <v>17.3</v>
      </c>
      <c r="I938" s="3" t="s">
        <v>12</v>
      </c>
      <c r="J938" s="3">
        <v>60204</v>
      </c>
      <c r="K938" s="3">
        <v>0</v>
      </c>
      <c r="L938" s="3">
        <v>13.443581628130788</v>
      </c>
    </row>
    <row r="939" spans="1:12" x14ac:dyDescent="0.25">
      <c r="A939" s="1">
        <v>44378</v>
      </c>
      <c r="B939" s="2">
        <f t="shared" si="28"/>
        <v>27</v>
      </c>
      <c r="C939" s="2" t="str">
        <f t="shared" si="29"/>
        <v>week 27</v>
      </c>
      <c r="D939" s="3" t="s">
        <v>11</v>
      </c>
      <c r="E939" s="3">
        <v>0</v>
      </c>
      <c r="F939" s="3">
        <v>34980</v>
      </c>
      <c r="G939" s="3">
        <v>949429.47000000044</v>
      </c>
      <c r="H939" s="3">
        <v>18.899999999999999</v>
      </c>
      <c r="I939" s="3" t="s">
        <v>12</v>
      </c>
      <c r="J939" s="3">
        <v>661122</v>
      </c>
      <c r="K939" s="3">
        <v>0</v>
      </c>
      <c r="L939" s="3">
        <v>12.888601332520459</v>
      </c>
    </row>
    <row r="940" spans="1:12" x14ac:dyDescent="0.25">
      <c r="A940" s="1">
        <v>44378</v>
      </c>
      <c r="B940" s="2">
        <f t="shared" si="28"/>
        <v>27</v>
      </c>
      <c r="C940" s="2" t="str">
        <f t="shared" si="29"/>
        <v>week 27</v>
      </c>
      <c r="D940" s="3" t="s">
        <v>11</v>
      </c>
      <c r="E940" s="3">
        <v>93876</v>
      </c>
      <c r="F940" s="3">
        <v>0</v>
      </c>
      <c r="G940" s="3">
        <v>1043305.4700000004</v>
      </c>
      <c r="H940" s="3" t="s">
        <v>12</v>
      </c>
      <c r="I940" s="3">
        <v>14.1</v>
      </c>
      <c r="J940" s="3">
        <v>0</v>
      </c>
      <c r="K940" s="3">
        <v>1323651.5999999999</v>
      </c>
      <c r="L940" s="3">
        <v>12.938459500193103</v>
      </c>
    </row>
    <row r="941" spans="1:12" x14ac:dyDescent="0.25">
      <c r="A941" s="1">
        <v>44378</v>
      </c>
      <c r="B941" s="2">
        <f t="shared" si="28"/>
        <v>27</v>
      </c>
      <c r="C941" s="2" t="str">
        <f t="shared" si="29"/>
        <v>week 27</v>
      </c>
      <c r="D941" s="3" t="s">
        <v>13</v>
      </c>
      <c r="E941" s="3">
        <v>0</v>
      </c>
      <c r="F941" s="3">
        <v>0</v>
      </c>
      <c r="G941" s="3">
        <v>64966.260000000009</v>
      </c>
      <c r="H941" s="3" t="s">
        <v>12</v>
      </c>
      <c r="I941" s="3" t="s">
        <v>12</v>
      </c>
      <c r="J941" s="3">
        <v>0</v>
      </c>
      <c r="K941" s="3">
        <v>0</v>
      </c>
      <c r="L941" s="3">
        <v>13.590663271722116</v>
      </c>
    </row>
    <row r="942" spans="1:12" x14ac:dyDescent="0.25">
      <c r="A942" s="1">
        <v>44378</v>
      </c>
      <c r="B942" s="2">
        <f t="shared" si="28"/>
        <v>27</v>
      </c>
      <c r="C942" s="2" t="str">
        <f t="shared" si="29"/>
        <v>week 27</v>
      </c>
      <c r="D942" s="3" t="s">
        <v>14</v>
      </c>
      <c r="E942" s="3">
        <v>0</v>
      </c>
      <c r="F942" s="3">
        <v>235</v>
      </c>
      <c r="G942" s="3">
        <v>60195.049999999988</v>
      </c>
      <c r="H942" s="3">
        <v>18.3</v>
      </c>
      <c r="I942" s="3" t="s">
        <v>12</v>
      </c>
      <c r="J942" s="3">
        <v>4300.5</v>
      </c>
      <c r="K942" s="3">
        <v>0</v>
      </c>
      <c r="L942" s="3">
        <v>13.524049277538557</v>
      </c>
    </row>
    <row r="943" spans="1:12" x14ac:dyDescent="0.25">
      <c r="A943" s="1">
        <v>44381</v>
      </c>
      <c r="B943" s="2">
        <f t="shared" si="28"/>
        <v>28</v>
      </c>
      <c r="C943" s="2" t="str">
        <f t="shared" si="29"/>
        <v>week 28</v>
      </c>
      <c r="D943" s="3" t="s">
        <v>11</v>
      </c>
      <c r="E943" s="3">
        <v>0</v>
      </c>
      <c r="F943" s="3">
        <v>6090</v>
      </c>
      <c r="G943" s="3">
        <v>1037215.4700000004</v>
      </c>
      <c r="H943" s="3">
        <v>17.2</v>
      </c>
      <c r="I943" s="3" t="s">
        <v>12</v>
      </c>
      <c r="J943" s="3">
        <v>104748</v>
      </c>
      <c r="K943" s="3">
        <v>0</v>
      </c>
      <c r="L943" s="3">
        <v>12.938459500193103</v>
      </c>
    </row>
    <row r="944" spans="1:12" x14ac:dyDescent="0.25">
      <c r="A944" s="1">
        <v>44382</v>
      </c>
      <c r="B944" s="2">
        <f t="shared" si="28"/>
        <v>28</v>
      </c>
      <c r="C944" s="2" t="str">
        <f t="shared" si="29"/>
        <v>week 28</v>
      </c>
      <c r="D944" s="3" t="s">
        <v>11</v>
      </c>
      <c r="E944" s="3">
        <v>0</v>
      </c>
      <c r="F944" s="3">
        <v>685</v>
      </c>
      <c r="G944" s="3">
        <v>1036530.4700000004</v>
      </c>
      <c r="H944" s="3">
        <v>18.2</v>
      </c>
      <c r="I944" s="3" t="s">
        <v>12</v>
      </c>
      <c r="J944" s="3">
        <v>12467</v>
      </c>
      <c r="K944" s="3">
        <v>0</v>
      </c>
      <c r="L944" s="3">
        <v>12.938459500193103</v>
      </c>
    </row>
    <row r="945" spans="1:12" x14ac:dyDescent="0.25">
      <c r="A945" s="1">
        <v>44382</v>
      </c>
      <c r="B945" s="2">
        <f t="shared" si="28"/>
        <v>28</v>
      </c>
      <c r="C945" s="2" t="str">
        <f t="shared" si="29"/>
        <v>week 28</v>
      </c>
      <c r="D945" s="3" t="s">
        <v>15</v>
      </c>
      <c r="E945" s="3">
        <v>372</v>
      </c>
      <c r="F945" s="3">
        <v>0</v>
      </c>
      <c r="G945" s="3">
        <v>1181909.7999999993</v>
      </c>
      <c r="H945" s="3" t="s">
        <v>12</v>
      </c>
      <c r="I945" s="3">
        <v>13.3</v>
      </c>
      <c r="J945" s="3">
        <v>0</v>
      </c>
      <c r="K945" s="3">
        <v>4947.6000000000004</v>
      </c>
      <c r="L945" s="3">
        <v>13.565797824488012</v>
      </c>
    </row>
    <row r="946" spans="1:12" x14ac:dyDescent="0.25">
      <c r="A946" s="1">
        <v>44382</v>
      </c>
      <c r="B946" s="2">
        <f t="shared" si="28"/>
        <v>28</v>
      </c>
      <c r="C946" s="2" t="str">
        <f t="shared" si="29"/>
        <v>week 28</v>
      </c>
      <c r="D946" s="3" t="s">
        <v>16</v>
      </c>
      <c r="E946" s="3">
        <v>0</v>
      </c>
      <c r="F946" s="3">
        <v>330</v>
      </c>
      <c r="G946" s="3">
        <v>1119735.1800000004</v>
      </c>
      <c r="H946" s="3">
        <v>18.3</v>
      </c>
      <c r="I946" s="3" t="s">
        <v>12</v>
      </c>
      <c r="J946" s="3">
        <v>6039</v>
      </c>
      <c r="K946" s="3">
        <v>0</v>
      </c>
      <c r="L946" s="3">
        <v>13.443581628130788</v>
      </c>
    </row>
    <row r="947" spans="1:12" x14ac:dyDescent="0.25">
      <c r="A947" s="1">
        <v>44384</v>
      </c>
      <c r="B947" s="2">
        <f t="shared" si="28"/>
        <v>28</v>
      </c>
      <c r="C947" s="2" t="str">
        <f t="shared" si="29"/>
        <v>week 28</v>
      </c>
      <c r="D947" s="3" t="s">
        <v>11</v>
      </c>
      <c r="E947" s="3">
        <v>0</v>
      </c>
      <c r="F947" s="3">
        <v>1780</v>
      </c>
      <c r="G947" s="3">
        <v>1034750.4700000004</v>
      </c>
      <c r="H947" s="3">
        <v>18.399999999999999</v>
      </c>
      <c r="I947" s="3" t="s">
        <v>12</v>
      </c>
      <c r="J947" s="3">
        <v>32751.999999999996</v>
      </c>
      <c r="K947" s="3">
        <v>0</v>
      </c>
      <c r="L947" s="3">
        <v>12.938459500193103</v>
      </c>
    </row>
    <row r="948" spans="1:12" x14ac:dyDescent="0.25">
      <c r="A948" s="1">
        <v>44384</v>
      </c>
      <c r="B948" s="2">
        <f t="shared" si="28"/>
        <v>28</v>
      </c>
      <c r="C948" s="2" t="str">
        <f t="shared" si="29"/>
        <v>week 28</v>
      </c>
      <c r="D948" s="3" t="s">
        <v>11</v>
      </c>
      <c r="E948" s="3">
        <v>0</v>
      </c>
      <c r="F948" s="3">
        <v>4824</v>
      </c>
      <c r="G948" s="3">
        <v>1029926.4700000004</v>
      </c>
      <c r="H948" s="3">
        <v>18.899999999999999</v>
      </c>
      <c r="I948" s="3" t="s">
        <v>12</v>
      </c>
      <c r="J948" s="3">
        <v>91173.599999999991</v>
      </c>
      <c r="K948" s="3">
        <v>0</v>
      </c>
      <c r="L948" s="3">
        <v>12.938459500193103</v>
      </c>
    </row>
    <row r="949" spans="1:12" x14ac:dyDescent="0.25">
      <c r="A949" s="1">
        <v>44384</v>
      </c>
      <c r="B949" s="2">
        <f t="shared" si="28"/>
        <v>28</v>
      </c>
      <c r="C949" s="2" t="str">
        <f t="shared" si="29"/>
        <v>week 28</v>
      </c>
      <c r="D949" s="3" t="s">
        <v>15</v>
      </c>
      <c r="E949" s="3">
        <v>0</v>
      </c>
      <c r="F949" s="3">
        <v>874</v>
      </c>
      <c r="G949" s="3">
        <v>1181035.7999999993</v>
      </c>
      <c r="H949" s="3">
        <v>16.7</v>
      </c>
      <c r="I949" s="3" t="s">
        <v>12</v>
      </c>
      <c r="J949" s="3">
        <v>14595.8</v>
      </c>
      <c r="K949" s="3">
        <v>0</v>
      </c>
      <c r="L949" s="3">
        <v>13.565797824488012</v>
      </c>
    </row>
    <row r="950" spans="1:12" x14ac:dyDescent="0.25">
      <c r="A950" s="1">
        <v>44384</v>
      </c>
      <c r="B950" s="2">
        <f t="shared" si="28"/>
        <v>28</v>
      </c>
      <c r="C950" s="2" t="str">
        <f t="shared" si="29"/>
        <v>week 28</v>
      </c>
      <c r="D950" s="3" t="s">
        <v>15</v>
      </c>
      <c r="E950" s="3">
        <v>0</v>
      </c>
      <c r="F950" s="3">
        <v>2168</v>
      </c>
      <c r="G950" s="3">
        <v>1178867.7999999993</v>
      </c>
      <c r="H950" s="3">
        <v>16.600000000000001</v>
      </c>
      <c r="I950" s="3" t="s">
        <v>12</v>
      </c>
      <c r="J950" s="3">
        <v>35988.800000000003</v>
      </c>
      <c r="K950" s="3">
        <v>0</v>
      </c>
      <c r="L950" s="3">
        <v>13.565797824488012</v>
      </c>
    </row>
    <row r="951" spans="1:12" x14ac:dyDescent="0.25">
      <c r="A951" s="1">
        <v>44384</v>
      </c>
      <c r="B951" s="2">
        <f t="shared" si="28"/>
        <v>28</v>
      </c>
      <c r="C951" s="2" t="str">
        <f t="shared" si="29"/>
        <v>week 28</v>
      </c>
      <c r="D951" s="3" t="s">
        <v>16</v>
      </c>
      <c r="E951" s="3">
        <v>0</v>
      </c>
      <c r="F951" s="3">
        <v>1952</v>
      </c>
      <c r="G951" s="3">
        <v>1117783.1800000004</v>
      </c>
      <c r="H951" s="3">
        <v>17.100000000000001</v>
      </c>
      <c r="I951" s="3" t="s">
        <v>12</v>
      </c>
      <c r="J951" s="3">
        <v>33379.200000000004</v>
      </c>
      <c r="K951" s="3">
        <v>0</v>
      </c>
      <c r="L951" s="3">
        <v>13.443581628130788</v>
      </c>
    </row>
    <row r="952" spans="1:12" x14ac:dyDescent="0.25">
      <c r="A952" s="1">
        <v>44385</v>
      </c>
      <c r="B952" s="2">
        <f t="shared" si="28"/>
        <v>28</v>
      </c>
      <c r="C952" s="2" t="str">
        <f t="shared" si="29"/>
        <v>week 28</v>
      </c>
      <c r="D952" s="3" t="s">
        <v>11</v>
      </c>
      <c r="E952" s="3">
        <v>95354</v>
      </c>
      <c r="F952" s="3">
        <v>0</v>
      </c>
      <c r="G952" s="3">
        <v>1125280.4700000004</v>
      </c>
      <c r="H952" s="3" t="s">
        <v>12</v>
      </c>
      <c r="I952" s="3">
        <v>14.2</v>
      </c>
      <c r="J952" s="3">
        <v>0</v>
      </c>
      <c r="K952" s="3">
        <v>1354026.8</v>
      </c>
      <c r="L952" s="3">
        <v>12.989082526912616</v>
      </c>
    </row>
    <row r="953" spans="1:12" x14ac:dyDescent="0.25">
      <c r="A953" s="1">
        <v>44385</v>
      </c>
      <c r="B953" s="2">
        <f t="shared" si="28"/>
        <v>28</v>
      </c>
      <c r="C953" s="2" t="str">
        <f t="shared" si="29"/>
        <v>week 28</v>
      </c>
      <c r="D953" s="3" t="s">
        <v>11</v>
      </c>
      <c r="E953" s="3">
        <v>0</v>
      </c>
      <c r="F953" s="3">
        <v>9060</v>
      </c>
      <c r="G953" s="3">
        <v>1116220.4700000004</v>
      </c>
      <c r="H953" s="3">
        <v>16.3</v>
      </c>
      <c r="I953" s="3" t="s">
        <v>12</v>
      </c>
      <c r="J953" s="3">
        <v>147678</v>
      </c>
      <c r="K953" s="3">
        <v>0</v>
      </c>
      <c r="L953" s="3">
        <v>12.989082526912616</v>
      </c>
    </row>
    <row r="954" spans="1:12" x14ac:dyDescent="0.25">
      <c r="A954" s="1">
        <v>44385</v>
      </c>
      <c r="B954" s="2">
        <f t="shared" si="28"/>
        <v>28</v>
      </c>
      <c r="C954" s="2" t="str">
        <f t="shared" si="29"/>
        <v>week 28</v>
      </c>
      <c r="D954" s="3" t="s">
        <v>11</v>
      </c>
      <c r="E954" s="3">
        <v>94752</v>
      </c>
      <c r="F954" s="3">
        <v>0</v>
      </c>
      <c r="G954" s="3">
        <v>1210972.4700000004</v>
      </c>
      <c r="H954" s="3" t="s">
        <v>12</v>
      </c>
      <c r="I954" s="3">
        <v>12.5</v>
      </c>
      <c r="J954" s="3">
        <v>0</v>
      </c>
      <c r="K954" s="3">
        <v>1184400</v>
      </c>
      <c r="L954" s="3">
        <v>12.970328369553437</v>
      </c>
    </row>
    <row r="955" spans="1:12" x14ac:dyDescent="0.25">
      <c r="A955" s="1">
        <v>44385</v>
      </c>
      <c r="B955" s="2">
        <f t="shared" si="28"/>
        <v>28</v>
      </c>
      <c r="C955" s="2" t="str">
        <f t="shared" si="29"/>
        <v>week 28</v>
      </c>
      <c r="D955" s="3" t="s">
        <v>15</v>
      </c>
      <c r="E955" s="3">
        <v>95846</v>
      </c>
      <c r="F955" s="3">
        <v>0</v>
      </c>
      <c r="G955" s="3">
        <v>1274713.7999999993</v>
      </c>
      <c r="H955" s="3" t="s">
        <v>12</v>
      </c>
      <c r="I955" s="3">
        <v>14.6</v>
      </c>
      <c r="J955" s="3">
        <v>0</v>
      </c>
      <c r="K955" s="3">
        <v>1399351.5999999999</v>
      </c>
      <c r="L955" s="3">
        <v>13.594552455137311</v>
      </c>
    </row>
    <row r="956" spans="1:12" x14ac:dyDescent="0.25">
      <c r="A956" s="1">
        <v>44385</v>
      </c>
      <c r="B956" s="2">
        <f t="shared" si="28"/>
        <v>28</v>
      </c>
      <c r="C956" s="2" t="str">
        <f t="shared" si="29"/>
        <v>week 28</v>
      </c>
      <c r="D956" s="3" t="s">
        <v>15</v>
      </c>
      <c r="E956" s="3">
        <v>97524</v>
      </c>
      <c r="F956" s="3">
        <v>0</v>
      </c>
      <c r="G956" s="3">
        <v>1372237.7999999993</v>
      </c>
      <c r="H956" s="3" t="s">
        <v>12</v>
      </c>
      <c r="I956" s="3">
        <v>12.7</v>
      </c>
      <c r="J956" s="3">
        <v>0</v>
      </c>
      <c r="K956" s="3">
        <v>1238554.8</v>
      </c>
      <c r="L956" s="3">
        <v>13.569941420658351</v>
      </c>
    </row>
    <row r="957" spans="1:12" x14ac:dyDescent="0.25">
      <c r="A957" s="1">
        <v>44385</v>
      </c>
      <c r="B957" s="2">
        <f t="shared" si="28"/>
        <v>28</v>
      </c>
      <c r="C957" s="2" t="str">
        <f t="shared" si="29"/>
        <v>week 28</v>
      </c>
      <c r="D957" s="3" t="s">
        <v>15</v>
      </c>
      <c r="E957" s="3">
        <v>94042</v>
      </c>
      <c r="F957" s="3">
        <v>0</v>
      </c>
      <c r="G957" s="3">
        <v>1466279.7999999993</v>
      </c>
      <c r="H957" s="3" t="s">
        <v>12</v>
      </c>
      <c r="I957" s="3">
        <v>13.6</v>
      </c>
      <c r="J957" s="3">
        <v>0</v>
      </c>
      <c r="K957" s="3">
        <v>1278971.2</v>
      </c>
      <c r="L957" s="3">
        <v>13.570718260133059</v>
      </c>
    </row>
    <row r="958" spans="1:12" x14ac:dyDescent="0.25">
      <c r="A958" s="1">
        <v>44385</v>
      </c>
      <c r="B958" s="2">
        <f t="shared" si="28"/>
        <v>28</v>
      </c>
      <c r="C958" s="2" t="str">
        <f t="shared" si="29"/>
        <v>week 28</v>
      </c>
      <c r="D958" s="3" t="s">
        <v>15</v>
      </c>
      <c r="E958" s="3">
        <v>0</v>
      </c>
      <c r="F958" s="3">
        <v>1128</v>
      </c>
      <c r="G958" s="3">
        <v>1465151.7999999993</v>
      </c>
      <c r="H958" s="3">
        <v>16.2</v>
      </c>
      <c r="I958" s="3" t="s">
        <v>12</v>
      </c>
      <c r="J958" s="3">
        <v>18273.599999999999</v>
      </c>
      <c r="K958" s="3">
        <v>0</v>
      </c>
      <c r="L958" s="3">
        <v>13.570718260133059</v>
      </c>
    </row>
    <row r="959" spans="1:12" x14ac:dyDescent="0.25">
      <c r="A959" s="1">
        <v>44385</v>
      </c>
      <c r="B959" s="2">
        <f t="shared" si="28"/>
        <v>28</v>
      </c>
      <c r="C959" s="2" t="str">
        <f t="shared" si="29"/>
        <v>week 28</v>
      </c>
      <c r="D959" s="3" t="s">
        <v>15</v>
      </c>
      <c r="E959" s="3">
        <v>0</v>
      </c>
      <c r="F959" s="3">
        <v>2120</v>
      </c>
      <c r="G959" s="3">
        <v>1463031.7999999993</v>
      </c>
      <c r="H959" s="3">
        <v>18.8</v>
      </c>
      <c r="I959" s="3" t="s">
        <v>12</v>
      </c>
      <c r="J959" s="3">
        <v>39856</v>
      </c>
      <c r="K959" s="3">
        <v>0</v>
      </c>
      <c r="L959" s="3">
        <v>13.570718260133059</v>
      </c>
    </row>
    <row r="960" spans="1:12" x14ac:dyDescent="0.25">
      <c r="A960" s="1">
        <v>44385</v>
      </c>
      <c r="B960" s="2">
        <f t="shared" si="28"/>
        <v>28</v>
      </c>
      <c r="C960" s="2" t="str">
        <f t="shared" si="29"/>
        <v>week 28</v>
      </c>
      <c r="D960" s="3" t="s">
        <v>15</v>
      </c>
      <c r="E960" s="3">
        <v>0</v>
      </c>
      <c r="F960" s="3">
        <v>8048</v>
      </c>
      <c r="G960" s="3">
        <v>1454983.7999999993</v>
      </c>
      <c r="H960" s="3">
        <v>18.399999999999999</v>
      </c>
      <c r="I960" s="3" t="s">
        <v>12</v>
      </c>
      <c r="J960" s="3">
        <v>148083.19999999998</v>
      </c>
      <c r="K960" s="3">
        <v>0</v>
      </c>
      <c r="L960" s="3">
        <v>13.570718260133059</v>
      </c>
    </row>
    <row r="961" spans="1:12" x14ac:dyDescent="0.25">
      <c r="A961" s="1">
        <v>44385</v>
      </c>
      <c r="B961" s="2">
        <f t="shared" si="28"/>
        <v>28</v>
      </c>
      <c r="C961" s="2" t="str">
        <f t="shared" si="29"/>
        <v>week 28</v>
      </c>
      <c r="D961" s="3" t="s">
        <v>16</v>
      </c>
      <c r="E961" s="3">
        <v>0</v>
      </c>
      <c r="F961" s="3">
        <v>3252</v>
      </c>
      <c r="G961" s="3">
        <v>1114531.1800000004</v>
      </c>
      <c r="H961" s="3">
        <v>16.100000000000001</v>
      </c>
      <c r="I961" s="3" t="s">
        <v>12</v>
      </c>
      <c r="J961" s="3">
        <v>52357.200000000004</v>
      </c>
      <c r="K961" s="3">
        <v>0</v>
      </c>
      <c r="L961" s="3">
        <v>13.443581628130788</v>
      </c>
    </row>
    <row r="962" spans="1:12" x14ac:dyDescent="0.25">
      <c r="A962" s="1">
        <v>44385</v>
      </c>
      <c r="B962" s="2">
        <f t="shared" si="28"/>
        <v>28</v>
      </c>
      <c r="C962" s="2" t="str">
        <f t="shared" si="29"/>
        <v>week 28</v>
      </c>
      <c r="D962" s="3" t="s">
        <v>16</v>
      </c>
      <c r="E962" s="3">
        <v>0</v>
      </c>
      <c r="F962" s="3">
        <v>3542</v>
      </c>
      <c r="G962" s="3">
        <v>1110989.1800000004</v>
      </c>
      <c r="H962" s="3">
        <v>18.5</v>
      </c>
      <c r="I962" s="3" t="s">
        <v>12</v>
      </c>
      <c r="J962" s="3">
        <v>65527</v>
      </c>
      <c r="K962" s="3">
        <v>0</v>
      </c>
      <c r="L962" s="3">
        <v>13.443581628130788</v>
      </c>
    </row>
    <row r="963" spans="1:12" x14ac:dyDescent="0.25">
      <c r="A963" s="1">
        <v>44385</v>
      </c>
      <c r="B963" s="2">
        <f t="shared" ref="B963:B1026" si="30">WEEKNUM(A963)</f>
        <v>28</v>
      </c>
      <c r="C963" s="2" t="str">
        <f t="shared" ref="C963:C1026" si="31">CONCATENATE("week"," ",B963)</f>
        <v>week 28</v>
      </c>
      <c r="D963" s="3" t="s">
        <v>16</v>
      </c>
      <c r="E963" s="3">
        <v>0</v>
      </c>
      <c r="F963" s="3">
        <v>6360</v>
      </c>
      <c r="G963" s="3">
        <v>1104629.1800000004</v>
      </c>
      <c r="H963" s="3">
        <v>17.100000000000001</v>
      </c>
      <c r="I963" s="3" t="s">
        <v>12</v>
      </c>
      <c r="J963" s="3">
        <v>108756.00000000001</v>
      </c>
      <c r="K963" s="3">
        <v>0</v>
      </c>
      <c r="L963" s="3">
        <v>13.443581628130788</v>
      </c>
    </row>
    <row r="964" spans="1:12" x14ac:dyDescent="0.25">
      <c r="A964" s="1">
        <v>44387</v>
      </c>
      <c r="B964" s="2">
        <f t="shared" si="30"/>
        <v>28</v>
      </c>
      <c r="C964" s="2" t="str">
        <f t="shared" si="31"/>
        <v>week 28</v>
      </c>
      <c r="D964" s="3" t="s">
        <v>11</v>
      </c>
      <c r="E964" s="3">
        <v>0</v>
      </c>
      <c r="F964" s="3">
        <v>99540</v>
      </c>
      <c r="G964" s="3">
        <v>1111432.4700000004</v>
      </c>
      <c r="H964" s="3">
        <v>18.899999999999999</v>
      </c>
      <c r="I964" s="3" t="s">
        <v>12</v>
      </c>
      <c r="J964" s="3">
        <v>1881305.9999999998</v>
      </c>
      <c r="K964" s="3">
        <v>0</v>
      </c>
      <c r="L964" s="3">
        <v>12.970328369553437</v>
      </c>
    </row>
    <row r="965" spans="1:12" x14ac:dyDescent="0.25">
      <c r="A965" s="1">
        <v>44389</v>
      </c>
      <c r="B965" s="2">
        <f t="shared" si="30"/>
        <v>29</v>
      </c>
      <c r="C965" s="2" t="str">
        <f t="shared" si="31"/>
        <v>week 29</v>
      </c>
      <c r="D965" s="3" t="s">
        <v>15</v>
      </c>
      <c r="E965" s="3">
        <v>0</v>
      </c>
      <c r="F965" s="3">
        <v>4590</v>
      </c>
      <c r="G965" s="3">
        <v>1450393.7999999993</v>
      </c>
      <c r="H965" s="3">
        <v>17.600000000000001</v>
      </c>
      <c r="I965" s="3" t="s">
        <v>12</v>
      </c>
      <c r="J965" s="3">
        <v>80784</v>
      </c>
      <c r="K965" s="3">
        <v>0</v>
      </c>
      <c r="L965" s="3">
        <v>13.570718260133059</v>
      </c>
    </row>
    <row r="966" spans="1:12" x14ac:dyDescent="0.25">
      <c r="A966" s="1">
        <v>44389</v>
      </c>
      <c r="B966" s="2">
        <f t="shared" si="30"/>
        <v>29</v>
      </c>
      <c r="C966" s="2" t="str">
        <f t="shared" si="31"/>
        <v>week 29</v>
      </c>
      <c r="D966" s="3" t="s">
        <v>16</v>
      </c>
      <c r="E966" s="3">
        <v>0</v>
      </c>
      <c r="F966" s="3">
        <v>2531</v>
      </c>
      <c r="G966" s="3">
        <v>1102098.1800000004</v>
      </c>
      <c r="H966" s="3">
        <v>16.899999999999999</v>
      </c>
      <c r="I966" s="3" t="s">
        <v>12</v>
      </c>
      <c r="J966" s="3">
        <v>42773.899999999994</v>
      </c>
      <c r="K966" s="3">
        <v>0</v>
      </c>
      <c r="L966" s="3">
        <v>13.443581628130788</v>
      </c>
    </row>
    <row r="967" spans="1:12" x14ac:dyDescent="0.25">
      <c r="A967" s="1">
        <v>44390</v>
      </c>
      <c r="B967" s="2">
        <f t="shared" si="30"/>
        <v>29</v>
      </c>
      <c r="C967" s="2" t="str">
        <f t="shared" si="31"/>
        <v>week 29</v>
      </c>
      <c r="D967" s="3" t="s">
        <v>11</v>
      </c>
      <c r="E967" s="3">
        <v>0</v>
      </c>
      <c r="F967" s="3">
        <v>18527</v>
      </c>
      <c r="G967" s="3">
        <v>1092905.4700000004</v>
      </c>
      <c r="H967" s="3">
        <v>16.2</v>
      </c>
      <c r="I967" s="3" t="s">
        <v>12</v>
      </c>
      <c r="J967" s="3">
        <v>300137.39999999997</v>
      </c>
      <c r="K967" s="3">
        <v>0</v>
      </c>
      <c r="L967" s="3">
        <v>12.970328369553437</v>
      </c>
    </row>
    <row r="968" spans="1:12" x14ac:dyDescent="0.25">
      <c r="A968" s="1">
        <v>44390</v>
      </c>
      <c r="B968" s="2">
        <f t="shared" si="30"/>
        <v>29</v>
      </c>
      <c r="C968" s="2" t="str">
        <f t="shared" si="31"/>
        <v>week 29</v>
      </c>
      <c r="D968" s="3" t="s">
        <v>11</v>
      </c>
      <c r="E968" s="3">
        <v>0</v>
      </c>
      <c r="F968" s="3">
        <v>3072</v>
      </c>
      <c r="G968" s="3">
        <v>1089833.4700000004</v>
      </c>
      <c r="H968" s="3">
        <v>18.100000000000001</v>
      </c>
      <c r="I968" s="3" t="s">
        <v>12</v>
      </c>
      <c r="J968" s="3">
        <v>55603.200000000004</v>
      </c>
      <c r="K968" s="3">
        <v>0</v>
      </c>
      <c r="L968" s="3">
        <v>12.970328369553437</v>
      </c>
    </row>
    <row r="969" spans="1:12" x14ac:dyDescent="0.25">
      <c r="A969" s="1">
        <v>44390</v>
      </c>
      <c r="B969" s="2">
        <f t="shared" si="30"/>
        <v>29</v>
      </c>
      <c r="C969" s="2" t="str">
        <f t="shared" si="31"/>
        <v>week 29</v>
      </c>
      <c r="D969" s="3" t="s">
        <v>11</v>
      </c>
      <c r="E969" s="3">
        <v>0</v>
      </c>
      <c r="F969" s="3">
        <v>8122</v>
      </c>
      <c r="G969" s="3">
        <v>1081711.4700000004</v>
      </c>
      <c r="H969" s="3">
        <v>16.399999999999999</v>
      </c>
      <c r="I969" s="3" t="s">
        <v>12</v>
      </c>
      <c r="J969" s="3">
        <v>133200.79999999999</v>
      </c>
      <c r="K969" s="3">
        <v>0</v>
      </c>
      <c r="L969" s="3">
        <v>12.970328369553437</v>
      </c>
    </row>
    <row r="970" spans="1:12" x14ac:dyDescent="0.25">
      <c r="A970" s="1">
        <v>44390</v>
      </c>
      <c r="B970" s="2">
        <f t="shared" si="30"/>
        <v>29</v>
      </c>
      <c r="C970" s="2" t="str">
        <f t="shared" si="31"/>
        <v>week 29</v>
      </c>
      <c r="D970" s="3" t="s">
        <v>11</v>
      </c>
      <c r="E970" s="3">
        <v>0</v>
      </c>
      <c r="F970" s="3">
        <v>21657</v>
      </c>
      <c r="G970" s="3">
        <v>1060054.4700000004</v>
      </c>
      <c r="H970" s="3">
        <v>17.8</v>
      </c>
      <c r="I970" s="3" t="s">
        <v>12</v>
      </c>
      <c r="J970" s="3">
        <v>385494.60000000003</v>
      </c>
      <c r="K970" s="3">
        <v>0</v>
      </c>
      <c r="L970" s="3">
        <v>12.970328369553437</v>
      </c>
    </row>
    <row r="971" spans="1:12" x14ac:dyDescent="0.25">
      <c r="A971" s="1">
        <v>44390</v>
      </c>
      <c r="B971" s="2">
        <f t="shared" si="30"/>
        <v>29</v>
      </c>
      <c r="C971" s="2" t="str">
        <f t="shared" si="31"/>
        <v>week 29</v>
      </c>
      <c r="D971" s="3" t="s">
        <v>15</v>
      </c>
      <c r="E971" s="3">
        <v>0</v>
      </c>
      <c r="F971" s="3">
        <v>11981</v>
      </c>
      <c r="G971" s="3">
        <v>1438412.7999999993</v>
      </c>
      <c r="H971" s="3">
        <v>16.5</v>
      </c>
      <c r="I971" s="3" t="s">
        <v>12</v>
      </c>
      <c r="J971" s="3">
        <v>197686.5</v>
      </c>
      <c r="K971" s="3">
        <v>0</v>
      </c>
      <c r="L971" s="3">
        <v>13.570718260133059</v>
      </c>
    </row>
    <row r="972" spans="1:12" x14ac:dyDescent="0.25">
      <c r="A972" s="1">
        <v>44390</v>
      </c>
      <c r="B972" s="2">
        <f t="shared" si="30"/>
        <v>29</v>
      </c>
      <c r="C972" s="2" t="str">
        <f t="shared" si="31"/>
        <v>week 29</v>
      </c>
      <c r="D972" s="3" t="s">
        <v>15</v>
      </c>
      <c r="E972" s="3">
        <v>0</v>
      </c>
      <c r="F972" s="3">
        <v>2990</v>
      </c>
      <c r="G972" s="3">
        <v>1435422.7999999993</v>
      </c>
      <c r="H972" s="3">
        <v>17.399999999999999</v>
      </c>
      <c r="I972" s="3" t="s">
        <v>12</v>
      </c>
      <c r="J972" s="3">
        <v>52025.999999999993</v>
      </c>
      <c r="K972" s="3">
        <v>0</v>
      </c>
      <c r="L972" s="3">
        <v>13.570718260133059</v>
      </c>
    </row>
    <row r="973" spans="1:12" x14ac:dyDescent="0.25">
      <c r="A973" s="1">
        <v>44390</v>
      </c>
      <c r="B973" s="2">
        <f t="shared" si="30"/>
        <v>29</v>
      </c>
      <c r="C973" s="2" t="str">
        <f t="shared" si="31"/>
        <v>week 29</v>
      </c>
      <c r="D973" s="3" t="s">
        <v>15</v>
      </c>
      <c r="E973" s="3">
        <v>0</v>
      </c>
      <c r="F973" s="3">
        <v>8359</v>
      </c>
      <c r="G973" s="3">
        <v>1427063.7999999993</v>
      </c>
      <c r="H973" s="3">
        <v>17.7</v>
      </c>
      <c r="I973" s="3" t="s">
        <v>12</v>
      </c>
      <c r="J973" s="3">
        <v>147954.29999999999</v>
      </c>
      <c r="K973" s="3">
        <v>0</v>
      </c>
      <c r="L973" s="3">
        <v>13.570718260133059</v>
      </c>
    </row>
    <row r="974" spans="1:12" x14ac:dyDescent="0.25">
      <c r="A974" s="1">
        <v>44390</v>
      </c>
      <c r="B974" s="2">
        <f t="shared" si="30"/>
        <v>29</v>
      </c>
      <c r="C974" s="2" t="str">
        <f t="shared" si="31"/>
        <v>week 29</v>
      </c>
      <c r="D974" s="3" t="s">
        <v>15</v>
      </c>
      <c r="E974" s="3">
        <v>0</v>
      </c>
      <c r="F974" s="3">
        <v>2786</v>
      </c>
      <c r="G974" s="3">
        <v>1424277.7999999993</v>
      </c>
      <c r="H974" s="3">
        <v>16.399999999999999</v>
      </c>
      <c r="I974" s="3" t="s">
        <v>12</v>
      </c>
      <c r="J974" s="3">
        <v>45690.399999999994</v>
      </c>
      <c r="K974" s="3">
        <v>0</v>
      </c>
      <c r="L974" s="3">
        <v>13.570718260133059</v>
      </c>
    </row>
    <row r="975" spans="1:12" x14ac:dyDescent="0.25">
      <c r="A975" s="1">
        <v>44390</v>
      </c>
      <c r="B975" s="2">
        <f t="shared" si="30"/>
        <v>29</v>
      </c>
      <c r="C975" s="2" t="str">
        <f t="shared" si="31"/>
        <v>week 29</v>
      </c>
      <c r="D975" s="3" t="s">
        <v>15</v>
      </c>
      <c r="E975" s="3">
        <v>0</v>
      </c>
      <c r="F975" s="3">
        <v>9101</v>
      </c>
      <c r="G975" s="3">
        <v>1415176.7999999993</v>
      </c>
      <c r="H975" s="3">
        <v>18.399999999999999</v>
      </c>
      <c r="I975" s="3" t="s">
        <v>12</v>
      </c>
      <c r="J975" s="3">
        <v>167458.4</v>
      </c>
      <c r="K975" s="3">
        <v>0</v>
      </c>
      <c r="L975" s="3">
        <v>13.570718260133059</v>
      </c>
    </row>
    <row r="976" spans="1:12" x14ac:dyDescent="0.25">
      <c r="A976" s="1">
        <v>44390</v>
      </c>
      <c r="B976" s="2">
        <f t="shared" si="30"/>
        <v>29</v>
      </c>
      <c r="C976" s="2" t="str">
        <f t="shared" si="31"/>
        <v>week 29</v>
      </c>
      <c r="D976" s="3" t="s">
        <v>15</v>
      </c>
      <c r="E976" s="3">
        <v>0</v>
      </c>
      <c r="F976" s="3">
        <v>2275</v>
      </c>
      <c r="G976" s="3">
        <v>1412901.7999999993</v>
      </c>
      <c r="H976" s="3">
        <v>17.899999999999999</v>
      </c>
      <c r="I976" s="3" t="s">
        <v>12</v>
      </c>
      <c r="J976" s="3">
        <v>40722.5</v>
      </c>
      <c r="K976" s="3">
        <v>0</v>
      </c>
      <c r="L976" s="3">
        <v>13.570718260133059</v>
      </c>
    </row>
    <row r="977" spans="1:12" x14ac:dyDescent="0.25">
      <c r="A977" s="1">
        <v>44390</v>
      </c>
      <c r="B977" s="2">
        <f t="shared" si="30"/>
        <v>29</v>
      </c>
      <c r="C977" s="2" t="str">
        <f t="shared" si="31"/>
        <v>week 29</v>
      </c>
      <c r="D977" s="3" t="s">
        <v>16</v>
      </c>
      <c r="E977" s="3">
        <v>0</v>
      </c>
      <c r="F977" s="3">
        <v>440</v>
      </c>
      <c r="G977" s="3">
        <v>1101658.1800000004</v>
      </c>
      <c r="H977" s="3">
        <v>17.399999999999999</v>
      </c>
      <c r="I977" s="3" t="s">
        <v>12</v>
      </c>
      <c r="J977" s="3">
        <v>7655.9999999999991</v>
      </c>
      <c r="K977" s="3">
        <v>0</v>
      </c>
      <c r="L977" s="3">
        <v>13.443581628130788</v>
      </c>
    </row>
    <row r="978" spans="1:12" x14ac:dyDescent="0.25">
      <c r="A978" s="1">
        <v>44390</v>
      </c>
      <c r="B978" s="2">
        <f t="shared" si="30"/>
        <v>29</v>
      </c>
      <c r="C978" s="2" t="str">
        <f t="shared" si="31"/>
        <v>week 29</v>
      </c>
      <c r="D978" s="3" t="s">
        <v>16</v>
      </c>
      <c r="E978" s="3">
        <v>0</v>
      </c>
      <c r="F978" s="3">
        <v>23470</v>
      </c>
      <c r="G978" s="3">
        <v>1078188.1800000004</v>
      </c>
      <c r="H978" s="3">
        <v>17.600000000000001</v>
      </c>
      <c r="I978" s="3" t="s">
        <v>12</v>
      </c>
      <c r="J978" s="3">
        <v>413072.00000000006</v>
      </c>
      <c r="K978" s="3">
        <v>0</v>
      </c>
      <c r="L978" s="3">
        <v>13.443581628130788</v>
      </c>
    </row>
    <row r="979" spans="1:12" x14ac:dyDescent="0.25">
      <c r="A979" s="1">
        <v>44391</v>
      </c>
      <c r="B979" s="2">
        <f t="shared" si="30"/>
        <v>29</v>
      </c>
      <c r="C979" s="2" t="str">
        <f t="shared" si="31"/>
        <v>week 29</v>
      </c>
      <c r="D979" s="3" t="s">
        <v>11</v>
      </c>
      <c r="E979" s="3">
        <v>0</v>
      </c>
      <c r="F979" s="3">
        <v>16457</v>
      </c>
      <c r="G979" s="3">
        <v>1043597.4700000004</v>
      </c>
      <c r="H979" s="3">
        <v>18.2</v>
      </c>
      <c r="I979" s="3" t="s">
        <v>12</v>
      </c>
      <c r="J979" s="3">
        <v>299517.39999999997</v>
      </c>
      <c r="K979" s="3">
        <v>0</v>
      </c>
      <c r="L979" s="3">
        <v>12.970328369553437</v>
      </c>
    </row>
    <row r="980" spans="1:12" x14ac:dyDescent="0.25">
      <c r="A980" s="1">
        <v>44391</v>
      </c>
      <c r="B980" s="2">
        <f t="shared" si="30"/>
        <v>29</v>
      </c>
      <c r="C980" s="2" t="str">
        <f t="shared" si="31"/>
        <v>week 29</v>
      </c>
      <c r="D980" s="3" t="s">
        <v>11</v>
      </c>
      <c r="E980" s="3">
        <v>0</v>
      </c>
      <c r="F980" s="3">
        <v>12091</v>
      </c>
      <c r="G980" s="3">
        <v>1031506.4700000004</v>
      </c>
      <c r="H980" s="3">
        <v>16.899999999999999</v>
      </c>
      <c r="I980" s="3" t="s">
        <v>12</v>
      </c>
      <c r="J980" s="3">
        <v>204337.9</v>
      </c>
      <c r="K980" s="3">
        <v>0</v>
      </c>
      <c r="L980" s="3">
        <v>12.970328369553437</v>
      </c>
    </row>
    <row r="981" spans="1:12" x14ac:dyDescent="0.25">
      <c r="A981" s="1">
        <v>44391</v>
      </c>
      <c r="B981" s="2">
        <f t="shared" si="30"/>
        <v>29</v>
      </c>
      <c r="C981" s="2" t="str">
        <f t="shared" si="31"/>
        <v>week 29</v>
      </c>
      <c r="D981" s="3" t="s">
        <v>11</v>
      </c>
      <c r="E981" s="3">
        <v>0</v>
      </c>
      <c r="F981" s="3">
        <v>3052</v>
      </c>
      <c r="G981" s="3">
        <v>1028454.4700000004</v>
      </c>
      <c r="H981" s="3">
        <v>16.3</v>
      </c>
      <c r="I981" s="3" t="s">
        <v>12</v>
      </c>
      <c r="J981" s="3">
        <v>49747.6</v>
      </c>
      <c r="K981" s="3">
        <v>0</v>
      </c>
      <c r="L981" s="3">
        <v>12.970328369553437</v>
      </c>
    </row>
    <row r="982" spans="1:12" x14ac:dyDescent="0.25">
      <c r="A982" s="1">
        <v>44391</v>
      </c>
      <c r="B982" s="2">
        <f t="shared" si="30"/>
        <v>29</v>
      </c>
      <c r="C982" s="2" t="str">
        <f t="shared" si="31"/>
        <v>week 29</v>
      </c>
      <c r="D982" s="3" t="s">
        <v>11</v>
      </c>
      <c r="E982" s="3">
        <v>0</v>
      </c>
      <c r="F982" s="3">
        <v>2687</v>
      </c>
      <c r="G982" s="3">
        <v>1025767.4700000004</v>
      </c>
      <c r="H982" s="3">
        <v>17.600000000000001</v>
      </c>
      <c r="I982" s="3" t="s">
        <v>12</v>
      </c>
      <c r="J982" s="3">
        <v>47291.200000000004</v>
      </c>
      <c r="K982" s="3">
        <v>0</v>
      </c>
      <c r="L982" s="3">
        <v>12.970328369553437</v>
      </c>
    </row>
    <row r="983" spans="1:12" x14ac:dyDescent="0.25">
      <c r="A983" s="1">
        <v>44391</v>
      </c>
      <c r="B983" s="2">
        <f t="shared" si="30"/>
        <v>29</v>
      </c>
      <c r="C983" s="2" t="str">
        <f t="shared" si="31"/>
        <v>week 29</v>
      </c>
      <c r="D983" s="3" t="s">
        <v>15</v>
      </c>
      <c r="E983" s="3">
        <v>0</v>
      </c>
      <c r="F983" s="3">
        <v>10779</v>
      </c>
      <c r="G983" s="3">
        <v>1402122.7999999993</v>
      </c>
      <c r="H983" s="3">
        <v>16.7</v>
      </c>
      <c r="I983" s="3" t="s">
        <v>12</v>
      </c>
      <c r="J983" s="3">
        <v>180009.3</v>
      </c>
      <c r="K983" s="3">
        <v>0</v>
      </c>
      <c r="L983" s="3">
        <v>13.570718260133059</v>
      </c>
    </row>
    <row r="984" spans="1:12" x14ac:dyDescent="0.25">
      <c r="A984" s="1">
        <v>44391</v>
      </c>
      <c r="B984" s="2">
        <f t="shared" si="30"/>
        <v>29</v>
      </c>
      <c r="C984" s="2" t="str">
        <f t="shared" si="31"/>
        <v>week 29</v>
      </c>
      <c r="D984" s="3" t="s">
        <v>15</v>
      </c>
      <c r="E984" s="3">
        <v>0</v>
      </c>
      <c r="F984" s="3">
        <v>530</v>
      </c>
      <c r="G984" s="3">
        <v>1401592.7999999993</v>
      </c>
      <c r="H984" s="3">
        <v>17.7</v>
      </c>
      <c r="I984" s="3" t="s">
        <v>12</v>
      </c>
      <c r="J984" s="3">
        <v>9381</v>
      </c>
      <c r="K984" s="3">
        <v>0</v>
      </c>
      <c r="L984" s="3">
        <v>13.570718260133059</v>
      </c>
    </row>
    <row r="985" spans="1:12" x14ac:dyDescent="0.25">
      <c r="A985" s="1">
        <v>44391</v>
      </c>
      <c r="B985" s="2">
        <f t="shared" si="30"/>
        <v>29</v>
      </c>
      <c r="C985" s="2" t="str">
        <f t="shared" si="31"/>
        <v>week 29</v>
      </c>
      <c r="D985" s="3" t="s">
        <v>16</v>
      </c>
      <c r="E985" s="3">
        <v>0</v>
      </c>
      <c r="F985" s="3">
        <v>339.3</v>
      </c>
      <c r="G985" s="3">
        <v>1077848.8800000004</v>
      </c>
      <c r="H985" s="3">
        <v>18.600000000000001</v>
      </c>
      <c r="I985" s="3" t="s">
        <v>12</v>
      </c>
      <c r="J985" s="3">
        <v>6310.9800000000005</v>
      </c>
      <c r="K985" s="3">
        <v>0</v>
      </c>
      <c r="L985" s="3">
        <v>13.443581628130788</v>
      </c>
    </row>
    <row r="986" spans="1:12" x14ac:dyDescent="0.25">
      <c r="A986" s="1">
        <v>44391</v>
      </c>
      <c r="B986" s="2">
        <f t="shared" si="30"/>
        <v>29</v>
      </c>
      <c r="C986" s="2" t="str">
        <f t="shared" si="31"/>
        <v>week 29</v>
      </c>
      <c r="D986" s="3" t="s">
        <v>16</v>
      </c>
      <c r="E986" s="3">
        <v>0</v>
      </c>
      <c r="F986" s="3">
        <v>2814</v>
      </c>
      <c r="G986" s="3">
        <v>1075034.8800000004</v>
      </c>
      <c r="H986" s="3">
        <v>17.5</v>
      </c>
      <c r="I986" s="3" t="s">
        <v>12</v>
      </c>
      <c r="J986" s="3">
        <v>49245</v>
      </c>
      <c r="K986" s="3">
        <v>0</v>
      </c>
      <c r="L986" s="3">
        <v>13.443581628130788</v>
      </c>
    </row>
    <row r="987" spans="1:12" x14ac:dyDescent="0.25">
      <c r="A987" s="1">
        <v>44391</v>
      </c>
      <c r="B987" s="2">
        <f t="shared" si="30"/>
        <v>29</v>
      </c>
      <c r="C987" s="2" t="str">
        <f t="shared" si="31"/>
        <v>week 29</v>
      </c>
      <c r="D987" s="3" t="s">
        <v>16</v>
      </c>
      <c r="E987" s="3">
        <v>0</v>
      </c>
      <c r="F987" s="3">
        <v>3232</v>
      </c>
      <c r="G987" s="3">
        <v>1071802.8800000004</v>
      </c>
      <c r="H987" s="3">
        <v>17.8</v>
      </c>
      <c r="I987" s="3" t="s">
        <v>12</v>
      </c>
      <c r="J987" s="3">
        <v>57529.600000000006</v>
      </c>
      <c r="K987" s="3">
        <v>0</v>
      </c>
      <c r="L987" s="3">
        <v>13.443581628130788</v>
      </c>
    </row>
    <row r="988" spans="1:12" x14ac:dyDescent="0.25">
      <c r="A988" s="1">
        <v>44392</v>
      </c>
      <c r="B988" s="2">
        <f t="shared" si="30"/>
        <v>29</v>
      </c>
      <c r="C988" s="2" t="str">
        <f t="shared" si="31"/>
        <v>week 29</v>
      </c>
      <c r="D988" s="3" t="s">
        <v>11</v>
      </c>
      <c r="E988" s="3">
        <v>0</v>
      </c>
      <c r="F988" s="3">
        <v>5230</v>
      </c>
      <c r="G988" s="3">
        <v>1020537.4700000004</v>
      </c>
      <c r="H988" s="3">
        <v>17.8</v>
      </c>
      <c r="I988" s="3" t="s">
        <v>12</v>
      </c>
      <c r="J988" s="3">
        <v>93094</v>
      </c>
      <c r="K988" s="3">
        <v>0</v>
      </c>
      <c r="L988" s="3">
        <v>12.970328369553437</v>
      </c>
    </row>
    <row r="989" spans="1:12" x14ac:dyDescent="0.25">
      <c r="A989" s="1">
        <v>44394</v>
      </c>
      <c r="B989" s="2">
        <f t="shared" si="30"/>
        <v>29</v>
      </c>
      <c r="C989" s="2" t="str">
        <f t="shared" si="31"/>
        <v>week 29</v>
      </c>
      <c r="D989" s="3" t="s">
        <v>11</v>
      </c>
      <c r="E989" s="3">
        <v>0</v>
      </c>
      <c r="F989" s="3">
        <v>5260</v>
      </c>
      <c r="G989" s="3">
        <v>1015277.4700000004</v>
      </c>
      <c r="H989" s="3">
        <v>18.600000000000001</v>
      </c>
      <c r="I989" s="3" t="s">
        <v>12</v>
      </c>
      <c r="J989" s="3">
        <v>97836.000000000015</v>
      </c>
      <c r="K989" s="3">
        <v>0</v>
      </c>
      <c r="L989" s="3">
        <v>12.970328369553437</v>
      </c>
    </row>
    <row r="990" spans="1:12" x14ac:dyDescent="0.25">
      <c r="A990" s="1">
        <v>44394</v>
      </c>
      <c r="B990" s="2">
        <f t="shared" si="30"/>
        <v>29</v>
      </c>
      <c r="C990" s="2" t="str">
        <f t="shared" si="31"/>
        <v>week 29</v>
      </c>
      <c r="D990" s="3" t="s">
        <v>15</v>
      </c>
      <c r="E990" s="3">
        <v>0</v>
      </c>
      <c r="F990" s="3">
        <v>2930</v>
      </c>
      <c r="G990" s="3">
        <v>1398662.7999999993</v>
      </c>
      <c r="H990" s="3">
        <v>17.3</v>
      </c>
      <c r="I990" s="3" t="s">
        <v>12</v>
      </c>
      <c r="J990" s="3">
        <v>50689</v>
      </c>
      <c r="K990" s="3">
        <v>0</v>
      </c>
      <c r="L990" s="3">
        <v>13.570718260133059</v>
      </c>
    </row>
    <row r="991" spans="1:12" x14ac:dyDescent="0.25">
      <c r="A991" s="1">
        <v>44401</v>
      </c>
      <c r="B991" s="2">
        <f t="shared" si="30"/>
        <v>30</v>
      </c>
      <c r="C991" s="2" t="str">
        <f t="shared" si="31"/>
        <v>week 30</v>
      </c>
      <c r="D991" s="3" t="s">
        <v>11</v>
      </c>
      <c r="E991" s="3">
        <v>0</v>
      </c>
      <c r="F991" s="3">
        <v>900</v>
      </c>
      <c r="G991" s="3">
        <v>1014377.4700000004</v>
      </c>
      <c r="H991" s="3">
        <v>18.399999999999999</v>
      </c>
      <c r="I991" s="3" t="s">
        <v>12</v>
      </c>
      <c r="J991" s="3">
        <v>16560</v>
      </c>
      <c r="K991" s="3">
        <v>0</v>
      </c>
      <c r="L991" s="3">
        <v>12.970328369553437</v>
      </c>
    </row>
    <row r="992" spans="1:12" x14ac:dyDescent="0.25">
      <c r="A992" s="1">
        <v>44401</v>
      </c>
      <c r="B992" s="2">
        <f t="shared" si="30"/>
        <v>30</v>
      </c>
      <c r="C992" s="2" t="str">
        <f t="shared" si="31"/>
        <v>week 30</v>
      </c>
      <c r="D992" s="3" t="s">
        <v>16</v>
      </c>
      <c r="E992" s="3">
        <v>0</v>
      </c>
      <c r="F992" s="3">
        <v>14260</v>
      </c>
      <c r="G992" s="3">
        <v>1057542.8800000004</v>
      </c>
      <c r="H992" s="3">
        <v>16.600000000000001</v>
      </c>
      <c r="I992" s="3" t="s">
        <v>12</v>
      </c>
      <c r="J992" s="3">
        <v>236716.00000000003</v>
      </c>
      <c r="K992" s="3">
        <v>0</v>
      </c>
      <c r="L992" s="3">
        <v>13.443581628130788</v>
      </c>
    </row>
    <row r="993" spans="1:12" x14ac:dyDescent="0.25">
      <c r="A993" s="1">
        <v>44401</v>
      </c>
      <c r="B993" s="2">
        <f t="shared" si="30"/>
        <v>30</v>
      </c>
      <c r="C993" s="2" t="str">
        <f t="shared" si="31"/>
        <v>week 30</v>
      </c>
      <c r="D993" s="3" t="s">
        <v>16</v>
      </c>
      <c r="E993" s="3">
        <v>0</v>
      </c>
      <c r="F993" s="3">
        <v>6850</v>
      </c>
      <c r="G993" s="3">
        <v>1050692.8800000004</v>
      </c>
      <c r="H993" s="3">
        <v>16.399999999999999</v>
      </c>
      <c r="I993" s="3" t="s">
        <v>12</v>
      </c>
      <c r="J993" s="3">
        <v>112339.99999999999</v>
      </c>
      <c r="K993" s="3">
        <v>0</v>
      </c>
      <c r="L993" s="3">
        <v>13.443581628130788</v>
      </c>
    </row>
    <row r="994" spans="1:12" x14ac:dyDescent="0.25">
      <c r="A994" s="1">
        <v>44403</v>
      </c>
      <c r="B994" s="2">
        <f t="shared" si="30"/>
        <v>31</v>
      </c>
      <c r="C994" s="2" t="str">
        <f t="shared" si="31"/>
        <v>week 31</v>
      </c>
      <c r="D994" s="3" t="s">
        <v>11</v>
      </c>
      <c r="E994" s="3">
        <v>0</v>
      </c>
      <c r="F994" s="3">
        <v>7360</v>
      </c>
      <c r="G994" s="3">
        <v>1007017.4700000004</v>
      </c>
      <c r="H994" s="3">
        <v>16.3</v>
      </c>
      <c r="I994" s="3" t="s">
        <v>12</v>
      </c>
      <c r="J994" s="3">
        <v>119968</v>
      </c>
      <c r="K994" s="3">
        <v>0</v>
      </c>
      <c r="L994" s="3">
        <v>12.970328369553437</v>
      </c>
    </row>
    <row r="995" spans="1:12" x14ac:dyDescent="0.25">
      <c r="A995" s="1">
        <v>44403</v>
      </c>
      <c r="B995" s="2">
        <f t="shared" si="30"/>
        <v>31</v>
      </c>
      <c r="C995" s="2" t="str">
        <f t="shared" si="31"/>
        <v>week 31</v>
      </c>
      <c r="D995" s="3" t="s">
        <v>16</v>
      </c>
      <c r="E995" s="3">
        <v>0</v>
      </c>
      <c r="F995" s="3">
        <v>4930</v>
      </c>
      <c r="G995" s="3">
        <v>1045762.8800000004</v>
      </c>
      <c r="H995" s="3">
        <v>17.600000000000001</v>
      </c>
      <c r="I995" s="3" t="s">
        <v>12</v>
      </c>
      <c r="J995" s="3">
        <v>86768</v>
      </c>
      <c r="K995" s="3">
        <v>0</v>
      </c>
      <c r="L995" s="3">
        <v>13.443581628130788</v>
      </c>
    </row>
    <row r="996" spans="1:12" x14ac:dyDescent="0.25">
      <c r="A996" s="1">
        <v>44404</v>
      </c>
      <c r="B996" s="2">
        <f t="shared" si="30"/>
        <v>31</v>
      </c>
      <c r="C996" s="2" t="str">
        <f t="shared" si="31"/>
        <v>week 31</v>
      </c>
      <c r="D996" s="3" t="s">
        <v>11</v>
      </c>
      <c r="E996" s="3">
        <v>0</v>
      </c>
      <c r="F996" s="3">
        <v>945</v>
      </c>
      <c r="G996" s="3">
        <v>1006072.4700000004</v>
      </c>
      <c r="H996" s="3">
        <v>16.8</v>
      </c>
      <c r="I996" s="3" t="s">
        <v>12</v>
      </c>
      <c r="J996" s="3">
        <v>15876</v>
      </c>
      <c r="K996" s="3">
        <v>0</v>
      </c>
      <c r="L996" s="3">
        <v>12.970328369553437</v>
      </c>
    </row>
    <row r="997" spans="1:12" x14ac:dyDescent="0.25">
      <c r="A997" s="1">
        <v>44404</v>
      </c>
      <c r="B997" s="2">
        <f t="shared" si="30"/>
        <v>31</v>
      </c>
      <c r="C997" s="2" t="str">
        <f t="shared" si="31"/>
        <v>week 31</v>
      </c>
      <c r="D997" s="3" t="s">
        <v>11</v>
      </c>
      <c r="E997" s="3">
        <v>0</v>
      </c>
      <c r="F997" s="3">
        <v>292</v>
      </c>
      <c r="G997" s="3">
        <v>1005780.4700000004</v>
      </c>
      <c r="H997" s="3">
        <v>18.3</v>
      </c>
      <c r="I997" s="3" t="s">
        <v>12</v>
      </c>
      <c r="J997" s="3">
        <v>5343.6</v>
      </c>
      <c r="K997" s="3">
        <v>0</v>
      </c>
      <c r="L997" s="3">
        <v>12.970328369553437</v>
      </c>
    </row>
    <row r="998" spans="1:12" x14ac:dyDescent="0.25">
      <c r="A998" s="1">
        <v>44404</v>
      </c>
      <c r="B998" s="2">
        <f t="shared" si="30"/>
        <v>31</v>
      </c>
      <c r="C998" s="2" t="str">
        <f t="shared" si="31"/>
        <v>week 31</v>
      </c>
      <c r="D998" s="3" t="s">
        <v>11</v>
      </c>
      <c r="E998" s="3">
        <v>0</v>
      </c>
      <c r="F998" s="3">
        <v>1780</v>
      </c>
      <c r="G998" s="3">
        <v>1004000.4700000004</v>
      </c>
      <c r="H998" s="3">
        <v>17.7</v>
      </c>
      <c r="I998" s="3" t="s">
        <v>12</v>
      </c>
      <c r="J998" s="3">
        <v>31506</v>
      </c>
      <c r="K998" s="3">
        <v>0</v>
      </c>
      <c r="L998" s="3">
        <v>12.970328369553437</v>
      </c>
    </row>
    <row r="999" spans="1:12" x14ac:dyDescent="0.25">
      <c r="A999" s="1">
        <v>44404</v>
      </c>
      <c r="B999" s="2">
        <f t="shared" si="30"/>
        <v>31</v>
      </c>
      <c r="C999" s="2" t="str">
        <f t="shared" si="31"/>
        <v>week 31</v>
      </c>
      <c r="D999" s="3" t="s">
        <v>15</v>
      </c>
      <c r="E999" s="3">
        <v>0</v>
      </c>
      <c r="F999" s="3">
        <v>235</v>
      </c>
      <c r="G999" s="3">
        <v>1398427.7999999993</v>
      </c>
      <c r="H999" s="3">
        <v>18.8</v>
      </c>
      <c r="I999" s="3" t="s">
        <v>12</v>
      </c>
      <c r="J999" s="3">
        <v>4418</v>
      </c>
      <c r="K999" s="3">
        <v>0</v>
      </c>
      <c r="L999" s="3">
        <v>13.570718260133059</v>
      </c>
    </row>
    <row r="1000" spans="1:12" x14ac:dyDescent="0.25">
      <c r="A1000" s="1">
        <v>44404</v>
      </c>
      <c r="B1000" s="2">
        <f t="shared" si="30"/>
        <v>31</v>
      </c>
      <c r="C1000" s="2" t="str">
        <f t="shared" si="31"/>
        <v>week 31</v>
      </c>
      <c r="D1000" s="3" t="s">
        <v>16</v>
      </c>
      <c r="E1000" s="3">
        <v>0</v>
      </c>
      <c r="F1000" s="3">
        <v>330</v>
      </c>
      <c r="G1000" s="3">
        <v>1045432.8800000004</v>
      </c>
      <c r="H1000" s="3">
        <v>17.2</v>
      </c>
      <c r="I1000" s="3" t="s">
        <v>12</v>
      </c>
      <c r="J1000" s="3">
        <v>5676</v>
      </c>
      <c r="K1000" s="3">
        <v>0</v>
      </c>
      <c r="L1000" s="3">
        <v>13.443581628130788</v>
      </c>
    </row>
    <row r="1001" spans="1:12" x14ac:dyDescent="0.25">
      <c r="A1001" s="1">
        <v>44405</v>
      </c>
      <c r="B1001" s="2">
        <f t="shared" si="30"/>
        <v>31</v>
      </c>
      <c r="C1001" s="2" t="str">
        <f t="shared" si="31"/>
        <v>week 31</v>
      </c>
      <c r="D1001" s="3" t="s">
        <v>11</v>
      </c>
      <c r="E1001" s="3">
        <v>0</v>
      </c>
      <c r="F1001" s="3">
        <v>360</v>
      </c>
      <c r="G1001" s="3">
        <v>1003640.4700000004</v>
      </c>
      <c r="H1001" s="3">
        <v>17.3</v>
      </c>
      <c r="I1001" s="3" t="s">
        <v>12</v>
      </c>
      <c r="J1001" s="3">
        <v>6228</v>
      </c>
      <c r="K1001" s="3">
        <v>0</v>
      </c>
      <c r="L1001" s="3">
        <v>12.970328369553437</v>
      </c>
    </row>
    <row r="1002" spans="1:12" x14ac:dyDescent="0.25">
      <c r="A1002" s="1">
        <v>44405</v>
      </c>
      <c r="B1002" s="2">
        <f t="shared" si="30"/>
        <v>31</v>
      </c>
      <c r="C1002" s="2" t="str">
        <f t="shared" si="31"/>
        <v>week 31</v>
      </c>
      <c r="D1002" s="3" t="s">
        <v>16</v>
      </c>
      <c r="E1002" s="3">
        <v>0</v>
      </c>
      <c r="F1002" s="3">
        <v>130</v>
      </c>
      <c r="G1002" s="3">
        <v>1045302.8800000004</v>
      </c>
      <c r="H1002" s="3">
        <v>18.2</v>
      </c>
      <c r="I1002" s="3" t="s">
        <v>12</v>
      </c>
      <c r="J1002" s="3">
        <v>2366</v>
      </c>
      <c r="K1002" s="3">
        <v>0</v>
      </c>
      <c r="L1002" s="3">
        <v>13.443581628130788</v>
      </c>
    </row>
    <row r="1003" spans="1:12" x14ac:dyDescent="0.25">
      <c r="A1003" s="1">
        <v>44405</v>
      </c>
      <c r="B1003" s="2">
        <f t="shared" si="30"/>
        <v>31</v>
      </c>
      <c r="C1003" s="2" t="str">
        <f t="shared" si="31"/>
        <v>week 31</v>
      </c>
      <c r="D1003" s="3" t="s">
        <v>16</v>
      </c>
      <c r="E1003" s="3">
        <v>0</v>
      </c>
      <c r="F1003" s="3">
        <v>65</v>
      </c>
      <c r="G1003" s="3">
        <v>1045237.8800000004</v>
      </c>
      <c r="H1003" s="3">
        <v>16.3</v>
      </c>
      <c r="I1003" s="3" t="s">
        <v>12</v>
      </c>
      <c r="J1003" s="3">
        <v>1059.5</v>
      </c>
      <c r="K1003" s="3">
        <v>0</v>
      </c>
      <c r="L1003" s="3">
        <v>13.443581628130788</v>
      </c>
    </row>
    <row r="1004" spans="1:12" x14ac:dyDescent="0.25">
      <c r="A1004" s="1">
        <v>44407</v>
      </c>
      <c r="B1004" s="2">
        <f t="shared" si="30"/>
        <v>31</v>
      </c>
      <c r="C1004" s="2" t="str">
        <f t="shared" si="31"/>
        <v>week 31</v>
      </c>
      <c r="D1004" s="3" t="s">
        <v>11</v>
      </c>
      <c r="E1004" s="3">
        <v>387414</v>
      </c>
      <c r="F1004" s="3">
        <v>0</v>
      </c>
      <c r="G1004" s="3">
        <v>1391054.4700000004</v>
      </c>
      <c r="H1004" s="3" t="s">
        <v>12</v>
      </c>
      <c r="I1004" s="3">
        <v>14.9</v>
      </c>
      <c r="J1004" s="3">
        <v>0</v>
      </c>
      <c r="K1004" s="3">
        <v>5772468.6000000006</v>
      </c>
      <c r="L1004" s="3">
        <v>13.231865522607118</v>
      </c>
    </row>
    <row r="1005" spans="1:12" x14ac:dyDescent="0.25">
      <c r="A1005" s="1">
        <v>44408</v>
      </c>
      <c r="B1005" s="2">
        <f t="shared" si="30"/>
        <v>31</v>
      </c>
      <c r="C1005" s="2" t="str">
        <f t="shared" si="31"/>
        <v>week 31</v>
      </c>
      <c r="D1005" s="3" t="s">
        <v>15</v>
      </c>
      <c r="E1005" s="3">
        <v>0</v>
      </c>
      <c r="F1005" s="3">
        <v>4190</v>
      </c>
      <c r="G1005" s="3">
        <v>1394237.7999999993</v>
      </c>
      <c r="H1005" s="3">
        <v>16.8</v>
      </c>
      <c r="I1005" s="3" t="s">
        <v>12</v>
      </c>
      <c r="J1005" s="3">
        <v>70392</v>
      </c>
      <c r="K1005" s="3">
        <v>0</v>
      </c>
      <c r="L1005" s="3">
        <v>13.570718260133059</v>
      </c>
    </row>
    <row r="1006" spans="1:12" x14ac:dyDescent="0.25">
      <c r="A1006" s="1">
        <v>44408</v>
      </c>
      <c r="B1006" s="2">
        <f t="shared" si="30"/>
        <v>31</v>
      </c>
      <c r="C1006" s="2" t="str">
        <f t="shared" si="31"/>
        <v>week 31</v>
      </c>
      <c r="D1006" s="3" t="s">
        <v>16</v>
      </c>
      <c r="E1006" s="3">
        <v>0</v>
      </c>
      <c r="F1006" s="3">
        <v>46</v>
      </c>
      <c r="G1006" s="3">
        <v>1045191.8800000004</v>
      </c>
      <c r="H1006" s="3">
        <v>17.7</v>
      </c>
      <c r="I1006" s="3" t="s">
        <v>12</v>
      </c>
      <c r="J1006" s="3">
        <v>814.19999999999993</v>
      </c>
      <c r="K1006" s="3">
        <v>0</v>
      </c>
      <c r="L1006" s="3">
        <v>13.443581628130788</v>
      </c>
    </row>
    <row r="1007" spans="1:12" x14ac:dyDescent="0.25">
      <c r="A1007" s="1">
        <v>44410</v>
      </c>
      <c r="B1007" s="2">
        <f t="shared" si="30"/>
        <v>32</v>
      </c>
      <c r="C1007" s="2" t="str">
        <f t="shared" si="31"/>
        <v>week 32</v>
      </c>
      <c r="D1007" s="3" t="s">
        <v>16</v>
      </c>
      <c r="E1007" s="3">
        <v>0</v>
      </c>
      <c r="F1007" s="3">
        <v>2430</v>
      </c>
      <c r="G1007" s="3">
        <v>1042761.8800000004</v>
      </c>
      <c r="H1007" s="3">
        <v>18.600000000000001</v>
      </c>
      <c r="I1007" s="3" t="s">
        <v>12</v>
      </c>
      <c r="J1007" s="3">
        <v>45198</v>
      </c>
      <c r="K1007" s="3">
        <v>0</v>
      </c>
      <c r="L1007" s="3">
        <v>13.443581628130788</v>
      </c>
    </row>
    <row r="1008" spans="1:12" x14ac:dyDescent="0.25">
      <c r="A1008" s="1">
        <v>44411</v>
      </c>
      <c r="B1008" s="2">
        <f t="shared" si="30"/>
        <v>32</v>
      </c>
      <c r="C1008" s="2" t="str">
        <f t="shared" si="31"/>
        <v>week 32</v>
      </c>
      <c r="D1008" s="3" t="s">
        <v>11</v>
      </c>
      <c r="E1008" s="3">
        <v>0</v>
      </c>
      <c r="F1008" s="3">
        <v>343</v>
      </c>
      <c r="G1008" s="3">
        <v>1390711.4700000004</v>
      </c>
      <c r="H1008" s="3">
        <v>16.600000000000001</v>
      </c>
      <c r="I1008" s="3" t="s">
        <v>12</v>
      </c>
      <c r="J1008" s="3">
        <v>5693.8</v>
      </c>
      <c r="K1008" s="3">
        <v>0</v>
      </c>
      <c r="L1008" s="3">
        <v>13.231865522607118</v>
      </c>
    </row>
    <row r="1009" spans="1:12" x14ac:dyDescent="0.25">
      <c r="A1009" s="1">
        <v>44412</v>
      </c>
      <c r="B1009" s="2">
        <f t="shared" si="30"/>
        <v>32</v>
      </c>
      <c r="C1009" s="2" t="str">
        <f t="shared" si="31"/>
        <v>week 32</v>
      </c>
      <c r="D1009" s="3" t="s">
        <v>11</v>
      </c>
      <c r="E1009" s="3">
        <v>0</v>
      </c>
      <c r="F1009" s="3">
        <v>410</v>
      </c>
      <c r="G1009" s="3">
        <v>1390301.4700000004</v>
      </c>
      <c r="H1009" s="3">
        <v>18.2</v>
      </c>
      <c r="I1009" s="3" t="s">
        <v>12</v>
      </c>
      <c r="J1009" s="3">
        <v>7462</v>
      </c>
      <c r="K1009" s="3">
        <v>0</v>
      </c>
      <c r="L1009" s="3">
        <v>13.231865522607118</v>
      </c>
    </row>
    <row r="1010" spans="1:12" x14ac:dyDescent="0.25">
      <c r="A1010" s="1">
        <v>44413</v>
      </c>
      <c r="B1010" s="2">
        <f t="shared" si="30"/>
        <v>32</v>
      </c>
      <c r="C1010" s="2" t="str">
        <f t="shared" si="31"/>
        <v>week 32</v>
      </c>
      <c r="D1010" s="3" t="s">
        <v>11</v>
      </c>
      <c r="E1010" s="3">
        <v>0</v>
      </c>
      <c r="F1010" s="3">
        <v>2602</v>
      </c>
      <c r="G1010" s="3">
        <v>1387699.4700000004</v>
      </c>
      <c r="H1010" s="3">
        <v>17.7</v>
      </c>
      <c r="I1010" s="3" t="s">
        <v>12</v>
      </c>
      <c r="J1010" s="3">
        <v>46055.4</v>
      </c>
      <c r="K1010" s="3">
        <v>0</v>
      </c>
      <c r="L1010" s="3">
        <v>13.231865522607118</v>
      </c>
    </row>
    <row r="1011" spans="1:12" x14ac:dyDescent="0.25">
      <c r="A1011" s="1">
        <v>44413</v>
      </c>
      <c r="B1011" s="2">
        <f t="shared" si="30"/>
        <v>32</v>
      </c>
      <c r="C1011" s="2" t="str">
        <f t="shared" si="31"/>
        <v>week 32</v>
      </c>
      <c r="D1011" s="3" t="s">
        <v>15</v>
      </c>
      <c r="E1011" s="3">
        <v>0</v>
      </c>
      <c r="F1011" s="3">
        <v>1305</v>
      </c>
      <c r="G1011" s="3">
        <v>1392932.7999999993</v>
      </c>
      <c r="H1011" s="3">
        <v>17.7</v>
      </c>
      <c r="I1011" s="3" t="s">
        <v>12</v>
      </c>
      <c r="J1011" s="3">
        <v>23098.5</v>
      </c>
      <c r="K1011" s="3">
        <v>0</v>
      </c>
      <c r="L1011" s="3">
        <v>13.570718260133059</v>
      </c>
    </row>
    <row r="1012" spans="1:12" x14ac:dyDescent="0.25">
      <c r="A1012" s="1">
        <v>44415</v>
      </c>
      <c r="B1012" s="2">
        <f t="shared" si="30"/>
        <v>32</v>
      </c>
      <c r="C1012" s="2" t="str">
        <f t="shared" si="31"/>
        <v>week 32</v>
      </c>
      <c r="D1012" s="3" t="s">
        <v>11</v>
      </c>
      <c r="E1012" s="3">
        <v>0</v>
      </c>
      <c r="F1012" s="3">
        <v>3190</v>
      </c>
      <c r="G1012" s="3">
        <v>1384509.4700000004</v>
      </c>
      <c r="H1012" s="3">
        <v>16.100000000000001</v>
      </c>
      <c r="I1012" s="3" t="s">
        <v>12</v>
      </c>
      <c r="J1012" s="3">
        <v>51359.000000000007</v>
      </c>
      <c r="K1012" s="3">
        <v>0</v>
      </c>
      <c r="L1012" s="3">
        <v>13.231865522607118</v>
      </c>
    </row>
    <row r="1013" spans="1:12" x14ac:dyDescent="0.25">
      <c r="A1013" s="1">
        <v>44415</v>
      </c>
      <c r="B1013" s="2">
        <f t="shared" si="30"/>
        <v>32</v>
      </c>
      <c r="C1013" s="2" t="str">
        <f t="shared" si="31"/>
        <v>week 32</v>
      </c>
      <c r="D1013" s="3" t="s">
        <v>13</v>
      </c>
      <c r="E1013" s="3">
        <v>0</v>
      </c>
      <c r="F1013" s="3">
        <v>5160</v>
      </c>
      <c r="G1013" s="3">
        <v>59806.260000000009</v>
      </c>
      <c r="H1013" s="3">
        <v>18.5</v>
      </c>
      <c r="I1013" s="3" t="s">
        <v>12</v>
      </c>
      <c r="J1013" s="3">
        <v>95460</v>
      </c>
      <c r="K1013" s="3">
        <v>0</v>
      </c>
      <c r="L1013" s="3">
        <v>13.590663271722116</v>
      </c>
    </row>
    <row r="1014" spans="1:12" x14ac:dyDescent="0.25">
      <c r="A1014" s="1">
        <v>44415</v>
      </c>
      <c r="B1014" s="2">
        <f t="shared" si="30"/>
        <v>32</v>
      </c>
      <c r="C1014" s="2" t="str">
        <f t="shared" si="31"/>
        <v>week 32</v>
      </c>
      <c r="D1014" s="3" t="s">
        <v>15</v>
      </c>
      <c r="E1014" s="3">
        <v>0</v>
      </c>
      <c r="F1014" s="3">
        <v>41800</v>
      </c>
      <c r="G1014" s="3">
        <v>1351132.7999999993</v>
      </c>
      <c r="H1014" s="3">
        <v>16.2</v>
      </c>
      <c r="I1014" s="3" t="s">
        <v>12</v>
      </c>
      <c r="J1014" s="3">
        <v>677160</v>
      </c>
      <c r="K1014" s="3">
        <v>0</v>
      </c>
      <c r="L1014" s="3">
        <v>13.570718260133059</v>
      </c>
    </row>
    <row r="1015" spans="1:12" x14ac:dyDescent="0.25">
      <c r="A1015" s="1">
        <v>44416</v>
      </c>
      <c r="B1015" s="2">
        <f t="shared" si="30"/>
        <v>33</v>
      </c>
      <c r="C1015" s="2" t="str">
        <f t="shared" si="31"/>
        <v>week 33</v>
      </c>
      <c r="D1015" s="3" t="s">
        <v>15</v>
      </c>
      <c r="E1015" s="3">
        <v>12850</v>
      </c>
      <c r="F1015" s="3">
        <v>0</v>
      </c>
      <c r="G1015" s="3">
        <v>1363982.7999999993</v>
      </c>
      <c r="H1015" s="3" t="s">
        <v>12</v>
      </c>
      <c r="I1015" s="3">
        <v>14.7</v>
      </c>
      <c r="J1015" s="3">
        <v>0</v>
      </c>
      <c r="K1015" s="3">
        <v>188895</v>
      </c>
      <c r="L1015" s="3">
        <v>13.574692146606322</v>
      </c>
    </row>
    <row r="1016" spans="1:12" x14ac:dyDescent="0.25">
      <c r="A1016" s="1">
        <v>44416</v>
      </c>
      <c r="B1016" s="2">
        <f t="shared" si="30"/>
        <v>33</v>
      </c>
      <c r="C1016" s="2" t="str">
        <f t="shared" si="31"/>
        <v>week 33</v>
      </c>
      <c r="D1016" s="3" t="s">
        <v>15</v>
      </c>
      <c r="E1016" s="3">
        <v>2120</v>
      </c>
      <c r="F1016" s="3">
        <v>0</v>
      </c>
      <c r="G1016" s="3">
        <v>1366102.7999999993</v>
      </c>
      <c r="H1016" s="3" t="s">
        <v>12</v>
      </c>
      <c r="I1016" s="3">
        <v>12.5</v>
      </c>
      <c r="J1016" s="3">
        <v>0</v>
      </c>
      <c r="K1016" s="3">
        <v>26500</v>
      </c>
      <c r="L1016" s="3">
        <v>13.574068587108627</v>
      </c>
    </row>
    <row r="1017" spans="1:12" x14ac:dyDescent="0.25">
      <c r="A1017" s="1">
        <v>44416</v>
      </c>
      <c r="B1017" s="2">
        <f t="shared" si="30"/>
        <v>33</v>
      </c>
      <c r="C1017" s="2" t="str">
        <f t="shared" si="31"/>
        <v>week 33</v>
      </c>
      <c r="D1017" s="3" t="s">
        <v>15</v>
      </c>
      <c r="E1017" s="3">
        <v>0</v>
      </c>
      <c r="F1017" s="3">
        <v>14960</v>
      </c>
      <c r="G1017" s="3">
        <v>1351142.7999999993</v>
      </c>
      <c r="H1017" s="3">
        <v>17.2</v>
      </c>
      <c r="I1017" s="3" t="s">
        <v>12</v>
      </c>
      <c r="J1017" s="3">
        <v>257312</v>
      </c>
      <c r="K1017" s="3">
        <v>0</v>
      </c>
      <c r="L1017" s="3">
        <v>13.574068587108627</v>
      </c>
    </row>
    <row r="1018" spans="1:12" x14ac:dyDescent="0.25">
      <c r="A1018" s="1">
        <v>44417</v>
      </c>
      <c r="B1018" s="2">
        <f t="shared" si="30"/>
        <v>33</v>
      </c>
      <c r="C1018" s="2" t="str">
        <f t="shared" si="31"/>
        <v>week 33</v>
      </c>
      <c r="D1018" s="3" t="s">
        <v>11</v>
      </c>
      <c r="E1018" s="3">
        <v>0</v>
      </c>
      <c r="F1018" s="3">
        <v>5161</v>
      </c>
      <c r="G1018" s="3">
        <v>1379348.4700000004</v>
      </c>
      <c r="H1018" s="3">
        <v>17.5</v>
      </c>
      <c r="I1018" s="3" t="s">
        <v>12</v>
      </c>
      <c r="J1018" s="3">
        <v>90317.5</v>
      </c>
      <c r="K1018" s="3">
        <v>0</v>
      </c>
      <c r="L1018" s="3">
        <v>13.231865522607118</v>
      </c>
    </row>
    <row r="1019" spans="1:12" x14ac:dyDescent="0.25">
      <c r="A1019" s="1">
        <v>44417</v>
      </c>
      <c r="B1019" s="2">
        <f t="shared" si="30"/>
        <v>33</v>
      </c>
      <c r="C1019" s="2" t="str">
        <f t="shared" si="31"/>
        <v>week 33</v>
      </c>
      <c r="D1019" s="3" t="s">
        <v>11</v>
      </c>
      <c r="E1019" s="3">
        <v>0</v>
      </c>
      <c r="F1019" s="3">
        <v>3175</v>
      </c>
      <c r="G1019" s="3">
        <v>1376173.4700000004</v>
      </c>
      <c r="H1019" s="3">
        <v>18.5</v>
      </c>
      <c r="I1019" s="3" t="s">
        <v>12</v>
      </c>
      <c r="J1019" s="3">
        <v>58737.5</v>
      </c>
      <c r="K1019" s="3">
        <v>0</v>
      </c>
      <c r="L1019" s="3">
        <v>13.231865522607118</v>
      </c>
    </row>
    <row r="1020" spans="1:12" x14ac:dyDescent="0.25">
      <c r="A1020" s="1">
        <v>44417</v>
      </c>
      <c r="B1020" s="2">
        <f t="shared" si="30"/>
        <v>33</v>
      </c>
      <c r="C1020" s="2" t="str">
        <f t="shared" si="31"/>
        <v>week 33</v>
      </c>
      <c r="D1020" s="3" t="s">
        <v>11</v>
      </c>
      <c r="E1020" s="3">
        <v>0</v>
      </c>
      <c r="F1020" s="3">
        <v>5854</v>
      </c>
      <c r="G1020" s="3">
        <v>1370319.4700000004</v>
      </c>
      <c r="H1020" s="3">
        <v>16.8</v>
      </c>
      <c r="I1020" s="3" t="s">
        <v>12</v>
      </c>
      <c r="J1020" s="3">
        <v>98347.199999999997</v>
      </c>
      <c r="K1020" s="3">
        <v>0</v>
      </c>
      <c r="L1020" s="3">
        <v>13.231865522607118</v>
      </c>
    </row>
    <row r="1021" spans="1:12" x14ac:dyDescent="0.25">
      <c r="A1021" s="1">
        <v>44417</v>
      </c>
      <c r="B1021" s="2">
        <f t="shared" si="30"/>
        <v>33</v>
      </c>
      <c r="C1021" s="2" t="str">
        <f t="shared" si="31"/>
        <v>week 33</v>
      </c>
      <c r="D1021" s="3" t="s">
        <v>16</v>
      </c>
      <c r="E1021" s="3">
        <v>0</v>
      </c>
      <c r="F1021" s="3">
        <v>10148</v>
      </c>
      <c r="G1021" s="3">
        <v>1032613.8800000004</v>
      </c>
      <c r="H1021" s="3">
        <v>18.399999999999999</v>
      </c>
      <c r="I1021" s="3" t="s">
        <v>12</v>
      </c>
      <c r="J1021" s="3">
        <v>186723.19999999998</v>
      </c>
      <c r="K1021" s="3">
        <v>0</v>
      </c>
      <c r="L1021" s="3">
        <v>13.443581628130788</v>
      </c>
    </row>
    <row r="1022" spans="1:12" x14ac:dyDescent="0.25">
      <c r="A1022" s="1">
        <v>44417</v>
      </c>
      <c r="B1022" s="2">
        <f t="shared" si="30"/>
        <v>33</v>
      </c>
      <c r="C1022" s="2" t="str">
        <f t="shared" si="31"/>
        <v>week 33</v>
      </c>
      <c r="D1022" s="3" t="s">
        <v>16</v>
      </c>
      <c r="E1022" s="3">
        <v>0</v>
      </c>
      <c r="F1022" s="3">
        <v>11712</v>
      </c>
      <c r="G1022" s="3">
        <v>1020901.8800000004</v>
      </c>
      <c r="H1022" s="3">
        <v>17.8</v>
      </c>
      <c r="I1022" s="3" t="s">
        <v>12</v>
      </c>
      <c r="J1022" s="3">
        <v>208473.60000000001</v>
      </c>
      <c r="K1022" s="3">
        <v>0</v>
      </c>
      <c r="L1022" s="3">
        <v>13.443581628130788</v>
      </c>
    </row>
    <row r="1023" spans="1:12" x14ac:dyDescent="0.25">
      <c r="A1023" s="1">
        <v>44418</v>
      </c>
      <c r="B1023" s="2">
        <f t="shared" si="30"/>
        <v>33</v>
      </c>
      <c r="C1023" s="2" t="str">
        <f t="shared" si="31"/>
        <v>week 33</v>
      </c>
      <c r="D1023" s="3" t="s">
        <v>11</v>
      </c>
      <c r="E1023" s="3">
        <v>0</v>
      </c>
      <c r="F1023" s="3">
        <v>32760</v>
      </c>
      <c r="G1023" s="3">
        <v>1337559.4700000004</v>
      </c>
      <c r="H1023" s="3">
        <v>16.8</v>
      </c>
      <c r="I1023" s="3" t="s">
        <v>12</v>
      </c>
      <c r="J1023" s="3">
        <v>550368</v>
      </c>
      <c r="K1023" s="3">
        <v>0</v>
      </c>
      <c r="L1023" s="3">
        <v>13.231865522607118</v>
      </c>
    </row>
    <row r="1024" spans="1:12" x14ac:dyDescent="0.25">
      <c r="A1024" s="1">
        <v>44418</v>
      </c>
      <c r="B1024" s="2">
        <f t="shared" si="30"/>
        <v>33</v>
      </c>
      <c r="C1024" s="2" t="str">
        <f t="shared" si="31"/>
        <v>week 33</v>
      </c>
      <c r="D1024" s="3" t="s">
        <v>11</v>
      </c>
      <c r="E1024" s="3">
        <v>0</v>
      </c>
      <c r="F1024" s="3">
        <v>54870</v>
      </c>
      <c r="G1024" s="3">
        <v>1282689.4700000004</v>
      </c>
      <c r="H1024" s="3">
        <v>16.7</v>
      </c>
      <c r="I1024" s="3" t="s">
        <v>12</v>
      </c>
      <c r="J1024" s="3">
        <v>916329</v>
      </c>
      <c r="K1024" s="3">
        <v>0</v>
      </c>
      <c r="L1024" s="3">
        <v>13.231865522607118</v>
      </c>
    </row>
    <row r="1025" spans="1:12" x14ac:dyDescent="0.25">
      <c r="A1025" s="1">
        <v>44418</v>
      </c>
      <c r="B1025" s="2">
        <f t="shared" si="30"/>
        <v>33</v>
      </c>
      <c r="C1025" s="2" t="str">
        <f t="shared" si="31"/>
        <v>week 33</v>
      </c>
      <c r="D1025" s="3" t="s">
        <v>11</v>
      </c>
      <c r="E1025" s="3">
        <v>0</v>
      </c>
      <c r="F1025" s="3">
        <v>17160</v>
      </c>
      <c r="G1025" s="3">
        <v>1265529.4700000004</v>
      </c>
      <c r="H1025" s="3">
        <v>17.399999999999999</v>
      </c>
      <c r="I1025" s="3" t="s">
        <v>12</v>
      </c>
      <c r="J1025" s="3">
        <v>298584</v>
      </c>
      <c r="K1025" s="3">
        <v>0</v>
      </c>
      <c r="L1025" s="3">
        <v>13.231865522607118</v>
      </c>
    </row>
    <row r="1026" spans="1:12" x14ac:dyDescent="0.25">
      <c r="A1026" s="1">
        <v>44418</v>
      </c>
      <c r="B1026" s="2">
        <f t="shared" si="30"/>
        <v>33</v>
      </c>
      <c r="C1026" s="2" t="str">
        <f t="shared" si="31"/>
        <v>week 33</v>
      </c>
      <c r="D1026" s="3" t="s">
        <v>15</v>
      </c>
      <c r="E1026" s="3">
        <v>0</v>
      </c>
      <c r="F1026" s="3">
        <v>620</v>
      </c>
      <c r="G1026" s="3">
        <v>1350522.7999999993</v>
      </c>
      <c r="H1026" s="3">
        <v>17.5</v>
      </c>
      <c r="I1026" s="3" t="s">
        <v>12</v>
      </c>
      <c r="J1026" s="3">
        <v>10850</v>
      </c>
      <c r="K1026" s="3">
        <v>0</v>
      </c>
      <c r="L1026" s="3">
        <v>13.574068587108627</v>
      </c>
    </row>
    <row r="1027" spans="1:12" x14ac:dyDescent="0.25">
      <c r="A1027" s="1">
        <v>44419</v>
      </c>
      <c r="B1027" s="2">
        <f t="shared" ref="B1027:B1090" si="32">WEEKNUM(A1027)</f>
        <v>33</v>
      </c>
      <c r="C1027" s="2" t="str">
        <f t="shared" ref="C1027:C1090" si="33">CONCATENATE("week"," ",B1027)</f>
        <v>week 33</v>
      </c>
      <c r="D1027" s="3" t="s">
        <v>11</v>
      </c>
      <c r="E1027" s="3">
        <v>0</v>
      </c>
      <c r="F1027" s="3">
        <v>4060</v>
      </c>
      <c r="G1027" s="3">
        <v>1261469.4700000004</v>
      </c>
      <c r="H1027" s="3">
        <v>17.7</v>
      </c>
      <c r="I1027" s="3" t="s">
        <v>12</v>
      </c>
      <c r="J1027" s="3">
        <v>71862</v>
      </c>
      <c r="K1027" s="3">
        <v>0</v>
      </c>
      <c r="L1027" s="3">
        <v>13.231865522607118</v>
      </c>
    </row>
    <row r="1028" spans="1:12" x14ac:dyDescent="0.25">
      <c r="A1028" s="1">
        <v>44419</v>
      </c>
      <c r="B1028" s="2">
        <f t="shared" si="32"/>
        <v>33</v>
      </c>
      <c r="C1028" s="2" t="str">
        <f t="shared" si="33"/>
        <v>week 33</v>
      </c>
      <c r="D1028" s="3" t="s">
        <v>11</v>
      </c>
      <c r="E1028" s="3">
        <v>0</v>
      </c>
      <c r="F1028" s="3">
        <v>1400</v>
      </c>
      <c r="G1028" s="3">
        <v>1260069.4700000004</v>
      </c>
      <c r="H1028" s="3">
        <v>17.5</v>
      </c>
      <c r="I1028" s="3" t="s">
        <v>12</v>
      </c>
      <c r="J1028" s="3">
        <v>24500</v>
      </c>
      <c r="K1028" s="3">
        <v>0</v>
      </c>
      <c r="L1028" s="3">
        <v>13.231865522607118</v>
      </c>
    </row>
    <row r="1029" spans="1:12" x14ac:dyDescent="0.25">
      <c r="A1029" s="1">
        <v>44419</v>
      </c>
      <c r="B1029" s="2">
        <f t="shared" si="32"/>
        <v>33</v>
      </c>
      <c r="C1029" s="2" t="str">
        <f t="shared" si="33"/>
        <v>week 33</v>
      </c>
      <c r="D1029" s="3" t="s">
        <v>11</v>
      </c>
      <c r="E1029" s="3">
        <v>0</v>
      </c>
      <c r="F1029" s="3">
        <v>3180</v>
      </c>
      <c r="G1029" s="3">
        <v>1256889.4700000004</v>
      </c>
      <c r="H1029" s="3">
        <v>17.600000000000001</v>
      </c>
      <c r="I1029" s="3" t="s">
        <v>12</v>
      </c>
      <c r="J1029" s="3">
        <v>55968.000000000007</v>
      </c>
      <c r="K1029" s="3">
        <v>0</v>
      </c>
      <c r="L1029" s="3">
        <v>13.231865522607118</v>
      </c>
    </row>
    <row r="1030" spans="1:12" x14ac:dyDescent="0.25">
      <c r="A1030" s="1">
        <v>44419</v>
      </c>
      <c r="B1030" s="2">
        <f t="shared" si="32"/>
        <v>33</v>
      </c>
      <c r="C1030" s="2" t="str">
        <f t="shared" si="33"/>
        <v>week 33</v>
      </c>
      <c r="D1030" s="3" t="s">
        <v>14</v>
      </c>
      <c r="E1030" s="3">
        <v>0</v>
      </c>
      <c r="F1030" s="3">
        <v>615</v>
      </c>
      <c r="G1030" s="3">
        <v>59580.049999999988</v>
      </c>
      <c r="H1030" s="3">
        <v>16.399999999999999</v>
      </c>
      <c r="I1030" s="3" t="s">
        <v>12</v>
      </c>
      <c r="J1030" s="3">
        <v>10086</v>
      </c>
      <c r="K1030" s="3">
        <v>0</v>
      </c>
      <c r="L1030" s="3">
        <v>13.524049277538557</v>
      </c>
    </row>
    <row r="1031" spans="1:12" x14ac:dyDescent="0.25">
      <c r="A1031" s="1">
        <v>44419</v>
      </c>
      <c r="B1031" s="2">
        <f t="shared" si="32"/>
        <v>33</v>
      </c>
      <c r="C1031" s="2" t="str">
        <f t="shared" si="33"/>
        <v>week 33</v>
      </c>
      <c r="D1031" s="3" t="s">
        <v>16</v>
      </c>
      <c r="E1031" s="3">
        <v>0</v>
      </c>
      <c r="F1031" s="3">
        <v>5310</v>
      </c>
      <c r="G1031" s="3">
        <v>1015591.8800000004</v>
      </c>
      <c r="H1031" s="3">
        <v>18.8</v>
      </c>
      <c r="I1031" s="3" t="s">
        <v>12</v>
      </c>
      <c r="J1031" s="3">
        <v>99828</v>
      </c>
      <c r="K1031" s="3">
        <v>0</v>
      </c>
      <c r="L1031" s="3">
        <v>13.443581628130788</v>
      </c>
    </row>
    <row r="1032" spans="1:12" x14ac:dyDescent="0.25">
      <c r="A1032" s="1">
        <v>44420</v>
      </c>
      <c r="B1032" s="2">
        <f t="shared" si="32"/>
        <v>33</v>
      </c>
      <c r="C1032" s="2" t="str">
        <f t="shared" si="33"/>
        <v>week 33</v>
      </c>
      <c r="D1032" s="3" t="s">
        <v>11</v>
      </c>
      <c r="E1032" s="3">
        <v>0</v>
      </c>
      <c r="F1032" s="3">
        <v>16740</v>
      </c>
      <c r="G1032" s="3">
        <v>1240149.4700000004</v>
      </c>
      <c r="H1032" s="3">
        <v>17.7</v>
      </c>
      <c r="I1032" s="3" t="s">
        <v>12</v>
      </c>
      <c r="J1032" s="3">
        <v>296298</v>
      </c>
      <c r="K1032" s="3">
        <v>0</v>
      </c>
      <c r="L1032" s="3">
        <v>13.231865522607118</v>
      </c>
    </row>
    <row r="1033" spans="1:12" x14ac:dyDescent="0.25">
      <c r="A1033" s="1">
        <v>44420</v>
      </c>
      <c r="B1033" s="2">
        <f t="shared" si="32"/>
        <v>33</v>
      </c>
      <c r="C1033" s="2" t="str">
        <f t="shared" si="33"/>
        <v>week 33</v>
      </c>
      <c r="D1033" s="3" t="s">
        <v>15</v>
      </c>
      <c r="E1033" s="3">
        <v>0</v>
      </c>
      <c r="F1033" s="3">
        <v>1010</v>
      </c>
      <c r="G1033" s="3">
        <v>1349512.7999999993</v>
      </c>
      <c r="H1033" s="3">
        <v>16.899999999999999</v>
      </c>
      <c r="I1033" s="3" t="s">
        <v>12</v>
      </c>
      <c r="J1033" s="3">
        <v>17069</v>
      </c>
      <c r="K1033" s="3">
        <v>0</v>
      </c>
      <c r="L1033" s="3">
        <v>13.574068587108627</v>
      </c>
    </row>
    <row r="1034" spans="1:12" x14ac:dyDescent="0.25">
      <c r="A1034" s="1">
        <v>44422</v>
      </c>
      <c r="B1034" s="2">
        <f t="shared" si="32"/>
        <v>33</v>
      </c>
      <c r="C1034" s="2" t="str">
        <f t="shared" si="33"/>
        <v>week 33</v>
      </c>
      <c r="D1034" s="3" t="s">
        <v>11</v>
      </c>
      <c r="E1034" s="3">
        <v>0</v>
      </c>
      <c r="F1034" s="3">
        <v>910</v>
      </c>
      <c r="G1034" s="3">
        <v>1239239.4700000004</v>
      </c>
      <c r="H1034" s="3">
        <v>17.5</v>
      </c>
      <c r="I1034" s="3" t="s">
        <v>12</v>
      </c>
      <c r="J1034" s="3">
        <v>15925</v>
      </c>
      <c r="K1034" s="3">
        <v>0</v>
      </c>
      <c r="L1034" s="3">
        <v>13.231865522607118</v>
      </c>
    </row>
    <row r="1035" spans="1:12" x14ac:dyDescent="0.25">
      <c r="A1035" s="1">
        <v>44422</v>
      </c>
      <c r="B1035" s="2">
        <f t="shared" si="32"/>
        <v>33</v>
      </c>
      <c r="C1035" s="2" t="str">
        <f t="shared" si="33"/>
        <v>week 33</v>
      </c>
      <c r="D1035" s="3" t="s">
        <v>15</v>
      </c>
      <c r="E1035" s="3">
        <v>0</v>
      </c>
      <c r="F1035" s="3">
        <v>450</v>
      </c>
      <c r="G1035" s="3">
        <v>1349062.7999999993</v>
      </c>
      <c r="H1035" s="3">
        <v>18.2</v>
      </c>
      <c r="I1035" s="3" t="s">
        <v>12</v>
      </c>
      <c r="J1035" s="3">
        <v>8190</v>
      </c>
      <c r="K1035" s="3">
        <v>0</v>
      </c>
      <c r="L1035" s="3">
        <v>13.574068587108627</v>
      </c>
    </row>
    <row r="1036" spans="1:12" x14ac:dyDescent="0.25">
      <c r="A1036" s="1">
        <v>44422</v>
      </c>
      <c r="B1036" s="2">
        <f t="shared" si="32"/>
        <v>33</v>
      </c>
      <c r="C1036" s="2" t="str">
        <f t="shared" si="33"/>
        <v>week 33</v>
      </c>
      <c r="D1036" s="3" t="s">
        <v>15</v>
      </c>
      <c r="E1036" s="3">
        <v>35180</v>
      </c>
      <c r="F1036" s="3">
        <v>0</v>
      </c>
      <c r="G1036" s="3">
        <v>1384242.7999999993</v>
      </c>
      <c r="H1036" s="3" t="s">
        <v>12</v>
      </c>
      <c r="I1036" s="3">
        <v>12.1</v>
      </c>
      <c r="J1036" s="3">
        <v>0</v>
      </c>
      <c r="K1036" s="3">
        <v>425678</v>
      </c>
      <c r="L1036" s="3">
        <v>13.560011027507233</v>
      </c>
    </row>
    <row r="1037" spans="1:12" x14ac:dyDescent="0.25">
      <c r="A1037" s="1">
        <v>44422</v>
      </c>
      <c r="B1037" s="2">
        <f t="shared" si="32"/>
        <v>33</v>
      </c>
      <c r="C1037" s="2" t="str">
        <f t="shared" si="33"/>
        <v>week 33</v>
      </c>
      <c r="D1037" s="3" t="s">
        <v>15</v>
      </c>
      <c r="E1037" s="3">
        <v>0</v>
      </c>
      <c r="F1037" s="3">
        <v>35180</v>
      </c>
      <c r="G1037" s="3">
        <v>1349062.7999999993</v>
      </c>
      <c r="H1037" s="3">
        <v>18.7</v>
      </c>
      <c r="I1037" s="3" t="s">
        <v>12</v>
      </c>
      <c r="J1037" s="3">
        <v>657866</v>
      </c>
      <c r="K1037" s="3">
        <v>0</v>
      </c>
      <c r="L1037" s="3">
        <v>13.560011027507233</v>
      </c>
    </row>
    <row r="1038" spans="1:12" x14ac:dyDescent="0.25">
      <c r="A1038" s="1">
        <v>44423</v>
      </c>
      <c r="B1038" s="2">
        <f t="shared" si="32"/>
        <v>34</v>
      </c>
      <c r="C1038" s="2" t="str">
        <f t="shared" si="33"/>
        <v>week 34</v>
      </c>
      <c r="D1038" s="3" t="s">
        <v>11</v>
      </c>
      <c r="E1038" s="3">
        <v>0</v>
      </c>
      <c r="F1038" s="3">
        <v>1590</v>
      </c>
      <c r="G1038" s="3">
        <v>1237649.4700000004</v>
      </c>
      <c r="H1038" s="3">
        <v>17.8</v>
      </c>
      <c r="I1038" s="3" t="s">
        <v>12</v>
      </c>
      <c r="J1038" s="3">
        <v>28302</v>
      </c>
      <c r="K1038" s="3">
        <v>0</v>
      </c>
      <c r="L1038" s="3">
        <v>13.231865522607118</v>
      </c>
    </row>
    <row r="1039" spans="1:12" x14ac:dyDescent="0.25">
      <c r="A1039" s="1">
        <v>44423</v>
      </c>
      <c r="B1039" s="2">
        <f t="shared" si="32"/>
        <v>34</v>
      </c>
      <c r="C1039" s="2" t="str">
        <f t="shared" si="33"/>
        <v>week 34</v>
      </c>
      <c r="D1039" s="3" t="s">
        <v>11</v>
      </c>
      <c r="E1039" s="3">
        <v>13460</v>
      </c>
      <c r="F1039" s="3">
        <v>0</v>
      </c>
      <c r="G1039" s="3">
        <v>1251109.4700000004</v>
      </c>
      <c r="H1039" s="3" t="s">
        <v>12</v>
      </c>
      <c r="I1039" s="3">
        <v>14.5</v>
      </c>
      <c r="J1039" s="3">
        <v>0</v>
      </c>
      <c r="K1039" s="3">
        <v>195170</v>
      </c>
      <c r="L1039" s="3">
        <v>13.237809057114635</v>
      </c>
    </row>
    <row r="1040" spans="1:12" x14ac:dyDescent="0.25">
      <c r="A1040" s="1">
        <v>44423</v>
      </c>
      <c r="B1040" s="2">
        <f t="shared" si="32"/>
        <v>34</v>
      </c>
      <c r="C1040" s="2" t="str">
        <f t="shared" si="33"/>
        <v>week 34</v>
      </c>
      <c r="D1040" s="3" t="s">
        <v>11</v>
      </c>
      <c r="E1040" s="3">
        <v>5440</v>
      </c>
      <c r="F1040" s="3">
        <v>0</v>
      </c>
      <c r="G1040" s="3">
        <v>1256549.4700000004</v>
      </c>
      <c r="H1040" s="3" t="s">
        <v>12</v>
      </c>
      <c r="I1040" s="3">
        <v>12.6</v>
      </c>
      <c r="J1040" s="3">
        <v>0</v>
      </c>
      <c r="K1040" s="3">
        <v>68544</v>
      </c>
      <c r="L1040" s="3">
        <v>13.236603182580625</v>
      </c>
    </row>
    <row r="1041" spans="1:12" x14ac:dyDescent="0.25">
      <c r="A1041" s="1">
        <v>44423</v>
      </c>
      <c r="B1041" s="2">
        <f t="shared" si="32"/>
        <v>34</v>
      </c>
      <c r="C1041" s="2" t="str">
        <f t="shared" si="33"/>
        <v>week 34</v>
      </c>
      <c r="D1041" s="3" t="s">
        <v>11</v>
      </c>
      <c r="E1041" s="3">
        <v>0</v>
      </c>
      <c r="F1041" s="3">
        <v>5410</v>
      </c>
      <c r="G1041" s="3">
        <v>1251139.4700000004</v>
      </c>
      <c r="H1041" s="3">
        <v>16.899999999999999</v>
      </c>
      <c r="I1041" s="3" t="s">
        <v>12</v>
      </c>
      <c r="J1041" s="3">
        <v>91428.999999999985</v>
      </c>
      <c r="K1041" s="3">
        <v>0</v>
      </c>
      <c r="L1041" s="3">
        <v>13.236603182580625</v>
      </c>
    </row>
    <row r="1042" spans="1:12" x14ac:dyDescent="0.25">
      <c r="A1042" s="1">
        <v>44423</v>
      </c>
      <c r="B1042" s="2">
        <f t="shared" si="32"/>
        <v>34</v>
      </c>
      <c r="C1042" s="2" t="str">
        <f t="shared" si="33"/>
        <v>week 34</v>
      </c>
      <c r="D1042" s="3" t="s">
        <v>11</v>
      </c>
      <c r="E1042" s="3">
        <v>0</v>
      </c>
      <c r="F1042" s="3">
        <v>530</v>
      </c>
      <c r="G1042" s="3">
        <v>1250609.4700000004</v>
      </c>
      <c r="H1042" s="3">
        <v>18.600000000000001</v>
      </c>
      <c r="I1042" s="3" t="s">
        <v>12</v>
      </c>
      <c r="J1042" s="3">
        <v>9858</v>
      </c>
      <c r="K1042" s="3">
        <v>0</v>
      </c>
      <c r="L1042" s="3">
        <v>13.236603182580625</v>
      </c>
    </row>
    <row r="1043" spans="1:12" x14ac:dyDescent="0.25">
      <c r="A1043" s="1">
        <v>44424</v>
      </c>
      <c r="B1043" s="2">
        <f t="shared" si="32"/>
        <v>34</v>
      </c>
      <c r="C1043" s="2" t="str">
        <f t="shared" si="33"/>
        <v>week 34</v>
      </c>
      <c r="D1043" s="3" t="s">
        <v>11</v>
      </c>
      <c r="E1043" s="3">
        <v>0</v>
      </c>
      <c r="F1043" s="3">
        <v>2400</v>
      </c>
      <c r="G1043" s="3">
        <v>1248209.4700000004</v>
      </c>
      <c r="H1043" s="3">
        <v>17.899999999999999</v>
      </c>
      <c r="I1043" s="3" t="s">
        <v>12</v>
      </c>
      <c r="J1043" s="3">
        <v>42960</v>
      </c>
      <c r="K1043" s="3">
        <v>0</v>
      </c>
      <c r="L1043" s="3">
        <v>13.236603182580625</v>
      </c>
    </row>
    <row r="1044" spans="1:12" x14ac:dyDescent="0.25">
      <c r="A1044" s="1">
        <v>44424</v>
      </c>
      <c r="B1044" s="2">
        <f t="shared" si="32"/>
        <v>34</v>
      </c>
      <c r="C1044" s="2" t="str">
        <f t="shared" si="33"/>
        <v>week 34</v>
      </c>
      <c r="D1044" s="3" t="s">
        <v>11</v>
      </c>
      <c r="E1044" s="3">
        <v>0</v>
      </c>
      <c r="F1044" s="3">
        <v>2648</v>
      </c>
      <c r="G1044" s="3">
        <v>1245561.4700000004</v>
      </c>
      <c r="H1044" s="3">
        <v>16.3</v>
      </c>
      <c r="I1044" s="3" t="s">
        <v>12</v>
      </c>
      <c r="J1044" s="3">
        <v>43162.400000000001</v>
      </c>
      <c r="K1044" s="3">
        <v>0</v>
      </c>
      <c r="L1044" s="3">
        <v>13.236603182580625</v>
      </c>
    </row>
    <row r="1045" spans="1:12" x14ac:dyDescent="0.25">
      <c r="A1045" s="1">
        <v>44424</v>
      </c>
      <c r="B1045" s="2">
        <f t="shared" si="32"/>
        <v>34</v>
      </c>
      <c r="C1045" s="2" t="str">
        <f t="shared" si="33"/>
        <v>week 34</v>
      </c>
      <c r="D1045" s="3" t="s">
        <v>11</v>
      </c>
      <c r="E1045" s="3">
        <v>0</v>
      </c>
      <c r="F1045" s="3">
        <v>14530</v>
      </c>
      <c r="G1045" s="3">
        <v>1231031.4700000004</v>
      </c>
      <c r="H1045" s="3">
        <v>16.600000000000001</v>
      </c>
      <c r="I1045" s="3" t="s">
        <v>12</v>
      </c>
      <c r="J1045" s="3">
        <v>241198.00000000003</v>
      </c>
      <c r="K1045" s="3">
        <v>0</v>
      </c>
      <c r="L1045" s="3">
        <v>13.236603182580625</v>
      </c>
    </row>
    <row r="1046" spans="1:12" x14ac:dyDescent="0.25">
      <c r="A1046" s="1">
        <v>44424</v>
      </c>
      <c r="B1046" s="2">
        <f t="shared" si="32"/>
        <v>34</v>
      </c>
      <c r="C1046" s="2" t="str">
        <f t="shared" si="33"/>
        <v>week 34</v>
      </c>
      <c r="D1046" s="3" t="s">
        <v>15</v>
      </c>
      <c r="E1046" s="3">
        <v>0</v>
      </c>
      <c r="F1046" s="3">
        <v>2062</v>
      </c>
      <c r="G1046" s="3">
        <v>1347000.7999999993</v>
      </c>
      <c r="H1046" s="3">
        <v>17.100000000000001</v>
      </c>
      <c r="I1046" s="3" t="s">
        <v>12</v>
      </c>
      <c r="J1046" s="3">
        <v>35260.200000000004</v>
      </c>
      <c r="K1046" s="3">
        <v>0</v>
      </c>
      <c r="L1046" s="3">
        <v>13.560011027507233</v>
      </c>
    </row>
    <row r="1047" spans="1:12" x14ac:dyDescent="0.25">
      <c r="A1047" s="1">
        <v>44424</v>
      </c>
      <c r="B1047" s="2">
        <f t="shared" si="32"/>
        <v>34</v>
      </c>
      <c r="C1047" s="2" t="str">
        <f t="shared" si="33"/>
        <v>week 34</v>
      </c>
      <c r="D1047" s="3" t="s">
        <v>15</v>
      </c>
      <c r="E1047" s="3">
        <v>0</v>
      </c>
      <c r="F1047" s="3">
        <v>6470</v>
      </c>
      <c r="G1047" s="3">
        <v>1340530.7999999993</v>
      </c>
      <c r="H1047" s="3">
        <v>18.7</v>
      </c>
      <c r="I1047" s="3" t="s">
        <v>12</v>
      </c>
      <c r="J1047" s="3">
        <v>120989</v>
      </c>
      <c r="K1047" s="3">
        <v>0</v>
      </c>
      <c r="L1047" s="3">
        <v>13.560011027507233</v>
      </c>
    </row>
    <row r="1048" spans="1:12" x14ac:dyDescent="0.25">
      <c r="A1048" s="1">
        <v>44424</v>
      </c>
      <c r="B1048" s="2">
        <f t="shared" si="32"/>
        <v>34</v>
      </c>
      <c r="C1048" s="2" t="str">
        <f t="shared" si="33"/>
        <v>week 34</v>
      </c>
      <c r="D1048" s="3" t="s">
        <v>15</v>
      </c>
      <c r="E1048" s="3">
        <v>0</v>
      </c>
      <c r="F1048" s="3">
        <v>9300</v>
      </c>
      <c r="G1048" s="3">
        <v>1331230.7999999993</v>
      </c>
      <c r="H1048" s="3">
        <v>17.3</v>
      </c>
      <c r="I1048" s="3" t="s">
        <v>12</v>
      </c>
      <c r="J1048" s="3">
        <v>160890</v>
      </c>
      <c r="K1048" s="3">
        <v>0</v>
      </c>
      <c r="L1048" s="3">
        <v>13.560011027507233</v>
      </c>
    </row>
    <row r="1049" spans="1:12" x14ac:dyDescent="0.25">
      <c r="A1049" s="1">
        <v>44424</v>
      </c>
      <c r="B1049" s="2">
        <f t="shared" si="32"/>
        <v>34</v>
      </c>
      <c r="C1049" s="2" t="str">
        <f t="shared" si="33"/>
        <v>week 34</v>
      </c>
      <c r="D1049" s="3" t="s">
        <v>15</v>
      </c>
      <c r="E1049" s="3">
        <v>0</v>
      </c>
      <c r="F1049" s="3">
        <v>19400</v>
      </c>
      <c r="G1049" s="3">
        <v>1311830.7999999993</v>
      </c>
      <c r="H1049" s="3">
        <v>18.8</v>
      </c>
      <c r="I1049" s="3" t="s">
        <v>12</v>
      </c>
      <c r="J1049" s="3">
        <v>364720</v>
      </c>
      <c r="K1049" s="3">
        <v>0</v>
      </c>
      <c r="L1049" s="3">
        <v>13.560011027507233</v>
      </c>
    </row>
    <row r="1050" spans="1:12" x14ac:dyDescent="0.25">
      <c r="A1050" s="1">
        <v>44424</v>
      </c>
      <c r="B1050" s="2">
        <f t="shared" si="32"/>
        <v>34</v>
      </c>
      <c r="C1050" s="2" t="str">
        <f t="shared" si="33"/>
        <v>week 34</v>
      </c>
      <c r="D1050" s="3" t="s">
        <v>15</v>
      </c>
      <c r="E1050" s="3">
        <v>0</v>
      </c>
      <c r="F1050" s="3">
        <v>15050</v>
      </c>
      <c r="G1050" s="3">
        <v>1296780.7999999993</v>
      </c>
      <c r="H1050" s="3">
        <v>18.399999999999999</v>
      </c>
      <c r="I1050" s="3" t="s">
        <v>12</v>
      </c>
      <c r="J1050" s="3">
        <v>276920</v>
      </c>
      <c r="K1050" s="3">
        <v>0</v>
      </c>
      <c r="L1050" s="3">
        <v>13.560011027507233</v>
      </c>
    </row>
    <row r="1051" spans="1:12" x14ac:dyDescent="0.25">
      <c r="A1051" s="1">
        <v>44424</v>
      </c>
      <c r="B1051" s="2">
        <f t="shared" si="32"/>
        <v>34</v>
      </c>
      <c r="C1051" s="2" t="str">
        <f t="shared" si="33"/>
        <v>week 34</v>
      </c>
      <c r="D1051" s="3" t="s">
        <v>16</v>
      </c>
      <c r="E1051" s="3">
        <v>0</v>
      </c>
      <c r="F1051" s="3">
        <v>14150</v>
      </c>
      <c r="G1051" s="3">
        <v>1001441.8800000004</v>
      </c>
      <c r="H1051" s="3">
        <v>18.3</v>
      </c>
      <c r="I1051" s="3" t="s">
        <v>12</v>
      </c>
      <c r="J1051" s="3">
        <v>258945</v>
      </c>
      <c r="K1051" s="3">
        <v>0</v>
      </c>
      <c r="L1051" s="3">
        <v>13.443581628130788</v>
      </c>
    </row>
    <row r="1052" spans="1:12" x14ac:dyDescent="0.25">
      <c r="A1052" s="1">
        <v>44425</v>
      </c>
      <c r="B1052" s="2">
        <f t="shared" si="32"/>
        <v>34</v>
      </c>
      <c r="C1052" s="2" t="str">
        <f t="shared" si="33"/>
        <v>week 34</v>
      </c>
      <c r="D1052" s="3" t="s">
        <v>11</v>
      </c>
      <c r="E1052" s="3">
        <v>0</v>
      </c>
      <c r="F1052" s="3">
        <v>7709</v>
      </c>
      <c r="G1052" s="3">
        <v>1223322.4700000004</v>
      </c>
      <c r="H1052" s="3">
        <v>17.8</v>
      </c>
      <c r="I1052" s="3" t="s">
        <v>12</v>
      </c>
      <c r="J1052" s="3">
        <v>137220.20000000001</v>
      </c>
      <c r="K1052" s="3">
        <v>0</v>
      </c>
      <c r="L1052" s="3">
        <v>13.236603182580625</v>
      </c>
    </row>
    <row r="1053" spans="1:12" x14ac:dyDescent="0.25">
      <c r="A1053" s="1">
        <v>44425</v>
      </c>
      <c r="B1053" s="2">
        <f t="shared" si="32"/>
        <v>34</v>
      </c>
      <c r="C1053" s="2" t="str">
        <f t="shared" si="33"/>
        <v>week 34</v>
      </c>
      <c r="D1053" s="3" t="s">
        <v>11</v>
      </c>
      <c r="E1053" s="3">
        <v>0</v>
      </c>
      <c r="F1053" s="3">
        <v>1600</v>
      </c>
      <c r="G1053" s="3">
        <v>1221722.4700000004</v>
      </c>
      <c r="H1053" s="3">
        <v>16.600000000000001</v>
      </c>
      <c r="I1053" s="3" t="s">
        <v>12</v>
      </c>
      <c r="J1053" s="3">
        <v>26560.000000000004</v>
      </c>
      <c r="K1053" s="3">
        <v>0</v>
      </c>
      <c r="L1053" s="3">
        <v>13.236603182580625</v>
      </c>
    </row>
    <row r="1054" spans="1:12" x14ac:dyDescent="0.25">
      <c r="A1054" s="1">
        <v>44425</v>
      </c>
      <c r="B1054" s="2">
        <f t="shared" si="32"/>
        <v>34</v>
      </c>
      <c r="C1054" s="2" t="str">
        <f t="shared" si="33"/>
        <v>week 34</v>
      </c>
      <c r="D1054" s="3" t="s">
        <v>11</v>
      </c>
      <c r="E1054" s="3">
        <v>40200</v>
      </c>
      <c r="F1054" s="3">
        <v>0</v>
      </c>
      <c r="G1054" s="3">
        <v>1261922.4700000004</v>
      </c>
      <c r="H1054" s="3" t="s">
        <v>12</v>
      </c>
      <c r="I1054" s="3">
        <v>14.6</v>
      </c>
      <c r="J1054" s="3">
        <v>0</v>
      </c>
      <c r="K1054" s="3">
        <v>586920</v>
      </c>
      <c r="L1054" s="3">
        <v>13.255389220029867</v>
      </c>
    </row>
    <row r="1055" spans="1:12" x14ac:dyDescent="0.25">
      <c r="A1055" s="1">
        <v>44425</v>
      </c>
      <c r="B1055" s="2">
        <f t="shared" si="32"/>
        <v>34</v>
      </c>
      <c r="C1055" s="2" t="str">
        <f t="shared" si="33"/>
        <v>week 34</v>
      </c>
      <c r="D1055" s="3" t="s">
        <v>11</v>
      </c>
      <c r="E1055" s="3">
        <v>0</v>
      </c>
      <c r="F1055" s="3">
        <v>5440</v>
      </c>
      <c r="G1055" s="3">
        <v>1256482.4700000004</v>
      </c>
      <c r="H1055" s="3">
        <v>16.3</v>
      </c>
      <c r="I1055" s="3" t="s">
        <v>12</v>
      </c>
      <c r="J1055" s="3">
        <v>88672</v>
      </c>
      <c r="K1055" s="3">
        <v>0</v>
      </c>
      <c r="L1055" s="3">
        <v>13.255389220029867</v>
      </c>
    </row>
    <row r="1056" spans="1:12" x14ac:dyDescent="0.25">
      <c r="A1056" s="1">
        <v>44425</v>
      </c>
      <c r="B1056" s="2">
        <f t="shared" si="32"/>
        <v>34</v>
      </c>
      <c r="C1056" s="2" t="str">
        <f t="shared" si="33"/>
        <v>week 34</v>
      </c>
      <c r="D1056" s="3" t="s">
        <v>11</v>
      </c>
      <c r="E1056" s="3">
        <v>0</v>
      </c>
      <c r="F1056" s="3">
        <v>5500</v>
      </c>
      <c r="G1056" s="3">
        <v>1250982.4700000004</v>
      </c>
      <c r="H1056" s="3">
        <v>16.8</v>
      </c>
      <c r="I1056" s="3" t="s">
        <v>12</v>
      </c>
      <c r="J1056" s="3">
        <v>92400</v>
      </c>
      <c r="K1056" s="3">
        <v>0</v>
      </c>
      <c r="L1056" s="3">
        <v>13.255389220029867</v>
      </c>
    </row>
    <row r="1057" spans="1:12" x14ac:dyDescent="0.25">
      <c r="A1057" s="1">
        <v>44425</v>
      </c>
      <c r="B1057" s="2">
        <f t="shared" si="32"/>
        <v>34</v>
      </c>
      <c r="C1057" s="2" t="str">
        <f t="shared" si="33"/>
        <v>week 34</v>
      </c>
      <c r="D1057" s="3" t="s">
        <v>11</v>
      </c>
      <c r="E1057" s="3">
        <v>0</v>
      </c>
      <c r="F1057" s="3">
        <v>18310</v>
      </c>
      <c r="G1057" s="3">
        <v>1232672.4700000004</v>
      </c>
      <c r="H1057" s="3">
        <v>16.8</v>
      </c>
      <c r="I1057" s="3" t="s">
        <v>12</v>
      </c>
      <c r="J1057" s="3">
        <v>307608</v>
      </c>
      <c r="K1057" s="3">
        <v>0</v>
      </c>
      <c r="L1057" s="3">
        <v>13.255389220029867</v>
      </c>
    </row>
    <row r="1058" spans="1:12" x14ac:dyDescent="0.25">
      <c r="A1058" s="1">
        <v>44425</v>
      </c>
      <c r="B1058" s="2">
        <f t="shared" si="32"/>
        <v>34</v>
      </c>
      <c r="C1058" s="2" t="str">
        <f t="shared" si="33"/>
        <v>week 34</v>
      </c>
      <c r="D1058" s="3" t="s">
        <v>15</v>
      </c>
      <c r="E1058" s="3">
        <v>0</v>
      </c>
      <c r="F1058" s="3">
        <v>4349</v>
      </c>
      <c r="G1058" s="3">
        <v>1292431.7999999993</v>
      </c>
      <c r="H1058" s="3">
        <v>16.100000000000001</v>
      </c>
      <c r="I1058" s="3" t="s">
        <v>12</v>
      </c>
      <c r="J1058" s="3">
        <v>70018.900000000009</v>
      </c>
      <c r="K1058" s="3">
        <v>0</v>
      </c>
      <c r="L1058" s="3">
        <v>13.560011027507233</v>
      </c>
    </row>
    <row r="1059" spans="1:12" x14ac:dyDescent="0.25">
      <c r="A1059" s="1">
        <v>44425</v>
      </c>
      <c r="B1059" s="2">
        <f t="shared" si="32"/>
        <v>34</v>
      </c>
      <c r="C1059" s="2" t="str">
        <f t="shared" si="33"/>
        <v>week 34</v>
      </c>
      <c r="D1059" s="3" t="s">
        <v>15</v>
      </c>
      <c r="E1059" s="3">
        <v>0</v>
      </c>
      <c r="F1059" s="3">
        <v>2100</v>
      </c>
      <c r="G1059" s="3">
        <v>1290331.7999999993</v>
      </c>
      <c r="H1059" s="3">
        <v>17.100000000000001</v>
      </c>
      <c r="I1059" s="3" t="s">
        <v>12</v>
      </c>
      <c r="J1059" s="3">
        <v>35910</v>
      </c>
      <c r="K1059" s="3">
        <v>0</v>
      </c>
      <c r="L1059" s="3">
        <v>13.560011027507233</v>
      </c>
    </row>
    <row r="1060" spans="1:12" x14ac:dyDescent="0.25">
      <c r="A1060" s="1">
        <v>44425</v>
      </c>
      <c r="B1060" s="2">
        <f t="shared" si="32"/>
        <v>34</v>
      </c>
      <c r="C1060" s="2" t="str">
        <f t="shared" si="33"/>
        <v>week 34</v>
      </c>
      <c r="D1060" s="3" t="s">
        <v>15</v>
      </c>
      <c r="E1060" s="3">
        <v>0</v>
      </c>
      <c r="F1060" s="3">
        <v>8949</v>
      </c>
      <c r="G1060" s="3">
        <v>1281382.7999999993</v>
      </c>
      <c r="H1060" s="3">
        <v>16.600000000000001</v>
      </c>
      <c r="I1060" s="3" t="s">
        <v>12</v>
      </c>
      <c r="J1060" s="3">
        <v>148553.40000000002</v>
      </c>
      <c r="K1060" s="3">
        <v>0</v>
      </c>
      <c r="L1060" s="3">
        <v>13.560011027507233</v>
      </c>
    </row>
    <row r="1061" spans="1:12" x14ac:dyDescent="0.25">
      <c r="A1061" s="1">
        <v>44425</v>
      </c>
      <c r="B1061" s="2">
        <f t="shared" si="32"/>
        <v>34</v>
      </c>
      <c r="C1061" s="2" t="str">
        <f t="shared" si="33"/>
        <v>week 34</v>
      </c>
      <c r="D1061" s="3" t="s">
        <v>15</v>
      </c>
      <c r="E1061" s="3">
        <v>0</v>
      </c>
      <c r="F1061" s="3">
        <v>8920</v>
      </c>
      <c r="G1061" s="3">
        <v>1272462.7999999993</v>
      </c>
      <c r="H1061" s="3">
        <v>17.600000000000001</v>
      </c>
      <c r="I1061" s="3" t="s">
        <v>12</v>
      </c>
      <c r="J1061" s="3">
        <v>156992</v>
      </c>
      <c r="K1061" s="3">
        <v>0</v>
      </c>
      <c r="L1061" s="3">
        <v>13.560011027507233</v>
      </c>
    </row>
    <row r="1062" spans="1:12" x14ac:dyDescent="0.25">
      <c r="A1062" s="1">
        <v>44425</v>
      </c>
      <c r="B1062" s="2">
        <f t="shared" si="32"/>
        <v>34</v>
      </c>
      <c r="C1062" s="2" t="str">
        <f t="shared" si="33"/>
        <v>week 34</v>
      </c>
      <c r="D1062" s="3" t="s">
        <v>15</v>
      </c>
      <c r="E1062" s="3">
        <v>0</v>
      </c>
      <c r="F1062" s="3">
        <v>15080</v>
      </c>
      <c r="G1062" s="3">
        <v>1257382.7999999993</v>
      </c>
      <c r="H1062" s="3">
        <v>18.3</v>
      </c>
      <c r="I1062" s="3" t="s">
        <v>12</v>
      </c>
      <c r="J1062" s="3">
        <v>275964</v>
      </c>
      <c r="K1062" s="3">
        <v>0</v>
      </c>
      <c r="L1062" s="3">
        <v>13.560011027507233</v>
      </c>
    </row>
    <row r="1063" spans="1:12" x14ac:dyDescent="0.25">
      <c r="A1063" s="1">
        <v>44425</v>
      </c>
      <c r="B1063" s="2">
        <f t="shared" si="32"/>
        <v>34</v>
      </c>
      <c r="C1063" s="2" t="str">
        <f t="shared" si="33"/>
        <v>week 34</v>
      </c>
      <c r="D1063" s="3" t="s">
        <v>15</v>
      </c>
      <c r="E1063" s="3">
        <v>0</v>
      </c>
      <c r="F1063" s="3">
        <v>4700</v>
      </c>
      <c r="G1063" s="3">
        <v>1252682.7999999993</v>
      </c>
      <c r="H1063" s="3">
        <v>16.8</v>
      </c>
      <c r="I1063" s="3" t="s">
        <v>12</v>
      </c>
      <c r="J1063" s="3">
        <v>78960</v>
      </c>
      <c r="K1063" s="3">
        <v>0</v>
      </c>
      <c r="L1063" s="3">
        <v>13.560011027507233</v>
      </c>
    </row>
    <row r="1064" spans="1:12" x14ac:dyDescent="0.25">
      <c r="A1064" s="1">
        <v>44425</v>
      </c>
      <c r="B1064" s="2">
        <f t="shared" si="32"/>
        <v>34</v>
      </c>
      <c r="C1064" s="2" t="str">
        <f t="shared" si="33"/>
        <v>week 34</v>
      </c>
      <c r="D1064" s="3" t="s">
        <v>15</v>
      </c>
      <c r="E1064" s="3">
        <v>0</v>
      </c>
      <c r="F1064" s="3">
        <v>15430</v>
      </c>
      <c r="G1064" s="3">
        <v>1237252.7999999993</v>
      </c>
      <c r="H1064" s="3">
        <v>17.3</v>
      </c>
      <c r="I1064" s="3" t="s">
        <v>12</v>
      </c>
      <c r="J1064" s="3">
        <v>266939</v>
      </c>
      <c r="K1064" s="3">
        <v>0</v>
      </c>
      <c r="L1064" s="3">
        <v>13.560011027507233</v>
      </c>
    </row>
    <row r="1065" spans="1:12" x14ac:dyDescent="0.25">
      <c r="A1065" s="1">
        <v>44425</v>
      </c>
      <c r="B1065" s="2">
        <f t="shared" si="32"/>
        <v>34</v>
      </c>
      <c r="C1065" s="2" t="str">
        <f t="shared" si="33"/>
        <v>week 34</v>
      </c>
      <c r="D1065" s="3" t="s">
        <v>16</v>
      </c>
      <c r="E1065" s="3">
        <v>0</v>
      </c>
      <c r="F1065" s="3">
        <v>6400</v>
      </c>
      <c r="G1065" s="3">
        <v>995041.88000000035</v>
      </c>
      <c r="H1065" s="3">
        <v>17.7</v>
      </c>
      <c r="I1065" s="3" t="s">
        <v>12</v>
      </c>
      <c r="J1065" s="3">
        <v>113280</v>
      </c>
      <c r="K1065" s="3">
        <v>0</v>
      </c>
      <c r="L1065" s="3">
        <v>13.443581628130788</v>
      </c>
    </row>
    <row r="1066" spans="1:12" x14ac:dyDescent="0.25">
      <c r="A1066" s="1">
        <v>44425</v>
      </c>
      <c r="B1066" s="2">
        <f t="shared" si="32"/>
        <v>34</v>
      </c>
      <c r="C1066" s="2" t="str">
        <f t="shared" si="33"/>
        <v>week 34</v>
      </c>
      <c r="D1066" s="3" t="s">
        <v>16</v>
      </c>
      <c r="E1066" s="3">
        <v>0</v>
      </c>
      <c r="F1066" s="3">
        <v>4320</v>
      </c>
      <c r="G1066" s="3">
        <v>990721.88000000035</v>
      </c>
      <c r="H1066" s="3">
        <v>17.600000000000001</v>
      </c>
      <c r="I1066" s="3" t="s">
        <v>12</v>
      </c>
      <c r="J1066" s="3">
        <v>76032</v>
      </c>
      <c r="K1066" s="3">
        <v>0</v>
      </c>
      <c r="L1066" s="3">
        <v>13.443581628130788</v>
      </c>
    </row>
    <row r="1067" spans="1:12" x14ac:dyDescent="0.25">
      <c r="A1067" s="1">
        <v>44425</v>
      </c>
      <c r="B1067" s="2">
        <f t="shared" si="32"/>
        <v>34</v>
      </c>
      <c r="C1067" s="2" t="str">
        <f t="shared" si="33"/>
        <v>week 34</v>
      </c>
      <c r="D1067" s="3" t="s">
        <v>16</v>
      </c>
      <c r="E1067" s="3">
        <v>0</v>
      </c>
      <c r="F1067" s="3">
        <v>16724</v>
      </c>
      <c r="G1067" s="3">
        <v>973997.88000000035</v>
      </c>
      <c r="H1067" s="3">
        <v>16.3</v>
      </c>
      <c r="I1067" s="3" t="s">
        <v>12</v>
      </c>
      <c r="J1067" s="3">
        <v>272601.2</v>
      </c>
      <c r="K1067" s="3">
        <v>0</v>
      </c>
      <c r="L1067" s="3">
        <v>13.443581628130788</v>
      </c>
    </row>
    <row r="1068" spans="1:12" x14ac:dyDescent="0.25">
      <c r="A1068" s="1">
        <v>44425</v>
      </c>
      <c r="B1068" s="2">
        <f t="shared" si="32"/>
        <v>34</v>
      </c>
      <c r="C1068" s="2" t="str">
        <f t="shared" si="33"/>
        <v>week 34</v>
      </c>
      <c r="D1068" s="3" t="s">
        <v>16</v>
      </c>
      <c r="E1068" s="3">
        <v>0</v>
      </c>
      <c r="F1068" s="3">
        <v>6600</v>
      </c>
      <c r="G1068" s="3">
        <v>967397.88000000035</v>
      </c>
      <c r="H1068" s="3">
        <v>17.899999999999999</v>
      </c>
      <c r="I1068" s="3" t="s">
        <v>12</v>
      </c>
      <c r="J1068" s="3">
        <v>118139.99999999999</v>
      </c>
      <c r="K1068" s="3">
        <v>0</v>
      </c>
      <c r="L1068" s="3">
        <v>13.443581628130788</v>
      </c>
    </row>
    <row r="1069" spans="1:12" x14ac:dyDescent="0.25">
      <c r="A1069" s="1">
        <v>44425</v>
      </c>
      <c r="B1069" s="2">
        <f t="shared" si="32"/>
        <v>34</v>
      </c>
      <c r="C1069" s="2" t="str">
        <f t="shared" si="33"/>
        <v>week 34</v>
      </c>
      <c r="D1069" s="3" t="s">
        <v>16</v>
      </c>
      <c r="E1069" s="3">
        <v>0</v>
      </c>
      <c r="F1069" s="3">
        <v>16249</v>
      </c>
      <c r="G1069" s="3">
        <v>951148.88000000035</v>
      </c>
      <c r="H1069" s="3">
        <v>16.100000000000001</v>
      </c>
      <c r="I1069" s="3" t="s">
        <v>12</v>
      </c>
      <c r="J1069" s="3">
        <v>261608.90000000002</v>
      </c>
      <c r="K1069" s="3">
        <v>0</v>
      </c>
      <c r="L1069" s="3">
        <v>13.443581628130788</v>
      </c>
    </row>
    <row r="1070" spans="1:12" x14ac:dyDescent="0.25">
      <c r="A1070" s="1">
        <v>44425</v>
      </c>
      <c r="B1070" s="2">
        <f t="shared" si="32"/>
        <v>34</v>
      </c>
      <c r="C1070" s="2" t="str">
        <f t="shared" si="33"/>
        <v>week 34</v>
      </c>
      <c r="D1070" s="3" t="s">
        <v>16</v>
      </c>
      <c r="E1070" s="3">
        <v>0</v>
      </c>
      <c r="F1070" s="3">
        <v>13350</v>
      </c>
      <c r="G1070" s="3">
        <v>937798.88000000035</v>
      </c>
      <c r="H1070" s="3">
        <v>18.3</v>
      </c>
      <c r="I1070" s="3" t="s">
        <v>12</v>
      </c>
      <c r="J1070" s="3">
        <v>244305</v>
      </c>
      <c r="K1070" s="3">
        <v>0</v>
      </c>
      <c r="L1070" s="3">
        <v>13.443581628130788</v>
      </c>
    </row>
    <row r="1071" spans="1:12" x14ac:dyDescent="0.25">
      <c r="A1071" s="1">
        <v>44425</v>
      </c>
      <c r="B1071" s="2">
        <f t="shared" si="32"/>
        <v>34</v>
      </c>
      <c r="C1071" s="2" t="str">
        <f t="shared" si="33"/>
        <v>week 34</v>
      </c>
      <c r="D1071" s="3" t="s">
        <v>16</v>
      </c>
      <c r="E1071" s="3">
        <v>0</v>
      </c>
      <c r="F1071" s="3">
        <v>3270</v>
      </c>
      <c r="G1071" s="3">
        <v>934528.88000000035</v>
      </c>
      <c r="H1071" s="3">
        <v>18.899999999999999</v>
      </c>
      <c r="I1071" s="3" t="s">
        <v>12</v>
      </c>
      <c r="J1071" s="3">
        <v>61802.999999999993</v>
      </c>
      <c r="K1071" s="3">
        <v>0</v>
      </c>
      <c r="L1071" s="3">
        <v>13.443581628130788</v>
      </c>
    </row>
    <row r="1072" spans="1:12" x14ac:dyDescent="0.25">
      <c r="A1072" s="1">
        <v>44425</v>
      </c>
      <c r="B1072" s="2">
        <f t="shared" si="32"/>
        <v>34</v>
      </c>
      <c r="C1072" s="2" t="str">
        <f t="shared" si="33"/>
        <v>week 34</v>
      </c>
      <c r="D1072" s="3" t="s">
        <v>16</v>
      </c>
      <c r="E1072" s="3">
        <v>0</v>
      </c>
      <c r="F1072" s="3">
        <v>6610</v>
      </c>
      <c r="G1072" s="3">
        <v>927918.88000000035</v>
      </c>
      <c r="H1072" s="3">
        <v>17.8</v>
      </c>
      <c r="I1072" s="3" t="s">
        <v>12</v>
      </c>
      <c r="J1072" s="3">
        <v>117658</v>
      </c>
      <c r="K1072" s="3">
        <v>0</v>
      </c>
      <c r="L1072" s="3">
        <v>13.443581628130788</v>
      </c>
    </row>
    <row r="1073" spans="1:12" x14ac:dyDescent="0.25">
      <c r="A1073" s="1">
        <v>44426</v>
      </c>
      <c r="B1073" s="2">
        <f t="shared" si="32"/>
        <v>34</v>
      </c>
      <c r="C1073" s="2" t="str">
        <f t="shared" si="33"/>
        <v>week 34</v>
      </c>
      <c r="D1073" s="3" t="s">
        <v>11</v>
      </c>
      <c r="E1073" s="3">
        <v>0</v>
      </c>
      <c r="F1073" s="3">
        <v>13260</v>
      </c>
      <c r="G1073" s="3">
        <v>1219412.4700000004</v>
      </c>
      <c r="H1073" s="3">
        <v>17.899999999999999</v>
      </c>
      <c r="I1073" s="3" t="s">
        <v>12</v>
      </c>
      <c r="J1073" s="3">
        <v>237353.99999999997</v>
      </c>
      <c r="K1073" s="3">
        <v>0</v>
      </c>
      <c r="L1073" s="3">
        <v>13.255389220029867</v>
      </c>
    </row>
    <row r="1074" spans="1:12" x14ac:dyDescent="0.25">
      <c r="A1074" s="1">
        <v>44426</v>
      </c>
      <c r="B1074" s="2">
        <f t="shared" si="32"/>
        <v>34</v>
      </c>
      <c r="C1074" s="2" t="str">
        <f t="shared" si="33"/>
        <v>week 34</v>
      </c>
      <c r="D1074" s="3" t="s">
        <v>11</v>
      </c>
      <c r="E1074" s="3">
        <v>0</v>
      </c>
      <c r="F1074" s="3">
        <v>8820</v>
      </c>
      <c r="G1074" s="3">
        <v>1210592.4700000004</v>
      </c>
      <c r="H1074" s="3">
        <v>18.100000000000001</v>
      </c>
      <c r="I1074" s="3" t="s">
        <v>12</v>
      </c>
      <c r="J1074" s="3">
        <v>159642</v>
      </c>
      <c r="K1074" s="3">
        <v>0</v>
      </c>
      <c r="L1074" s="3">
        <v>13.255389220029867</v>
      </c>
    </row>
    <row r="1075" spans="1:12" x14ac:dyDescent="0.25">
      <c r="A1075" s="1">
        <v>44426</v>
      </c>
      <c r="B1075" s="2">
        <f t="shared" si="32"/>
        <v>34</v>
      </c>
      <c r="C1075" s="2" t="str">
        <f t="shared" si="33"/>
        <v>week 34</v>
      </c>
      <c r="D1075" s="3" t="s">
        <v>15</v>
      </c>
      <c r="E1075" s="3">
        <v>0</v>
      </c>
      <c r="F1075" s="3">
        <v>330</v>
      </c>
      <c r="G1075" s="3">
        <v>1236922.7999999993</v>
      </c>
      <c r="H1075" s="3">
        <v>18.899999999999999</v>
      </c>
      <c r="I1075" s="3" t="s">
        <v>12</v>
      </c>
      <c r="J1075" s="3">
        <v>6236.9999999999991</v>
      </c>
      <c r="K1075" s="3">
        <v>0</v>
      </c>
      <c r="L1075" s="3">
        <v>13.560011027507233</v>
      </c>
    </row>
    <row r="1076" spans="1:12" x14ac:dyDescent="0.25">
      <c r="A1076" s="1">
        <v>44426</v>
      </c>
      <c r="B1076" s="2">
        <f t="shared" si="32"/>
        <v>34</v>
      </c>
      <c r="C1076" s="2" t="str">
        <f t="shared" si="33"/>
        <v>week 34</v>
      </c>
      <c r="D1076" s="3" t="s">
        <v>15</v>
      </c>
      <c r="E1076" s="3">
        <v>0</v>
      </c>
      <c r="F1076" s="3">
        <v>519</v>
      </c>
      <c r="G1076" s="3">
        <v>1236403.7999999993</v>
      </c>
      <c r="H1076" s="3">
        <v>17.7</v>
      </c>
      <c r="I1076" s="3" t="s">
        <v>12</v>
      </c>
      <c r="J1076" s="3">
        <v>9186.2999999999993</v>
      </c>
      <c r="K1076" s="3">
        <v>0</v>
      </c>
      <c r="L1076" s="3">
        <v>13.560011027507233</v>
      </c>
    </row>
    <row r="1077" spans="1:12" x14ac:dyDescent="0.25">
      <c r="A1077" s="1">
        <v>44426</v>
      </c>
      <c r="B1077" s="2">
        <f t="shared" si="32"/>
        <v>34</v>
      </c>
      <c r="C1077" s="2" t="str">
        <f t="shared" si="33"/>
        <v>week 34</v>
      </c>
      <c r="D1077" s="3" t="s">
        <v>15</v>
      </c>
      <c r="E1077" s="3">
        <v>0</v>
      </c>
      <c r="F1077" s="3">
        <v>2650</v>
      </c>
      <c r="G1077" s="3">
        <v>1233753.7999999993</v>
      </c>
      <c r="H1077" s="3">
        <v>16.3</v>
      </c>
      <c r="I1077" s="3" t="s">
        <v>12</v>
      </c>
      <c r="J1077" s="3">
        <v>43195</v>
      </c>
      <c r="K1077" s="3">
        <v>0</v>
      </c>
      <c r="L1077" s="3">
        <v>13.560011027507233</v>
      </c>
    </row>
    <row r="1078" spans="1:12" x14ac:dyDescent="0.25">
      <c r="A1078" s="1">
        <v>44426</v>
      </c>
      <c r="B1078" s="2">
        <f t="shared" si="32"/>
        <v>34</v>
      </c>
      <c r="C1078" s="2" t="str">
        <f t="shared" si="33"/>
        <v>week 34</v>
      </c>
      <c r="D1078" s="3" t="s">
        <v>16</v>
      </c>
      <c r="E1078" s="3">
        <v>0</v>
      </c>
      <c r="F1078" s="3">
        <v>2045</v>
      </c>
      <c r="G1078" s="3">
        <v>925873.88000000035</v>
      </c>
      <c r="H1078" s="3">
        <v>16.2</v>
      </c>
      <c r="I1078" s="3" t="s">
        <v>12</v>
      </c>
      <c r="J1078" s="3">
        <v>33129</v>
      </c>
      <c r="K1078" s="3">
        <v>0</v>
      </c>
      <c r="L1078" s="3">
        <v>13.443581628130788</v>
      </c>
    </row>
    <row r="1079" spans="1:12" x14ac:dyDescent="0.25">
      <c r="A1079" s="1">
        <v>44426</v>
      </c>
      <c r="B1079" s="2">
        <f t="shared" si="32"/>
        <v>34</v>
      </c>
      <c r="C1079" s="2" t="str">
        <f t="shared" si="33"/>
        <v>week 34</v>
      </c>
      <c r="D1079" s="3" t="s">
        <v>16</v>
      </c>
      <c r="E1079" s="3">
        <v>0</v>
      </c>
      <c r="F1079" s="3">
        <v>11605</v>
      </c>
      <c r="G1079" s="3">
        <v>914268.88000000035</v>
      </c>
      <c r="H1079" s="3">
        <v>18.2</v>
      </c>
      <c r="I1079" s="3" t="s">
        <v>12</v>
      </c>
      <c r="J1079" s="3">
        <v>211211</v>
      </c>
      <c r="K1079" s="3">
        <v>0</v>
      </c>
      <c r="L1079" s="3">
        <v>13.443581628130788</v>
      </c>
    </row>
    <row r="1080" spans="1:12" x14ac:dyDescent="0.25">
      <c r="A1080" s="1">
        <v>44427</v>
      </c>
      <c r="B1080" s="2">
        <f t="shared" si="32"/>
        <v>34</v>
      </c>
      <c r="C1080" s="2" t="str">
        <f t="shared" si="33"/>
        <v>week 34</v>
      </c>
      <c r="D1080" s="3" t="s">
        <v>11</v>
      </c>
      <c r="E1080" s="3">
        <v>0</v>
      </c>
      <c r="F1080" s="3">
        <v>760</v>
      </c>
      <c r="G1080" s="3">
        <v>1209832.4700000004</v>
      </c>
      <c r="H1080" s="3">
        <v>18.7</v>
      </c>
      <c r="I1080" s="3" t="s">
        <v>12</v>
      </c>
      <c r="J1080" s="3">
        <v>14212</v>
      </c>
      <c r="K1080" s="3">
        <v>0</v>
      </c>
      <c r="L1080" s="3">
        <v>13.255389220029867</v>
      </c>
    </row>
    <row r="1081" spans="1:12" x14ac:dyDescent="0.25">
      <c r="A1081" s="1">
        <v>44427</v>
      </c>
      <c r="B1081" s="2">
        <f t="shared" si="32"/>
        <v>34</v>
      </c>
      <c r="C1081" s="2" t="str">
        <f t="shared" si="33"/>
        <v>week 34</v>
      </c>
      <c r="D1081" s="3" t="s">
        <v>11</v>
      </c>
      <c r="E1081" s="3">
        <v>0</v>
      </c>
      <c r="F1081" s="3">
        <v>1600</v>
      </c>
      <c r="G1081" s="3">
        <v>1208232.4700000004</v>
      </c>
      <c r="H1081" s="3">
        <v>17.5</v>
      </c>
      <c r="I1081" s="3" t="s">
        <v>12</v>
      </c>
      <c r="J1081" s="3">
        <v>28000</v>
      </c>
      <c r="K1081" s="3">
        <v>0</v>
      </c>
      <c r="L1081" s="3">
        <v>13.255389220029867</v>
      </c>
    </row>
    <row r="1082" spans="1:12" x14ac:dyDescent="0.25">
      <c r="A1082" s="1">
        <v>44427</v>
      </c>
      <c r="B1082" s="2">
        <f t="shared" si="32"/>
        <v>34</v>
      </c>
      <c r="C1082" s="2" t="str">
        <f t="shared" si="33"/>
        <v>week 34</v>
      </c>
      <c r="D1082" s="3" t="s">
        <v>11</v>
      </c>
      <c r="E1082" s="3">
        <v>0</v>
      </c>
      <c r="F1082" s="3">
        <v>13370</v>
      </c>
      <c r="G1082" s="3">
        <v>1194862.4700000004</v>
      </c>
      <c r="H1082" s="3">
        <v>16.7</v>
      </c>
      <c r="I1082" s="3" t="s">
        <v>12</v>
      </c>
      <c r="J1082" s="3">
        <v>223279</v>
      </c>
      <c r="K1082" s="3">
        <v>0</v>
      </c>
      <c r="L1082" s="3">
        <v>13.255389220029867</v>
      </c>
    </row>
    <row r="1083" spans="1:12" x14ac:dyDescent="0.25">
      <c r="A1083" s="1">
        <v>44427</v>
      </c>
      <c r="B1083" s="2">
        <f t="shared" si="32"/>
        <v>34</v>
      </c>
      <c r="C1083" s="2" t="str">
        <f t="shared" si="33"/>
        <v>week 34</v>
      </c>
      <c r="D1083" s="3" t="s">
        <v>16</v>
      </c>
      <c r="E1083" s="3">
        <v>0</v>
      </c>
      <c r="F1083" s="3">
        <v>9600</v>
      </c>
      <c r="G1083" s="3">
        <v>904668.88000000035</v>
      </c>
      <c r="H1083" s="3">
        <v>17.2</v>
      </c>
      <c r="I1083" s="3" t="s">
        <v>12</v>
      </c>
      <c r="J1083" s="3">
        <v>165120</v>
      </c>
      <c r="K1083" s="3">
        <v>0</v>
      </c>
      <c r="L1083" s="3">
        <v>13.443581628130788</v>
      </c>
    </row>
    <row r="1084" spans="1:12" x14ac:dyDescent="0.25">
      <c r="A1084" s="1">
        <v>44429</v>
      </c>
      <c r="B1084" s="2">
        <f t="shared" si="32"/>
        <v>34</v>
      </c>
      <c r="C1084" s="2" t="str">
        <f t="shared" si="33"/>
        <v>week 34</v>
      </c>
      <c r="D1084" s="3" t="s">
        <v>15</v>
      </c>
      <c r="E1084" s="3">
        <v>0</v>
      </c>
      <c r="F1084" s="3">
        <v>24080</v>
      </c>
      <c r="G1084" s="3">
        <v>1209673.7999999993</v>
      </c>
      <c r="H1084" s="3">
        <v>17.899999999999999</v>
      </c>
      <c r="I1084" s="3" t="s">
        <v>12</v>
      </c>
      <c r="J1084" s="3">
        <v>431031.99999999994</v>
      </c>
      <c r="K1084" s="3">
        <v>0</v>
      </c>
      <c r="L1084" s="3">
        <v>13.560011027507233</v>
      </c>
    </row>
    <row r="1085" spans="1:12" x14ac:dyDescent="0.25">
      <c r="A1085" s="1">
        <v>44429</v>
      </c>
      <c r="B1085" s="2">
        <f t="shared" si="32"/>
        <v>34</v>
      </c>
      <c r="C1085" s="2" t="str">
        <f t="shared" si="33"/>
        <v>week 34</v>
      </c>
      <c r="D1085" s="3" t="s">
        <v>16</v>
      </c>
      <c r="E1085" s="3">
        <v>0</v>
      </c>
      <c r="F1085" s="3">
        <v>44</v>
      </c>
      <c r="G1085" s="3">
        <v>904624.88000000035</v>
      </c>
      <c r="H1085" s="3">
        <v>17.3</v>
      </c>
      <c r="I1085" s="3" t="s">
        <v>12</v>
      </c>
      <c r="J1085" s="3">
        <v>761.2</v>
      </c>
      <c r="K1085" s="3">
        <v>0</v>
      </c>
      <c r="L1085" s="3">
        <v>13.443581628130788</v>
      </c>
    </row>
    <row r="1086" spans="1:12" x14ac:dyDescent="0.25">
      <c r="A1086" s="1">
        <v>44429</v>
      </c>
      <c r="B1086" s="2">
        <f t="shared" si="32"/>
        <v>34</v>
      </c>
      <c r="C1086" s="2" t="str">
        <f t="shared" si="33"/>
        <v>week 34</v>
      </c>
      <c r="D1086" s="3" t="s">
        <v>16</v>
      </c>
      <c r="E1086" s="3">
        <v>0</v>
      </c>
      <c r="F1086" s="3">
        <v>3077</v>
      </c>
      <c r="G1086" s="3">
        <v>901547.88000000035</v>
      </c>
      <c r="H1086" s="3">
        <v>18.8</v>
      </c>
      <c r="I1086" s="3" t="s">
        <v>12</v>
      </c>
      <c r="J1086" s="3">
        <v>57847.600000000006</v>
      </c>
      <c r="K1086" s="3">
        <v>0</v>
      </c>
      <c r="L1086" s="3">
        <v>13.443581628130788</v>
      </c>
    </row>
    <row r="1087" spans="1:12" x14ac:dyDescent="0.25">
      <c r="A1087" s="1">
        <v>44429</v>
      </c>
      <c r="B1087" s="2">
        <f t="shared" si="32"/>
        <v>34</v>
      </c>
      <c r="C1087" s="2" t="str">
        <f t="shared" si="33"/>
        <v>week 34</v>
      </c>
      <c r="D1087" s="3" t="s">
        <v>16</v>
      </c>
      <c r="E1087" s="3">
        <v>0</v>
      </c>
      <c r="F1087" s="3">
        <v>6623</v>
      </c>
      <c r="G1087" s="3">
        <v>894924.88000000035</v>
      </c>
      <c r="H1087" s="3">
        <v>18.899999999999999</v>
      </c>
      <c r="I1087" s="3" t="s">
        <v>12</v>
      </c>
      <c r="J1087" s="3">
        <v>125174.7</v>
      </c>
      <c r="K1087" s="3">
        <v>0</v>
      </c>
      <c r="L1087" s="3">
        <v>13.443581628130788</v>
      </c>
    </row>
    <row r="1088" spans="1:12" x14ac:dyDescent="0.25">
      <c r="A1088" s="1">
        <v>44431</v>
      </c>
      <c r="B1088" s="2">
        <f t="shared" si="32"/>
        <v>35</v>
      </c>
      <c r="C1088" s="2" t="str">
        <f t="shared" si="33"/>
        <v>week 35</v>
      </c>
      <c r="D1088" s="3" t="s">
        <v>11</v>
      </c>
      <c r="E1088" s="3">
        <v>0</v>
      </c>
      <c r="F1088" s="3">
        <v>2790</v>
      </c>
      <c r="G1088" s="3">
        <v>1192072.4700000004</v>
      </c>
      <c r="H1088" s="3">
        <v>17.2</v>
      </c>
      <c r="I1088" s="3" t="s">
        <v>12</v>
      </c>
      <c r="J1088" s="3">
        <v>47988</v>
      </c>
      <c r="K1088" s="3">
        <v>0</v>
      </c>
      <c r="L1088" s="3">
        <v>13.255389220029867</v>
      </c>
    </row>
    <row r="1089" spans="1:12" x14ac:dyDescent="0.25">
      <c r="A1089" s="1">
        <v>44431</v>
      </c>
      <c r="B1089" s="2">
        <f t="shared" si="32"/>
        <v>35</v>
      </c>
      <c r="C1089" s="2" t="str">
        <f t="shared" si="33"/>
        <v>week 35</v>
      </c>
      <c r="D1089" s="3" t="s">
        <v>11</v>
      </c>
      <c r="E1089" s="3">
        <v>0</v>
      </c>
      <c r="F1089" s="3">
        <v>460</v>
      </c>
      <c r="G1089" s="3">
        <v>1191612.4700000004</v>
      </c>
      <c r="H1089" s="3">
        <v>17.399999999999999</v>
      </c>
      <c r="I1089" s="3" t="s">
        <v>12</v>
      </c>
      <c r="J1089" s="3">
        <v>8003.9999999999991</v>
      </c>
      <c r="K1089" s="3">
        <v>0</v>
      </c>
      <c r="L1089" s="3">
        <v>13.255389220029867</v>
      </c>
    </row>
    <row r="1090" spans="1:12" x14ac:dyDescent="0.25">
      <c r="A1090" s="1">
        <v>44431</v>
      </c>
      <c r="B1090" s="2">
        <f t="shared" si="32"/>
        <v>35</v>
      </c>
      <c r="C1090" s="2" t="str">
        <f t="shared" si="33"/>
        <v>week 35</v>
      </c>
      <c r="D1090" s="3" t="s">
        <v>11</v>
      </c>
      <c r="E1090" s="3">
        <v>0</v>
      </c>
      <c r="F1090" s="3">
        <v>32510</v>
      </c>
      <c r="G1090" s="3">
        <v>1159102.4700000004</v>
      </c>
      <c r="H1090" s="3">
        <v>16.899999999999999</v>
      </c>
      <c r="I1090" s="3" t="s">
        <v>12</v>
      </c>
      <c r="J1090" s="3">
        <v>549419</v>
      </c>
      <c r="K1090" s="3">
        <v>0</v>
      </c>
      <c r="L1090" s="3">
        <v>13.255389220029867</v>
      </c>
    </row>
    <row r="1091" spans="1:12" x14ac:dyDescent="0.25">
      <c r="A1091" s="1">
        <v>44431</v>
      </c>
      <c r="B1091" s="2">
        <f t="shared" ref="B1091:B1154" si="34">WEEKNUM(A1091)</f>
        <v>35</v>
      </c>
      <c r="C1091" s="2" t="str">
        <f t="shared" ref="C1091:C1154" si="35">CONCATENATE("week"," ",B1091)</f>
        <v>week 35</v>
      </c>
      <c r="D1091" s="3" t="s">
        <v>15</v>
      </c>
      <c r="E1091" s="3">
        <v>0</v>
      </c>
      <c r="F1091" s="3">
        <v>2830</v>
      </c>
      <c r="G1091" s="3">
        <v>1206843.7999999993</v>
      </c>
      <c r="H1091" s="3">
        <v>16.5</v>
      </c>
      <c r="I1091" s="3" t="s">
        <v>12</v>
      </c>
      <c r="J1091" s="3">
        <v>46695</v>
      </c>
      <c r="K1091" s="3">
        <v>0</v>
      </c>
      <c r="L1091" s="3">
        <v>13.560011027507233</v>
      </c>
    </row>
    <row r="1092" spans="1:12" x14ac:dyDescent="0.25">
      <c r="A1092" s="1">
        <v>44431</v>
      </c>
      <c r="B1092" s="2">
        <f t="shared" si="34"/>
        <v>35</v>
      </c>
      <c r="C1092" s="2" t="str">
        <f t="shared" si="35"/>
        <v>week 35</v>
      </c>
      <c r="D1092" s="3" t="s">
        <v>15</v>
      </c>
      <c r="E1092" s="3">
        <v>0</v>
      </c>
      <c r="F1092" s="3">
        <v>13210</v>
      </c>
      <c r="G1092" s="3">
        <v>1193633.7999999993</v>
      </c>
      <c r="H1092" s="3">
        <v>16.100000000000001</v>
      </c>
      <c r="I1092" s="3" t="s">
        <v>12</v>
      </c>
      <c r="J1092" s="3">
        <v>212681.00000000003</v>
      </c>
      <c r="K1092" s="3">
        <v>0</v>
      </c>
      <c r="L1092" s="3">
        <v>13.560011027507233</v>
      </c>
    </row>
    <row r="1093" spans="1:12" x14ac:dyDescent="0.25">
      <c r="A1093" s="1">
        <v>44431</v>
      </c>
      <c r="B1093" s="2">
        <f t="shared" si="34"/>
        <v>35</v>
      </c>
      <c r="C1093" s="2" t="str">
        <f t="shared" si="35"/>
        <v>week 35</v>
      </c>
      <c r="D1093" s="3" t="s">
        <v>16</v>
      </c>
      <c r="E1093" s="3">
        <v>0</v>
      </c>
      <c r="F1093" s="3">
        <v>15830</v>
      </c>
      <c r="G1093" s="3">
        <v>879094.88000000035</v>
      </c>
      <c r="H1093" s="3">
        <v>17.399999999999999</v>
      </c>
      <c r="I1093" s="3" t="s">
        <v>12</v>
      </c>
      <c r="J1093" s="3">
        <v>275442</v>
      </c>
      <c r="K1093" s="3">
        <v>0</v>
      </c>
      <c r="L1093" s="3">
        <v>13.443581628130788</v>
      </c>
    </row>
    <row r="1094" spans="1:12" x14ac:dyDescent="0.25">
      <c r="A1094" s="1">
        <v>44431</v>
      </c>
      <c r="B1094" s="2">
        <f t="shared" si="34"/>
        <v>35</v>
      </c>
      <c r="C1094" s="2" t="str">
        <f t="shared" si="35"/>
        <v>week 35</v>
      </c>
      <c r="D1094" s="3" t="s">
        <v>16</v>
      </c>
      <c r="E1094" s="3">
        <v>0</v>
      </c>
      <c r="F1094" s="3">
        <v>3290</v>
      </c>
      <c r="G1094" s="3">
        <v>875804.88000000035</v>
      </c>
      <c r="H1094" s="3">
        <v>17.899999999999999</v>
      </c>
      <c r="I1094" s="3" t="s">
        <v>12</v>
      </c>
      <c r="J1094" s="3">
        <v>58890.999999999993</v>
      </c>
      <c r="K1094" s="3">
        <v>0</v>
      </c>
      <c r="L1094" s="3">
        <v>13.443581628130788</v>
      </c>
    </row>
    <row r="1095" spans="1:12" x14ac:dyDescent="0.25">
      <c r="A1095" s="1">
        <v>44432</v>
      </c>
      <c r="B1095" s="2">
        <f t="shared" si="34"/>
        <v>35</v>
      </c>
      <c r="C1095" s="2" t="str">
        <f t="shared" si="35"/>
        <v>week 35</v>
      </c>
      <c r="D1095" s="3" t="s">
        <v>11</v>
      </c>
      <c r="E1095" s="3">
        <v>0</v>
      </c>
      <c r="F1095" s="3">
        <v>4340</v>
      </c>
      <c r="G1095" s="3">
        <v>1154762.4700000004</v>
      </c>
      <c r="H1095" s="3">
        <v>17.5</v>
      </c>
      <c r="I1095" s="3" t="s">
        <v>12</v>
      </c>
      <c r="J1095" s="3">
        <v>75950</v>
      </c>
      <c r="K1095" s="3">
        <v>0</v>
      </c>
      <c r="L1095" s="3">
        <v>13.255389220029867</v>
      </c>
    </row>
    <row r="1096" spans="1:12" x14ac:dyDescent="0.25">
      <c r="A1096" s="1">
        <v>44432</v>
      </c>
      <c r="B1096" s="2">
        <f t="shared" si="34"/>
        <v>35</v>
      </c>
      <c r="C1096" s="2" t="str">
        <f t="shared" si="35"/>
        <v>week 35</v>
      </c>
      <c r="D1096" s="3" t="s">
        <v>11</v>
      </c>
      <c r="E1096" s="3">
        <v>0</v>
      </c>
      <c r="F1096" s="3">
        <v>10860</v>
      </c>
      <c r="G1096" s="3">
        <v>1143902.4700000004</v>
      </c>
      <c r="H1096" s="3">
        <v>18.2</v>
      </c>
      <c r="I1096" s="3" t="s">
        <v>12</v>
      </c>
      <c r="J1096" s="3">
        <v>197652</v>
      </c>
      <c r="K1096" s="3">
        <v>0</v>
      </c>
      <c r="L1096" s="3">
        <v>13.255389220029867</v>
      </c>
    </row>
    <row r="1097" spans="1:12" x14ac:dyDescent="0.25">
      <c r="A1097" s="1">
        <v>44432</v>
      </c>
      <c r="B1097" s="2">
        <f t="shared" si="34"/>
        <v>35</v>
      </c>
      <c r="C1097" s="2" t="str">
        <f t="shared" si="35"/>
        <v>week 35</v>
      </c>
      <c r="D1097" s="3" t="s">
        <v>11</v>
      </c>
      <c r="E1097" s="3">
        <v>0</v>
      </c>
      <c r="F1097" s="3">
        <v>31820</v>
      </c>
      <c r="G1097" s="3">
        <v>1112082.4700000004</v>
      </c>
      <c r="H1097" s="3">
        <v>18.100000000000001</v>
      </c>
      <c r="I1097" s="3" t="s">
        <v>12</v>
      </c>
      <c r="J1097" s="3">
        <v>575942</v>
      </c>
      <c r="K1097" s="3">
        <v>0</v>
      </c>
      <c r="L1097" s="3">
        <v>13.255389220029867</v>
      </c>
    </row>
    <row r="1098" spans="1:12" x14ac:dyDescent="0.25">
      <c r="A1098" s="1">
        <v>44432</v>
      </c>
      <c r="B1098" s="2">
        <f t="shared" si="34"/>
        <v>35</v>
      </c>
      <c r="C1098" s="2" t="str">
        <f t="shared" si="35"/>
        <v>week 35</v>
      </c>
      <c r="D1098" s="3" t="s">
        <v>11</v>
      </c>
      <c r="E1098" s="3">
        <v>0</v>
      </c>
      <c r="F1098" s="3">
        <v>16300</v>
      </c>
      <c r="G1098" s="3">
        <v>1095782.4700000004</v>
      </c>
      <c r="H1098" s="3">
        <v>16.3</v>
      </c>
      <c r="I1098" s="3" t="s">
        <v>12</v>
      </c>
      <c r="J1098" s="3">
        <v>265690</v>
      </c>
      <c r="K1098" s="3">
        <v>0</v>
      </c>
      <c r="L1098" s="3">
        <v>13.255389220029867</v>
      </c>
    </row>
    <row r="1099" spans="1:12" x14ac:dyDescent="0.25">
      <c r="A1099" s="1">
        <v>44432</v>
      </c>
      <c r="B1099" s="2">
        <f t="shared" si="34"/>
        <v>35</v>
      </c>
      <c r="C1099" s="2" t="str">
        <f t="shared" si="35"/>
        <v>week 35</v>
      </c>
      <c r="D1099" s="3" t="s">
        <v>11</v>
      </c>
      <c r="E1099" s="3">
        <v>0</v>
      </c>
      <c r="F1099" s="3">
        <v>46720</v>
      </c>
      <c r="G1099" s="3">
        <v>1049062.4700000004</v>
      </c>
      <c r="H1099" s="3">
        <v>18.899999999999999</v>
      </c>
      <c r="I1099" s="3" t="s">
        <v>12</v>
      </c>
      <c r="J1099" s="3">
        <v>883007.99999999988</v>
      </c>
      <c r="K1099" s="3">
        <v>0</v>
      </c>
      <c r="L1099" s="3">
        <v>13.255389220029867</v>
      </c>
    </row>
    <row r="1100" spans="1:12" x14ac:dyDescent="0.25">
      <c r="A1100" s="1">
        <v>44432</v>
      </c>
      <c r="B1100" s="2">
        <f t="shared" si="34"/>
        <v>35</v>
      </c>
      <c r="C1100" s="2" t="str">
        <f t="shared" si="35"/>
        <v>week 35</v>
      </c>
      <c r="D1100" s="3" t="s">
        <v>15</v>
      </c>
      <c r="E1100" s="3">
        <v>0</v>
      </c>
      <c r="F1100" s="3">
        <v>2700</v>
      </c>
      <c r="G1100" s="3">
        <v>1190933.7999999993</v>
      </c>
      <c r="H1100" s="3">
        <v>16.399999999999999</v>
      </c>
      <c r="I1100" s="3" t="s">
        <v>12</v>
      </c>
      <c r="J1100" s="3">
        <v>44279.999999999993</v>
      </c>
      <c r="K1100" s="3">
        <v>0</v>
      </c>
      <c r="L1100" s="3">
        <v>13.560011027507233</v>
      </c>
    </row>
    <row r="1101" spans="1:12" x14ac:dyDescent="0.25">
      <c r="A1101" s="1">
        <v>44432</v>
      </c>
      <c r="B1101" s="2">
        <f t="shared" si="34"/>
        <v>35</v>
      </c>
      <c r="C1101" s="2" t="str">
        <f t="shared" si="35"/>
        <v>week 35</v>
      </c>
      <c r="D1101" s="3" t="s">
        <v>15</v>
      </c>
      <c r="E1101" s="3">
        <v>0</v>
      </c>
      <c r="F1101" s="3">
        <v>21860</v>
      </c>
      <c r="G1101" s="3">
        <v>1169073.7999999993</v>
      </c>
      <c r="H1101" s="3">
        <v>18.600000000000001</v>
      </c>
      <c r="I1101" s="3" t="s">
        <v>12</v>
      </c>
      <c r="J1101" s="3">
        <v>406596.00000000006</v>
      </c>
      <c r="K1101" s="3">
        <v>0</v>
      </c>
      <c r="L1101" s="3">
        <v>13.560011027507233</v>
      </c>
    </row>
    <row r="1102" spans="1:12" x14ac:dyDescent="0.25">
      <c r="A1102" s="1">
        <v>44432</v>
      </c>
      <c r="B1102" s="2">
        <f t="shared" si="34"/>
        <v>35</v>
      </c>
      <c r="C1102" s="2" t="str">
        <f t="shared" si="35"/>
        <v>week 35</v>
      </c>
      <c r="D1102" s="3" t="s">
        <v>15</v>
      </c>
      <c r="E1102" s="3">
        <v>0</v>
      </c>
      <c r="F1102" s="3">
        <v>34900</v>
      </c>
      <c r="G1102" s="3">
        <v>1134173.7999999993</v>
      </c>
      <c r="H1102" s="3">
        <v>16.600000000000001</v>
      </c>
      <c r="I1102" s="3" t="s">
        <v>12</v>
      </c>
      <c r="J1102" s="3">
        <v>579340</v>
      </c>
      <c r="K1102" s="3">
        <v>0</v>
      </c>
      <c r="L1102" s="3">
        <v>13.560011027507233</v>
      </c>
    </row>
    <row r="1103" spans="1:12" x14ac:dyDescent="0.25">
      <c r="A1103" s="1">
        <v>44432</v>
      </c>
      <c r="B1103" s="2">
        <f t="shared" si="34"/>
        <v>35</v>
      </c>
      <c r="C1103" s="2" t="str">
        <f t="shared" si="35"/>
        <v>week 35</v>
      </c>
      <c r="D1103" s="3" t="s">
        <v>15</v>
      </c>
      <c r="E1103" s="3">
        <v>13050</v>
      </c>
      <c r="F1103" s="3">
        <v>0</v>
      </c>
      <c r="G1103" s="3">
        <v>1147223.7999999993</v>
      </c>
      <c r="H1103" s="3" t="s">
        <v>12</v>
      </c>
      <c r="I1103" s="3">
        <v>13.7</v>
      </c>
      <c r="J1103" s="3">
        <v>0</v>
      </c>
      <c r="K1103" s="3">
        <v>178785</v>
      </c>
      <c r="L1103" s="3">
        <v>13.560504504718656</v>
      </c>
    </row>
    <row r="1104" spans="1:12" x14ac:dyDescent="0.25">
      <c r="A1104" s="1">
        <v>44432</v>
      </c>
      <c r="B1104" s="2">
        <f t="shared" si="34"/>
        <v>35</v>
      </c>
      <c r="C1104" s="2" t="str">
        <f t="shared" si="35"/>
        <v>week 35</v>
      </c>
      <c r="D1104" s="3" t="s">
        <v>15</v>
      </c>
      <c r="E1104" s="3">
        <v>0</v>
      </c>
      <c r="F1104" s="3">
        <v>14540</v>
      </c>
      <c r="G1104" s="3">
        <v>1132683.7999999993</v>
      </c>
      <c r="H1104" s="3">
        <v>17.899999999999999</v>
      </c>
      <c r="I1104" s="3" t="s">
        <v>12</v>
      </c>
      <c r="J1104" s="3">
        <v>260265.99999999997</v>
      </c>
      <c r="K1104" s="3">
        <v>0</v>
      </c>
      <c r="L1104" s="3">
        <v>13.560504504718656</v>
      </c>
    </row>
    <row r="1105" spans="1:12" x14ac:dyDescent="0.25">
      <c r="A1105" s="1">
        <v>44432</v>
      </c>
      <c r="B1105" s="2">
        <f t="shared" si="34"/>
        <v>35</v>
      </c>
      <c r="C1105" s="2" t="str">
        <f t="shared" si="35"/>
        <v>week 35</v>
      </c>
      <c r="D1105" s="3" t="s">
        <v>16</v>
      </c>
      <c r="E1105" s="3">
        <v>0</v>
      </c>
      <c r="F1105" s="3">
        <v>13000</v>
      </c>
      <c r="G1105" s="3">
        <v>862804.88000000035</v>
      </c>
      <c r="H1105" s="3">
        <v>16.600000000000001</v>
      </c>
      <c r="I1105" s="3" t="s">
        <v>12</v>
      </c>
      <c r="J1105" s="3">
        <v>215800.00000000003</v>
      </c>
      <c r="K1105" s="3">
        <v>0</v>
      </c>
      <c r="L1105" s="3">
        <v>13.443581628130788</v>
      </c>
    </row>
    <row r="1106" spans="1:12" x14ac:dyDescent="0.25">
      <c r="A1106" s="1">
        <v>44433</v>
      </c>
      <c r="B1106" s="2">
        <f t="shared" si="34"/>
        <v>35</v>
      </c>
      <c r="C1106" s="2" t="str">
        <f t="shared" si="35"/>
        <v>week 35</v>
      </c>
      <c r="D1106" s="3" t="s">
        <v>11</v>
      </c>
      <c r="E1106" s="3">
        <v>0</v>
      </c>
      <c r="F1106" s="3">
        <v>18500</v>
      </c>
      <c r="G1106" s="3">
        <v>1030562.4700000004</v>
      </c>
      <c r="H1106" s="3">
        <v>17.5</v>
      </c>
      <c r="I1106" s="3" t="s">
        <v>12</v>
      </c>
      <c r="J1106" s="3">
        <v>323750</v>
      </c>
      <c r="K1106" s="3">
        <v>0</v>
      </c>
      <c r="L1106" s="3">
        <v>13.255389220029867</v>
      </c>
    </row>
    <row r="1107" spans="1:12" x14ac:dyDescent="0.25">
      <c r="A1107" s="1">
        <v>44433</v>
      </c>
      <c r="B1107" s="2">
        <f t="shared" si="34"/>
        <v>35</v>
      </c>
      <c r="C1107" s="2" t="str">
        <f t="shared" si="35"/>
        <v>week 35</v>
      </c>
      <c r="D1107" s="3" t="s">
        <v>11</v>
      </c>
      <c r="E1107" s="3">
        <v>0</v>
      </c>
      <c r="F1107" s="3">
        <v>37855</v>
      </c>
      <c r="G1107" s="3">
        <v>992707.47000000044</v>
      </c>
      <c r="H1107" s="3">
        <v>18.399999999999999</v>
      </c>
      <c r="I1107" s="3" t="s">
        <v>12</v>
      </c>
      <c r="J1107" s="3">
        <v>696532</v>
      </c>
      <c r="K1107" s="3">
        <v>0</v>
      </c>
      <c r="L1107" s="3">
        <v>13.255389220029867</v>
      </c>
    </row>
    <row r="1108" spans="1:12" x14ac:dyDescent="0.25">
      <c r="A1108" s="1">
        <v>44433</v>
      </c>
      <c r="B1108" s="2">
        <f t="shared" si="34"/>
        <v>35</v>
      </c>
      <c r="C1108" s="2" t="str">
        <f t="shared" si="35"/>
        <v>week 35</v>
      </c>
      <c r="D1108" s="3" t="s">
        <v>11</v>
      </c>
      <c r="E1108" s="3">
        <v>0</v>
      </c>
      <c r="F1108" s="3">
        <v>13350</v>
      </c>
      <c r="G1108" s="3">
        <v>979357.47000000044</v>
      </c>
      <c r="H1108" s="3">
        <v>16.600000000000001</v>
      </c>
      <c r="I1108" s="3" t="s">
        <v>12</v>
      </c>
      <c r="J1108" s="3">
        <v>221610.00000000003</v>
      </c>
      <c r="K1108" s="3">
        <v>0</v>
      </c>
      <c r="L1108" s="3">
        <v>13.255389220029867</v>
      </c>
    </row>
    <row r="1109" spans="1:12" x14ac:dyDescent="0.25">
      <c r="A1109" s="1">
        <v>44433</v>
      </c>
      <c r="B1109" s="2">
        <f t="shared" si="34"/>
        <v>35</v>
      </c>
      <c r="C1109" s="2" t="str">
        <f t="shared" si="35"/>
        <v>week 35</v>
      </c>
      <c r="D1109" s="3" t="s">
        <v>11</v>
      </c>
      <c r="E1109" s="3">
        <v>0</v>
      </c>
      <c r="F1109" s="3">
        <v>17240</v>
      </c>
      <c r="G1109" s="3">
        <v>962117.47000000044</v>
      </c>
      <c r="H1109" s="3">
        <v>18.399999999999999</v>
      </c>
      <c r="I1109" s="3" t="s">
        <v>12</v>
      </c>
      <c r="J1109" s="3">
        <v>317216</v>
      </c>
      <c r="K1109" s="3">
        <v>0</v>
      </c>
      <c r="L1109" s="3">
        <v>13.255389220029867</v>
      </c>
    </row>
    <row r="1110" spans="1:12" x14ac:dyDescent="0.25">
      <c r="A1110" s="1">
        <v>44433</v>
      </c>
      <c r="B1110" s="2">
        <f t="shared" si="34"/>
        <v>35</v>
      </c>
      <c r="C1110" s="2" t="str">
        <f t="shared" si="35"/>
        <v>week 35</v>
      </c>
      <c r="D1110" s="3" t="s">
        <v>15</v>
      </c>
      <c r="E1110" s="3">
        <v>0</v>
      </c>
      <c r="F1110" s="3">
        <v>5450</v>
      </c>
      <c r="G1110" s="3">
        <v>1127233.7999999993</v>
      </c>
      <c r="H1110" s="3">
        <v>18.2</v>
      </c>
      <c r="I1110" s="3" t="s">
        <v>12</v>
      </c>
      <c r="J1110" s="3">
        <v>99190</v>
      </c>
      <c r="K1110" s="3">
        <v>0</v>
      </c>
      <c r="L1110" s="3">
        <v>13.560504504718656</v>
      </c>
    </row>
    <row r="1111" spans="1:12" x14ac:dyDescent="0.25">
      <c r="A1111" s="1">
        <v>44433</v>
      </c>
      <c r="B1111" s="2">
        <f t="shared" si="34"/>
        <v>35</v>
      </c>
      <c r="C1111" s="2" t="str">
        <f t="shared" si="35"/>
        <v>week 35</v>
      </c>
      <c r="D1111" s="3" t="s">
        <v>15</v>
      </c>
      <c r="E1111" s="3">
        <v>0</v>
      </c>
      <c r="F1111" s="3">
        <v>40770</v>
      </c>
      <c r="G1111" s="3">
        <v>1086463.7999999993</v>
      </c>
      <c r="H1111" s="3">
        <v>17.5</v>
      </c>
      <c r="I1111" s="3" t="s">
        <v>12</v>
      </c>
      <c r="J1111" s="3">
        <v>713475</v>
      </c>
      <c r="K1111" s="3">
        <v>0</v>
      </c>
      <c r="L1111" s="3">
        <v>13.560504504718656</v>
      </c>
    </row>
    <row r="1112" spans="1:12" x14ac:dyDescent="0.25">
      <c r="A1112" s="1">
        <v>44433</v>
      </c>
      <c r="B1112" s="2">
        <f t="shared" si="34"/>
        <v>35</v>
      </c>
      <c r="C1112" s="2" t="str">
        <f t="shared" si="35"/>
        <v>week 35</v>
      </c>
      <c r="D1112" s="3" t="s">
        <v>16</v>
      </c>
      <c r="E1112" s="3">
        <v>0</v>
      </c>
      <c r="F1112" s="3">
        <v>790</v>
      </c>
      <c r="G1112" s="3">
        <v>862014.88000000035</v>
      </c>
      <c r="H1112" s="3">
        <v>17.399999999999999</v>
      </c>
      <c r="I1112" s="3" t="s">
        <v>12</v>
      </c>
      <c r="J1112" s="3">
        <v>13745.999999999998</v>
      </c>
      <c r="K1112" s="3">
        <v>0</v>
      </c>
      <c r="L1112" s="3">
        <v>13.443581628130788</v>
      </c>
    </row>
    <row r="1113" spans="1:12" x14ac:dyDescent="0.25">
      <c r="A1113" s="1">
        <v>44434</v>
      </c>
      <c r="B1113" s="2">
        <f t="shared" si="34"/>
        <v>35</v>
      </c>
      <c r="C1113" s="2" t="str">
        <f t="shared" si="35"/>
        <v>week 35</v>
      </c>
      <c r="D1113" s="3" t="s">
        <v>13</v>
      </c>
      <c r="E1113" s="3">
        <v>0</v>
      </c>
      <c r="F1113" s="3">
        <v>600</v>
      </c>
      <c r="G1113" s="3">
        <v>59206.260000000009</v>
      </c>
      <c r="H1113" s="3">
        <v>16.3</v>
      </c>
      <c r="I1113" s="3" t="s">
        <v>12</v>
      </c>
      <c r="J1113" s="3">
        <v>9780</v>
      </c>
      <c r="K1113" s="3">
        <v>0</v>
      </c>
      <c r="L1113" s="3">
        <v>13.590663271722116</v>
      </c>
    </row>
    <row r="1114" spans="1:12" x14ac:dyDescent="0.25">
      <c r="A1114" s="1">
        <v>44436</v>
      </c>
      <c r="B1114" s="2">
        <f t="shared" si="34"/>
        <v>35</v>
      </c>
      <c r="C1114" s="2" t="str">
        <f t="shared" si="35"/>
        <v>week 35</v>
      </c>
      <c r="D1114" s="3" t="s">
        <v>13</v>
      </c>
      <c r="E1114" s="3">
        <v>2475</v>
      </c>
      <c r="F1114" s="3">
        <v>0</v>
      </c>
      <c r="G1114" s="3">
        <v>61681.260000000009</v>
      </c>
      <c r="H1114" s="3" t="s">
        <v>12</v>
      </c>
      <c r="I1114" s="3">
        <v>13.6</v>
      </c>
      <c r="J1114" s="3">
        <v>0</v>
      </c>
      <c r="K1114" s="3">
        <v>33660</v>
      </c>
      <c r="L1114" s="3">
        <v>13.590718297165077</v>
      </c>
    </row>
    <row r="1115" spans="1:12" x14ac:dyDescent="0.25">
      <c r="A1115" s="1">
        <v>44436</v>
      </c>
      <c r="B1115" s="2">
        <f t="shared" si="34"/>
        <v>35</v>
      </c>
      <c r="C1115" s="2" t="str">
        <f t="shared" si="35"/>
        <v>week 35</v>
      </c>
      <c r="D1115" s="3" t="s">
        <v>13</v>
      </c>
      <c r="E1115" s="3">
        <v>5410</v>
      </c>
      <c r="F1115" s="3">
        <v>0</v>
      </c>
      <c r="G1115" s="3">
        <v>67091.260000000009</v>
      </c>
      <c r="H1115" s="3" t="s">
        <v>12</v>
      </c>
      <c r="I1115" s="3">
        <v>14.5</v>
      </c>
      <c r="J1115" s="3">
        <v>0</v>
      </c>
      <c r="K1115" s="3">
        <v>78445</v>
      </c>
      <c r="L1115" s="3">
        <v>13.602282891187288</v>
      </c>
    </row>
    <row r="1116" spans="1:12" x14ac:dyDescent="0.25">
      <c r="A1116" s="1">
        <v>44437</v>
      </c>
      <c r="B1116" s="2">
        <f t="shared" si="34"/>
        <v>36</v>
      </c>
      <c r="C1116" s="2" t="str">
        <f t="shared" si="35"/>
        <v>week 36</v>
      </c>
      <c r="D1116" s="3" t="s">
        <v>11</v>
      </c>
      <c r="E1116" s="3">
        <v>0</v>
      </c>
      <c r="F1116" s="3">
        <v>170</v>
      </c>
      <c r="G1116" s="3">
        <v>961947.47000000044</v>
      </c>
      <c r="H1116" s="3">
        <v>17.5</v>
      </c>
      <c r="I1116" s="3" t="s">
        <v>12</v>
      </c>
      <c r="J1116" s="3">
        <v>2975</v>
      </c>
      <c r="K1116" s="3">
        <v>0</v>
      </c>
      <c r="L1116" s="3">
        <v>13.255389220029867</v>
      </c>
    </row>
    <row r="1117" spans="1:12" x14ac:dyDescent="0.25">
      <c r="A1117" s="1">
        <v>44437</v>
      </c>
      <c r="B1117" s="2">
        <f t="shared" si="34"/>
        <v>36</v>
      </c>
      <c r="C1117" s="2" t="str">
        <f t="shared" si="35"/>
        <v>week 36</v>
      </c>
      <c r="D1117" s="3" t="s">
        <v>11</v>
      </c>
      <c r="E1117" s="3">
        <v>0</v>
      </c>
      <c r="F1117" s="3">
        <v>3160</v>
      </c>
      <c r="G1117" s="3">
        <v>958787.47000000044</v>
      </c>
      <c r="H1117" s="3">
        <v>17.7</v>
      </c>
      <c r="I1117" s="3" t="s">
        <v>12</v>
      </c>
      <c r="J1117" s="3">
        <v>55932</v>
      </c>
      <c r="K1117" s="3">
        <v>0</v>
      </c>
      <c r="L1117" s="3">
        <v>13.255389220029867</v>
      </c>
    </row>
    <row r="1118" spans="1:12" x14ac:dyDescent="0.25">
      <c r="A1118" s="1">
        <v>44437</v>
      </c>
      <c r="B1118" s="2">
        <f t="shared" si="34"/>
        <v>36</v>
      </c>
      <c r="C1118" s="2" t="str">
        <f t="shared" si="35"/>
        <v>week 36</v>
      </c>
      <c r="D1118" s="3" t="s">
        <v>11</v>
      </c>
      <c r="E1118" s="3">
        <v>0</v>
      </c>
      <c r="F1118" s="3">
        <v>3460</v>
      </c>
      <c r="G1118" s="3">
        <v>955327.47000000044</v>
      </c>
      <c r="H1118" s="3">
        <v>16.5</v>
      </c>
      <c r="I1118" s="3" t="s">
        <v>12</v>
      </c>
      <c r="J1118" s="3">
        <v>57090</v>
      </c>
      <c r="K1118" s="3">
        <v>0</v>
      </c>
      <c r="L1118" s="3">
        <v>13.255389220029867</v>
      </c>
    </row>
    <row r="1119" spans="1:12" x14ac:dyDescent="0.25">
      <c r="A1119" s="1">
        <v>44437</v>
      </c>
      <c r="B1119" s="2">
        <f t="shared" si="34"/>
        <v>36</v>
      </c>
      <c r="C1119" s="2" t="str">
        <f t="shared" si="35"/>
        <v>week 36</v>
      </c>
      <c r="D1119" s="3" t="s">
        <v>11</v>
      </c>
      <c r="E1119" s="3">
        <v>0</v>
      </c>
      <c r="F1119" s="3">
        <v>455</v>
      </c>
      <c r="G1119" s="3">
        <v>954872.47000000044</v>
      </c>
      <c r="H1119" s="3">
        <v>16.600000000000001</v>
      </c>
      <c r="I1119" s="3" t="s">
        <v>12</v>
      </c>
      <c r="J1119" s="3">
        <v>7553.0000000000009</v>
      </c>
      <c r="K1119" s="3">
        <v>0</v>
      </c>
      <c r="L1119" s="3">
        <v>13.255389220029867</v>
      </c>
    </row>
    <row r="1120" spans="1:12" x14ac:dyDescent="0.25">
      <c r="A1120" s="1">
        <v>44437</v>
      </c>
      <c r="B1120" s="2">
        <f t="shared" si="34"/>
        <v>36</v>
      </c>
      <c r="C1120" s="2" t="str">
        <f t="shared" si="35"/>
        <v>week 36</v>
      </c>
      <c r="D1120" s="3" t="s">
        <v>13</v>
      </c>
      <c r="E1120" s="3">
        <v>0</v>
      </c>
      <c r="F1120" s="3">
        <v>2475</v>
      </c>
      <c r="G1120" s="3">
        <v>64616.260000000009</v>
      </c>
      <c r="H1120" s="3">
        <v>16.2</v>
      </c>
      <c r="I1120" s="3" t="s">
        <v>12</v>
      </c>
      <c r="J1120" s="3">
        <v>40095</v>
      </c>
      <c r="K1120" s="3">
        <v>0</v>
      </c>
      <c r="L1120" s="3">
        <v>13.602282891187288</v>
      </c>
    </row>
    <row r="1121" spans="1:12" x14ac:dyDescent="0.25">
      <c r="A1121" s="1">
        <v>44437</v>
      </c>
      <c r="B1121" s="2">
        <f t="shared" si="34"/>
        <v>36</v>
      </c>
      <c r="C1121" s="2" t="str">
        <f t="shared" si="35"/>
        <v>week 36</v>
      </c>
      <c r="D1121" s="3" t="s">
        <v>13</v>
      </c>
      <c r="E1121" s="3">
        <v>0</v>
      </c>
      <c r="F1121" s="3">
        <v>5410</v>
      </c>
      <c r="G1121" s="3">
        <v>59206.260000000009</v>
      </c>
      <c r="H1121" s="3">
        <v>17.399999999999999</v>
      </c>
      <c r="I1121" s="3" t="s">
        <v>12</v>
      </c>
      <c r="J1121" s="3">
        <v>94133.999999999985</v>
      </c>
      <c r="K1121" s="3">
        <v>0</v>
      </c>
      <c r="L1121" s="3">
        <v>13.602282891187288</v>
      </c>
    </row>
    <row r="1122" spans="1:12" x14ac:dyDescent="0.25">
      <c r="A1122" s="1">
        <v>44437</v>
      </c>
      <c r="B1122" s="2">
        <f t="shared" si="34"/>
        <v>36</v>
      </c>
      <c r="C1122" s="2" t="str">
        <f t="shared" si="35"/>
        <v>week 36</v>
      </c>
      <c r="D1122" s="3" t="s">
        <v>15</v>
      </c>
      <c r="E1122" s="3">
        <v>0</v>
      </c>
      <c r="F1122" s="3">
        <v>1300</v>
      </c>
      <c r="G1122" s="3">
        <v>1085163.7999999993</v>
      </c>
      <c r="H1122" s="3">
        <v>18.3</v>
      </c>
      <c r="I1122" s="3" t="s">
        <v>12</v>
      </c>
      <c r="J1122" s="3">
        <v>23790</v>
      </c>
      <c r="K1122" s="3">
        <v>0</v>
      </c>
      <c r="L1122" s="3">
        <v>13.560504504718656</v>
      </c>
    </row>
    <row r="1123" spans="1:12" x14ac:dyDescent="0.25">
      <c r="A1123" s="1">
        <v>44437</v>
      </c>
      <c r="B1123" s="2">
        <f t="shared" si="34"/>
        <v>36</v>
      </c>
      <c r="C1123" s="2" t="str">
        <f t="shared" si="35"/>
        <v>week 36</v>
      </c>
      <c r="D1123" s="3" t="s">
        <v>15</v>
      </c>
      <c r="E1123" s="3">
        <v>0</v>
      </c>
      <c r="F1123" s="3">
        <v>225</v>
      </c>
      <c r="G1123" s="3">
        <v>1084938.7999999993</v>
      </c>
      <c r="H1123" s="3">
        <v>17.899999999999999</v>
      </c>
      <c r="I1123" s="3" t="s">
        <v>12</v>
      </c>
      <c r="J1123" s="3">
        <v>4027.4999999999995</v>
      </c>
      <c r="K1123" s="3">
        <v>0</v>
      </c>
      <c r="L1123" s="3">
        <v>13.560504504718656</v>
      </c>
    </row>
    <row r="1124" spans="1:12" x14ac:dyDescent="0.25">
      <c r="A1124" s="1">
        <v>44437</v>
      </c>
      <c r="B1124" s="2">
        <f t="shared" si="34"/>
        <v>36</v>
      </c>
      <c r="C1124" s="2" t="str">
        <f t="shared" si="35"/>
        <v>week 36</v>
      </c>
      <c r="D1124" s="3" t="s">
        <v>15</v>
      </c>
      <c r="E1124" s="3">
        <v>0</v>
      </c>
      <c r="F1124" s="3">
        <v>10720</v>
      </c>
      <c r="G1124" s="3">
        <v>1074218.7999999993</v>
      </c>
      <c r="H1124" s="3">
        <v>18.600000000000001</v>
      </c>
      <c r="I1124" s="3" t="s">
        <v>12</v>
      </c>
      <c r="J1124" s="3">
        <v>199392.00000000003</v>
      </c>
      <c r="K1124" s="3">
        <v>0</v>
      </c>
      <c r="L1124" s="3">
        <v>13.560504504718656</v>
      </c>
    </row>
    <row r="1125" spans="1:12" x14ac:dyDescent="0.25">
      <c r="A1125" s="1">
        <v>44437</v>
      </c>
      <c r="B1125" s="2">
        <f t="shared" si="34"/>
        <v>36</v>
      </c>
      <c r="C1125" s="2" t="str">
        <f t="shared" si="35"/>
        <v>week 36</v>
      </c>
      <c r="D1125" s="3" t="s">
        <v>15</v>
      </c>
      <c r="E1125" s="3">
        <v>25860</v>
      </c>
      <c r="F1125" s="3">
        <v>0</v>
      </c>
      <c r="G1125" s="3">
        <v>1100078.7999999993</v>
      </c>
      <c r="H1125" s="3" t="s">
        <v>12</v>
      </c>
      <c r="I1125" s="3">
        <v>14.9</v>
      </c>
      <c r="J1125" s="3">
        <v>0</v>
      </c>
      <c r="K1125" s="3">
        <v>385314</v>
      </c>
      <c r="L1125" s="3">
        <v>13.569796508298177</v>
      </c>
    </row>
    <row r="1126" spans="1:12" x14ac:dyDescent="0.25">
      <c r="A1126" s="1">
        <v>44437</v>
      </c>
      <c r="B1126" s="2">
        <f t="shared" si="34"/>
        <v>36</v>
      </c>
      <c r="C1126" s="2" t="str">
        <f t="shared" si="35"/>
        <v>week 36</v>
      </c>
      <c r="D1126" s="3" t="s">
        <v>15</v>
      </c>
      <c r="E1126" s="3">
        <v>0</v>
      </c>
      <c r="F1126" s="3">
        <v>25860</v>
      </c>
      <c r="G1126" s="3">
        <v>1074218.7999999993</v>
      </c>
      <c r="H1126" s="3">
        <v>17.7</v>
      </c>
      <c r="I1126" s="3" t="s">
        <v>12</v>
      </c>
      <c r="J1126" s="3">
        <v>457722</v>
      </c>
      <c r="K1126" s="3">
        <v>0</v>
      </c>
      <c r="L1126" s="3">
        <v>13.569796508298177</v>
      </c>
    </row>
    <row r="1127" spans="1:12" x14ac:dyDescent="0.25">
      <c r="A1127" s="1">
        <v>44437</v>
      </c>
      <c r="B1127" s="2">
        <f t="shared" si="34"/>
        <v>36</v>
      </c>
      <c r="C1127" s="2" t="str">
        <f t="shared" si="35"/>
        <v>week 36</v>
      </c>
      <c r="D1127" s="3" t="s">
        <v>15</v>
      </c>
      <c r="E1127" s="3">
        <v>0</v>
      </c>
      <c r="F1127" s="3">
        <v>8135</v>
      </c>
      <c r="G1127" s="3">
        <v>1066083.7999999993</v>
      </c>
      <c r="H1127" s="3">
        <v>17.600000000000001</v>
      </c>
      <c r="I1127" s="3" t="s">
        <v>12</v>
      </c>
      <c r="J1127" s="3">
        <v>143176</v>
      </c>
      <c r="K1127" s="3">
        <v>0</v>
      </c>
      <c r="L1127" s="3">
        <v>13.569796508298177</v>
      </c>
    </row>
    <row r="1128" spans="1:12" x14ac:dyDescent="0.25">
      <c r="A1128" s="1">
        <v>44437</v>
      </c>
      <c r="B1128" s="2">
        <f t="shared" si="34"/>
        <v>36</v>
      </c>
      <c r="C1128" s="2" t="str">
        <f t="shared" si="35"/>
        <v>week 36</v>
      </c>
      <c r="D1128" s="3" t="s">
        <v>16</v>
      </c>
      <c r="E1128" s="3">
        <v>0</v>
      </c>
      <c r="F1128" s="3">
        <v>880</v>
      </c>
      <c r="G1128" s="3">
        <v>861134.88000000035</v>
      </c>
      <c r="H1128" s="3">
        <v>17.100000000000001</v>
      </c>
      <c r="I1128" s="3" t="s">
        <v>12</v>
      </c>
      <c r="J1128" s="3">
        <v>15048.000000000002</v>
      </c>
      <c r="K1128" s="3">
        <v>0</v>
      </c>
      <c r="L1128" s="3">
        <v>13.443581628130788</v>
      </c>
    </row>
    <row r="1129" spans="1:12" x14ac:dyDescent="0.25">
      <c r="A1129" s="1">
        <v>44438</v>
      </c>
      <c r="B1129" s="2">
        <f t="shared" si="34"/>
        <v>36</v>
      </c>
      <c r="C1129" s="2" t="str">
        <f t="shared" si="35"/>
        <v>week 36</v>
      </c>
      <c r="D1129" s="3" t="s">
        <v>11</v>
      </c>
      <c r="E1129" s="3">
        <v>0</v>
      </c>
      <c r="F1129" s="3">
        <v>11190</v>
      </c>
      <c r="G1129" s="3">
        <v>943682.47000000044</v>
      </c>
      <c r="H1129" s="3">
        <v>17.2</v>
      </c>
      <c r="I1129" s="3" t="s">
        <v>12</v>
      </c>
      <c r="J1129" s="3">
        <v>192468</v>
      </c>
      <c r="K1129" s="3">
        <v>0</v>
      </c>
      <c r="L1129" s="3">
        <v>13.255389220029867</v>
      </c>
    </row>
    <row r="1130" spans="1:12" x14ac:dyDescent="0.25">
      <c r="A1130" s="1">
        <v>44438</v>
      </c>
      <c r="B1130" s="2">
        <f t="shared" si="34"/>
        <v>36</v>
      </c>
      <c r="C1130" s="2" t="str">
        <f t="shared" si="35"/>
        <v>week 36</v>
      </c>
      <c r="D1130" s="3" t="s">
        <v>11</v>
      </c>
      <c r="E1130" s="3">
        <v>0</v>
      </c>
      <c r="F1130" s="3">
        <v>10175</v>
      </c>
      <c r="G1130" s="3">
        <v>933507.47000000044</v>
      </c>
      <c r="H1130" s="3">
        <v>16.899999999999999</v>
      </c>
      <c r="I1130" s="3" t="s">
        <v>12</v>
      </c>
      <c r="J1130" s="3">
        <v>171957.5</v>
      </c>
      <c r="K1130" s="3">
        <v>0</v>
      </c>
      <c r="L1130" s="3">
        <v>13.255389220029867</v>
      </c>
    </row>
    <row r="1131" spans="1:12" x14ac:dyDescent="0.25">
      <c r="A1131" s="1">
        <v>44438</v>
      </c>
      <c r="B1131" s="2">
        <f t="shared" si="34"/>
        <v>36</v>
      </c>
      <c r="C1131" s="2" t="str">
        <f t="shared" si="35"/>
        <v>week 36</v>
      </c>
      <c r="D1131" s="3" t="s">
        <v>13</v>
      </c>
      <c r="E1131" s="3">
        <v>0</v>
      </c>
      <c r="F1131" s="3">
        <v>8180</v>
      </c>
      <c r="G1131" s="3">
        <v>51026.260000000009</v>
      </c>
      <c r="H1131" s="3">
        <v>18.5</v>
      </c>
      <c r="I1131" s="3" t="s">
        <v>12</v>
      </c>
      <c r="J1131" s="3">
        <v>151330</v>
      </c>
      <c r="K1131" s="3">
        <v>0</v>
      </c>
      <c r="L1131" s="3">
        <v>13.602282891187288</v>
      </c>
    </row>
    <row r="1132" spans="1:12" x14ac:dyDescent="0.25">
      <c r="A1132" s="1">
        <v>44438</v>
      </c>
      <c r="B1132" s="2">
        <f t="shared" si="34"/>
        <v>36</v>
      </c>
      <c r="C1132" s="2" t="str">
        <f t="shared" si="35"/>
        <v>week 36</v>
      </c>
      <c r="D1132" s="3" t="s">
        <v>16</v>
      </c>
      <c r="E1132" s="3">
        <v>0</v>
      </c>
      <c r="F1132" s="3">
        <v>11190</v>
      </c>
      <c r="G1132" s="3">
        <v>849944.88000000035</v>
      </c>
      <c r="H1132" s="3">
        <v>18.100000000000001</v>
      </c>
      <c r="I1132" s="3" t="s">
        <v>12</v>
      </c>
      <c r="J1132" s="3">
        <v>202539.00000000003</v>
      </c>
      <c r="K1132" s="3">
        <v>0</v>
      </c>
      <c r="L1132" s="3">
        <v>13.443581628130788</v>
      </c>
    </row>
    <row r="1133" spans="1:12" x14ac:dyDescent="0.25">
      <c r="A1133" s="1">
        <v>44438</v>
      </c>
      <c r="B1133" s="2">
        <f t="shared" si="34"/>
        <v>36</v>
      </c>
      <c r="C1133" s="2" t="str">
        <f t="shared" si="35"/>
        <v>week 36</v>
      </c>
      <c r="D1133" s="3" t="s">
        <v>16</v>
      </c>
      <c r="E1133" s="3">
        <v>0</v>
      </c>
      <c r="F1133" s="3">
        <v>10035</v>
      </c>
      <c r="G1133" s="3">
        <v>839909.88000000035</v>
      </c>
      <c r="H1133" s="3">
        <v>16.100000000000001</v>
      </c>
      <c r="I1133" s="3" t="s">
        <v>12</v>
      </c>
      <c r="J1133" s="3">
        <v>161563.5</v>
      </c>
      <c r="K1133" s="3">
        <v>0</v>
      </c>
      <c r="L1133" s="3">
        <v>13.443581628130788</v>
      </c>
    </row>
    <row r="1134" spans="1:12" x14ac:dyDescent="0.25">
      <c r="A1134" s="1">
        <v>44439</v>
      </c>
      <c r="B1134" s="2">
        <f t="shared" si="34"/>
        <v>36</v>
      </c>
      <c r="C1134" s="2" t="str">
        <f t="shared" si="35"/>
        <v>week 36</v>
      </c>
      <c r="D1134" s="3" t="s">
        <v>16</v>
      </c>
      <c r="E1134" s="3">
        <v>0</v>
      </c>
      <c r="F1134" s="3">
        <v>15820</v>
      </c>
      <c r="G1134" s="3">
        <v>824089.88000000035</v>
      </c>
      <c r="H1134" s="3">
        <v>18.899999999999999</v>
      </c>
      <c r="I1134" s="3" t="s">
        <v>12</v>
      </c>
      <c r="J1134" s="3">
        <v>298998</v>
      </c>
      <c r="K1134" s="3">
        <v>0</v>
      </c>
      <c r="L1134" s="3">
        <v>13.443581628130788</v>
      </c>
    </row>
    <row r="1135" spans="1:12" x14ac:dyDescent="0.25">
      <c r="A1135" s="1">
        <v>44440</v>
      </c>
      <c r="B1135" s="2">
        <f t="shared" si="34"/>
        <v>36</v>
      </c>
      <c r="C1135" s="2" t="str">
        <f t="shared" si="35"/>
        <v>week 36</v>
      </c>
      <c r="D1135" s="3" t="s">
        <v>16</v>
      </c>
      <c r="E1135" s="3">
        <v>14050</v>
      </c>
      <c r="F1135" s="3">
        <v>0</v>
      </c>
      <c r="G1135" s="3">
        <v>838139.88000000035</v>
      </c>
      <c r="H1135" s="3" t="s">
        <v>12</v>
      </c>
      <c r="I1135" s="3">
        <v>13.4</v>
      </c>
      <c r="J1135" s="3">
        <v>0</v>
      </c>
      <c r="K1135" s="3">
        <v>188270</v>
      </c>
      <c r="L1135" s="3">
        <v>13.443331735240434</v>
      </c>
    </row>
    <row r="1136" spans="1:12" x14ac:dyDescent="0.25">
      <c r="A1136" s="1">
        <v>44441</v>
      </c>
      <c r="B1136" s="2">
        <f t="shared" si="34"/>
        <v>36</v>
      </c>
      <c r="C1136" s="2" t="str">
        <f t="shared" si="35"/>
        <v>week 36</v>
      </c>
      <c r="D1136" s="3" t="s">
        <v>15</v>
      </c>
      <c r="E1136" s="3">
        <v>0</v>
      </c>
      <c r="F1136" s="3">
        <v>2700</v>
      </c>
      <c r="G1136" s="3">
        <v>1063383.7999999993</v>
      </c>
      <c r="H1136" s="3">
        <v>16.2</v>
      </c>
      <c r="I1136" s="3" t="s">
        <v>12</v>
      </c>
      <c r="J1136" s="3">
        <v>43740</v>
      </c>
      <c r="K1136" s="3">
        <v>0</v>
      </c>
      <c r="L1136" s="3">
        <v>13.569796508298177</v>
      </c>
    </row>
    <row r="1137" spans="1:12" x14ac:dyDescent="0.25">
      <c r="A1137" s="1">
        <v>44443</v>
      </c>
      <c r="B1137" s="2">
        <f t="shared" si="34"/>
        <v>36</v>
      </c>
      <c r="C1137" s="2" t="str">
        <f t="shared" si="35"/>
        <v>week 36</v>
      </c>
      <c r="D1137" s="3" t="s">
        <v>16</v>
      </c>
      <c r="E1137" s="3">
        <v>0</v>
      </c>
      <c r="F1137" s="3">
        <v>22850</v>
      </c>
      <c r="G1137" s="3">
        <v>815289.88000000035</v>
      </c>
      <c r="H1137" s="3">
        <v>16.600000000000001</v>
      </c>
      <c r="I1137" s="3" t="s">
        <v>12</v>
      </c>
      <c r="J1137" s="3">
        <v>379310.00000000006</v>
      </c>
      <c r="K1137" s="3">
        <v>0</v>
      </c>
      <c r="L1137" s="3">
        <v>13.443331735240434</v>
      </c>
    </row>
    <row r="1138" spans="1:12" x14ac:dyDescent="0.25">
      <c r="A1138" s="1">
        <v>44443</v>
      </c>
      <c r="B1138" s="2">
        <f t="shared" si="34"/>
        <v>36</v>
      </c>
      <c r="C1138" s="2" t="str">
        <f t="shared" si="35"/>
        <v>week 36</v>
      </c>
      <c r="D1138" s="3" t="s">
        <v>16</v>
      </c>
      <c r="E1138" s="3">
        <v>0</v>
      </c>
      <c r="F1138" s="3">
        <v>42420</v>
      </c>
      <c r="G1138" s="3">
        <v>772869.88000000035</v>
      </c>
      <c r="H1138" s="3">
        <v>18.5</v>
      </c>
      <c r="I1138" s="3" t="s">
        <v>12</v>
      </c>
      <c r="J1138" s="3">
        <v>784770</v>
      </c>
      <c r="K1138" s="3">
        <v>0</v>
      </c>
      <c r="L1138" s="3">
        <v>13.443331735240434</v>
      </c>
    </row>
    <row r="1139" spans="1:12" x14ac:dyDescent="0.25">
      <c r="A1139" s="1">
        <v>44444</v>
      </c>
      <c r="B1139" s="2">
        <f t="shared" si="34"/>
        <v>37</v>
      </c>
      <c r="C1139" s="2" t="str">
        <f t="shared" si="35"/>
        <v>week 37</v>
      </c>
      <c r="D1139" s="3" t="s">
        <v>11</v>
      </c>
      <c r="E1139" s="3">
        <v>0</v>
      </c>
      <c r="F1139" s="3">
        <v>6105</v>
      </c>
      <c r="G1139" s="3">
        <v>927402.47000000044</v>
      </c>
      <c r="H1139" s="3">
        <v>18.8</v>
      </c>
      <c r="I1139" s="3" t="s">
        <v>12</v>
      </c>
      <c r="J1139" s="3">
        <v>114774</v>
      </c>
      <c r="K1139" s="3">
        <v>0</v>
      </c>
      <c r="L1139" s="3">
        <v>13.255389220029867</v>
      </c>
    </row>
    <row r="1140" spans="1:12" x14ac:dyDescent="0.25">
      <c r="A1140" s="1">
        <v>44444</v>
      </c>
      <c r="B1140" s="2">
        <f t="shared" si="34"/>
        <v>37</v>
      </c>
      <c r="C1140" s="2" t="str">
        <f t="shared" si="35"/>
        <v>week 37</v>
      </c>
      <c r="D1140" s="3" t="s">
        <v>11</v>
      </c>
      <c r="E1140" s="3">
        <v>0</v>
      </c>
      <c r="F1140" s="3">
        <v>5800</v>
      </c>
      <c r="G1140" s="3">
        <v>921602.47000000044</v>
      </c>
      <c r="H1140" s="3">
        <v>16.3</v>
      </c>
      <c r="I1140" s="3" t="s">
        <v>12</v>
      </c>
      <c r="J1140" s="3">
        <v>94540</v>
      </c>
      <c r="K1140" s="3">
        <v>0</v>
      </c>
      <c r="L1140" s="3">
        <v>13.255389220029867</v>
      </c>
    </row>
    <row r="1141" spans="1:12" x14ac:dyDescent="0.25">
      <c r="A1141" s="1">
        <v>44444</v>
      </c>
      <c r="B1141" s="2">
        <f t="shared" si="34"/>
        <v>37</v>
      </c>
      <c r="C1141" s="2" t="str">
        <f t="shared" si="35"/>
        <v>week 37</v>
      </c>
      <c r="D1141" s="3" t="s">
        <v>11</v>
      </c>
      <c r="E1141" s="3">
        <v>0</v>
      </c>
      <c r="F1141" s="3">
        <v>6145</v>
      </c>
      <c r="G1141" s="3">
        <v>915457.47000000044</v>
      </c>
      <c r="H1141" s="3">
        <v>17.399999999999999</v>
      </c>
      <c r="I1141" s="3" t="s">
        <v>12</v>
      </c>
      <c r="J1141" s="3">
        <v>106922.99999999999</v>
      </c>
      <c r="K1141" s="3">
        <v>0</v>
      </c>
      <c r="L1141" s="3">
        <v>13.255389220029867</v>
      </c>
    </row>
    <row r="1142" spans="1:12" x14ac:dyDescent="0.25">
      <c r="A1142" s="1">
        <v>44444</v>
      </c>
      <c r="B1142" s="2">
        <f t="shared" si="34"/>
        <v>37</v>
      </c>
      <c r="C1142" s="2" t="str">
        <f t="shared" si="35"/>
        <v>week 37</v>
      </c>
      <c r="D1142" s="3" t="s">
        <v>15</v>
      </c>
      <c r="E1142" s="3">
        <v>0</v>
      </c>
      <c r="F1142" s="3">
        <v>62080</v>
      </c>
      <c r="G1142" s="3">
        <v>1001303.7999999993</v>
      </c>
      <c r="H1142" s="3">
        <v>16.100000000000001</v>
      </c>
      <c r="I1142" s="3" t="s">
        <v>12</v>
      </c>
      <c r="J1142" s="3">
        <v>999488.00000000012</v>
      </c>
      <c r="K1142" s="3">
        <v>0</v>
      </c>
      <c r="L1142" s="3">
        <v>13.569796508298177</v>
      </c>
    </row>
    <row r="1143" spans="1:12" x14ac:dyDescent="0.25">
      <c r="A1143" s="1">
        <v>44444</v>
      </c>
      <c r="B1143" s="2">
        <f t="shared" si="34"/>
        <v>37</v>
      </c>
      <c r="C1143" s="2" t="str">
        <f t="shared" si="35"/>
        <v>week 37</v>
      </c>
      <c r="D1143" s="3" t="s">
        <v>15</v>
      </c>
      <c r="E1143" s="3">
        <v>0</v>
      </c>
      <c r="F1143" s="3">
        <v>6000</v>
      </c>
      <c r="G1143" s="3">
        <v>995303.79999999935</v>
      </c>
      <c r="H1143" s="3">
        <v>18.2</v>
      </c>
      <c r="I1143" s="3" t="s">
        <v>12</v>
      </c>
      <c r="J1143" s="3">
        <v>109200</v>
      </c>
      <c r="K1143" s="3">
        <v>0</v>
      </c>
      <c r="L1143" s="3">
        <v>13.569796508298177</v>
      </c>
    </row>
    <row r="1144" spans="1:12" x14ac:dyDescent="0.25">
      <c r="A1144" s="1">
        <v>44444</v>
      </c>
      <c r="B1144" s="2">
        <f t="shared" si="34"/>
        <v>37</v>
      </c>
      <c r="C1144" s="2" t="str">
        <f t="shared" si="35"/>
        <v>week 37</v>
      </c>
      <c r="D1144" s="3" t="s">
        <v>15</v>
      </c>
      <c r="E1144" s="3">
        <v>0</v>
      </c>
      <c r="F1144" s="3">
        <v>28130</v>
      </c>
      <c r="G1144" s="3">
        <v>967173.79999999935</v>
      </c>
      <c r="H1144" s="3">
        <v>18.899999999999999</v>
      </c>
      <c r="I1144" s="3" t="s">
        <v>12</v>
      </c>
      <c r="J1144" s="3">
        <v>531657</v>
      </c>
      <c r="K1144" s="3">
        <v>0</v>
      </c>
      <c r="L1144" s="3">
        <v>13.569796508298177</v>
      </c>
    </row>
    <row r="1145" spans="1:12" x14ac:dyDescent="0.25">
      <c r="A1145" s="1">
        <v>44444</v>
      </c>
      <c r="B1145" s="2">
        <f t="shared" si="34"/>
        <v>37</v>
      </c>
      <c r="C1145" s="2" t="str">
        <f t="shared" si="35"/>
        <v>week 37</v>
      </c>
      <c r="D1145" s="3" t="s">
        <v>15</v>
      </c>
      <c r="E1145" s="3">
        <v>0</v>
      </c>
      <c r="F1145" s="3">
        <v>5580</v>
      </c>
      <c r="G1145" s="3">
        <v>961593.79999999935</v>
      </c>
      <c r="H1145" s="3">
        <v>18.600000000000001</v>
      </c>
      <c r="I1145" s="3" t="s">
        <v>12</v>
      </c>
      <c r="J1145" s="3">
        <v>103788.00000000001</v>
      </c>
      <c r="K1145" s="3">
        <v>0</v>
      </c>
      <c r="L1145" s="3">
        <v>13.569796508298177</v>
      </c>
    </row>
    <row r="1146" spans="1:12" x14ac:dyDescent="0.25">
      <c r="A1146" s="1">
        <v>44444</v>
      </c>
      <c r="B1146" s="2">
        <f t="shared" si="34"/>
        <v>37</v>
      </c>
      <c r="C1146" s="2" t="str">
        <f t="shared" si="35"/>
        <v>week 37</v>
      </c>
      <c r="D1146" s="3" t="s">
        <v>15</v>
      </c>
      <c r="E1146" s="3">
        <v>0</v>
      </c>
      <c r="F1146" s="3">
        <v>30660</v>
      </c>
      <c r="G1146" s="3">
        <v>930933.79999999935</v>
      </c>
      <c r="H1146" s="3">
        <v>16.899999999999999</v>
      </c>
      <c r="I1146" s="3" t="s">
        <v>12</v>
      </c>
      <c r="J1146" s="3">
        <v>518153.99999999994</v>
      </c>
      <c r="K1146" s="3">
        <v>0</v>
      </c>
      <c r="L1146" s="3">
        <v>13.569796508298177</v>
      </c>
    </row>
    <row r="1147" spans="1:12" x14ac:dyDescent="0.25">
      <c r="A1147" s="1">
        <v>44444</v>
      </c>
      <c r="B1147" s="2">
        <f t="shared" si="34"/>
        <v>37</v>
      </c>
      <c r="C1147" s="2" t="str">
        <f t="shared" si="35"/>
        <v>week 37</v>
      </c>
      <c r="D1147" s="3" t="s">
        <v>16</v>
      </c>
      <c r="E1147" s="3">
        <v>0</v>
      </c>
      <c r="F1147" s="3">
        <v>6470</v>
      </c>
      <c r="G1147" s="3">
        <v>766399.88000000035</v>
      </c>
      <c r="H1147" s="3">
        <v>18.3</v>
      </c>
      <c r="I1147" s="3" t="s">
        <v>12</v>
      </c>
      <c r="J1147" s="3">
        <v>118401</v>
      </c>
      <c r="K1147" s="3">
        <v>0</v>
      </c>
      <c r="L1147" s="3">
        <v>13.443331735240434</v>
      </c>
    </row>
    <row r="1148" spans="1:12" x14ac:dyDescent="0.25">
      <c r="A1148" s="1">
        <v>44444</v>
      </c>
      <c r="B1148" s="2">
        <f t="shared" si="34"/>
        <v>37</v>
      </c>
      <c r="C1148" s="2" t="str">
        <f t="shared" si="35"/>
        <v>week 37</v>
      </c>
      <c r="D1148" s="3" t="s">
        <v>16</v>
      </c>
      <c r="E1148" s="3">
        <v>0</v>
      </c>
      <c r="F1148" s="3">
        <v>6700</v>
      </c>
      <c r="G1148" s="3">
        <v>759699.88000000035</v>
      </c>
      <c r="H1148" s="3">
        <v>18.600000000000001</v>
      </c>
      <c r="I1148" s="3" t="s">
        <v>12</v>
      </c>
      <c r="J1148" s="3">
        <v>124620.00000000001</v>
      </c>
      <c r="K1148" s="3">
        <v>0</v>
      </c>
      <c r="L1148" s="3">
        <v>13.443331735240434</v>
      </c>
    </row>
    <row r="1149" spans="1:12" x14ac:dyDescent="0.25">
      <c r="A1149" s="1">
        <v>44444</v>
      </c>
      <c r="B1149" s="2">
        <f t="shared" si="34"/>
        <v>37</v>
      </c>
      <c r="C1149" s="2" t="str">
        <f t="shared" si="35"/>
        <v>week 37</v>
      </c>
      <c r="D1149" s="3" t="s">
        <v>16</v>
      </c>
      <c r="E1149" s="3">
        <v>0</v>
      </c>
      <c r="F1149" s="3">
        <v>6500</v>
      </c>
      <c r="G1149" s="3">
        <v>753199.88000000035</v>
      </c>
      <c r="H1149" s="3">
        <v>16.399999999999999</v>
      </c>
      <c r="I1149" s="3" t="s">
        <v>12</v>
      </c>
      <c r="J1149" s="3">
        <v>106599.99999999999</v>
      </c>
      <c r="K1149" s="3">
        <v>0</v>
      </c>
      <c r="L1149" s="3">
        <v>13.443331735240434</v>
      </c>
    </row>
    <row r="1150" spans="1:12" x14ac:dyDescent="0.25">
      <c r="A1150" s="1">
        <v>44444</v>
      </c>
      <c r="B1150" s="2">
        <f t="shared" si="34"/>
        <v>37</v>
      </c>
      <c r="C1150" s="2" t="str">
        <f t="shared" si="35"/>
        <v>week 37</v>
      </c>
      <c r="D1150" s="3" t="s">
        <v>16</v>
      </c>
      <c r="E1150" s="3">
        <v>0</v>
      </c>
      <c r="F1150" s="3">
        <v>16890</v>
      </c>
      <c r="G1150" s="3">
        <v>736309.88000000035</v>
      </c>
      <c r="H1150" s="3">
        <v>17.3</v>
      </c>
      <c r="I1150" s="3" t="s">
        <v>12</v>
      </c>
      <c r="J1150" s="3">
        <v>292197</v>
      </c>
      <c r="K1150" s="3">
        <v>0</v>
      </c>
      <c r="L1150" s="3">
        <v>13.443331735240434</v>
      </c>
    </row>
    <row r="1151" spans="1:12" x14ac:dyDescent="0.25">
      <c r="A1151" s="1">
        <v>44445</v>
      </c>
      <c r="B1151" s="2">
        <f t="shared" si="34"/>
        <v>37</v>
      </c>
      <c r="C1151" s="2" t="str">
        <f t="shared" si="35"/>
        <v>week 37</v>
      </c>
      <c r="D1151" s="3" t="s">
        <v>11</v>
      </c>
      <c r="E1151" s="3">
        <v>0</v>
      </c>
      <c r="F1151" s="3">
        <v>4475</v>
      </c>
      <c r="G1151" s="3">
        <v>910982.47000000044</v>
      </c>
      <c r="H1151" s="3">
        <v>16.3</v>
      </c>
      <c r="I1151" s="3" t="s">
        <v>12</v>
      </c>
      <c r="J1151" s="3">
        <v>72942.5</v>
      </c>
      <c r="K1151" s="3">
        <v>0</v>
      </c>
      <c r="L1151" s="3">
        <v>13.255389220029867</v>
      </c>
    </row>
    <row r="1152" spans="1:12" x14ac:dyDescent="0.25">
      <c r="A1152" s="1">
        <v>44445</v>
      </c>
      <c r="B1152" s="2">
        <f t="shared" si="34"/>
        <v>37</v>
      </c>
      <c r="C1152" s="2" t="str">
        <f t="shared" si="35"/>
        <v>week 37</v>
      </c>
      <c r="D1152" s="3" t="s">
        <v>11</v>
      </c>
      <c r="E1152" s="3">
        <v>0</v>
      </c>
      <c r="F1152" s="3">
        <v>60730</v>
      </c>
      <c r="G1152" s="3">
        <v>850252.47000000044</v>
      </c>
      <c r="H1152" s="3">
        <v>16.3</v>
      </c>
      <c r="I1152" s="3" t="s">
        <v>12</v>
      </c>
      <c r="J1152" s="3">
        <v>989899</v>
      </c>
      <c r="K1152" s="3">
        <v>0</v>
      </c>
      <c r="L1152" s="3">
        <v>13.255389220029867</v>
      </c>
    </row>
    <row r="1153" spans="1:12" x14ac:dyDescent="0.25">
      <c r="A1153" s="1">
        <v>44445</v>
      </c>
      <c r="B1153" s="2">
        <f t="shared" si="34"/>
        <v>37</v>
      </c>
      <c r="C1153" s="2" t="str">
        <f t="shared" si="35"/>
        <v>week 37</v>
      </c>
      <c r="D1153" s="3" t="s">
        <v>11</v>
      </c>
      <c r="E1153" s="3">
        <v>0</v>
      </c>
      <c r="F1153" s="3">
        <v>28950</v>
      </c>
      <c r="G1153" s="3">
        <v>821302.47000000044</v>
      </c>
      <c r="H1153" s="3">
        <v>18.899999999999999</v>
      </c>
      <c r="I1153" s="3" t="s">
        <v>12</v>
      </c>
      <c r="J1153" s="3">
        <v>547155</v>
      </c>
      <c r="K1153" s="3">
        <v>0</v>
      </c>
      <c r="L1153" s="3">
        <v>13.255389220029867</v>
      </c>
    </row>
    <row r="1154" spans="1:12" x14ac:dyDescent="0.25">
      <c r="A1154" s="1">
        <v>44445</v>
      </c>
      <c r="B1154" s="2">
        <f t="shared" si="34"/>
        <v>37</v>
      </c>
      <c r="C1154" s="2" t="str">
        <f t="shared" si="35"/>
        <v>week 37</v>
      </c>
      <c r="D1154" s="3" t="s">
        <v>11</v>
      </c>
      <c r="E1154" s="3">
        <v>0</v>
      </c>
      <c r="F1154" s="3">
        <v>33800</v>
      </c>
      <c r="G1154" s="3">
        <v>787502.47000000067</v>
      </c>
      <c r="H1154" s="3">
        <v>16.3</v>
      </c>
      <c r="I1154" s="3" t="s">
        <v>12</v>
      </c>
      <c r="J1154" s="3">
        <v>550940</v>
      </c>
      <c r="K1154" s="3">
        <v>0</v>
      </c>
      <c r="L1154" s="3">
        <v>13.255389220029867</v>
      </c>
    </row>
    <row r="1155" spans="1:12" x14ac:dyDescent="0.25">
      <c r="A1155" s="1">
        <v>44445</v>
      </c>
      <c r="B1155" s="2">
        <f t="shared" ref="B1155:B1218" si="36">WEEKNUM(A1155)</f>
        <v>37</v>
      </c>
      <c r="C1155" s="2" t="str">
        <f t="shared" ref="C1155:C1218" si="37">CONCATENATE("week"," ",B1155)</f>
        <v>week 37</v>
      </c>
      <c r="D1155" s="3" t="s">
        <v>11</v>
      </c>
      <c r="E1155" s="3">
        <v>0</v>
      </c>
      <c r="F1155" s="3">
        <v>4575</v>
      </c>
      <c r="G1155" s="3">
        <v>782927.47000000067</v>
      </c>
      <c r="H1155" s="3">
        <v>17.899999999999999</v>
      </c>
      <c r="I1155" s="3" t="s">
        <v>12</v>
      </c>
      <c r="J1155" s="3">
        <v>81892.5</v>
      </c>
      <c r="K1155" s="3">
        <v>0</v>
      </c>
      <c r="L1155" s="3">
        <v>13.255389220029867</v>
      </c>
    </row>
    <row r="1156" spans="1:12" x14ac:dyDescent="0.25">
      <c r="A1156" s="1">
        <v>44445</v>
      </c>
      <c r="B1156" s="2">
        <f t="shared" si="36"/>
        <v>37</v>
      </c>
      <c r="C1156" s="2" t="str">
        <f t="shared" si="37"/>
        <v>week 37</v>
      </c>
      <c r="D1156" s="3" t="s">
        <v>11</v>
      </c>
      <c r="E1156" s="3">
        <v>0</v>
      </c>
      <c r="F1156" s="3">
        <v>10050</v>
      </c>
      <c r="G1156" s="3">
        <v>772877.47000000067</v>
      </c>
      <c r="H1156" s="3">
        <v>16.399999999999999</v>
      </c>
      <c r="I1156" s="3" t="s">
        <v>12</v>
      </c>
      <c r="J1156" s="3">
        <v>164820</v>
      </c>
      <c r="K1156" s="3">
        <v>0</v>
      </c>
      <c r="L1156" s="3">
        <v>13.255389220029867</v>
      </c>
    </row>
    <row r="1157" spans="1:12" x14ac:dyDescent="0.25">
      <c r="A1157" s="1">
        <v>44445</v>
      </c>
      <c r="B1157" s="2">
        <f t="shared" si="36"/>
        <v>37</v>
      </c>
      <c r="C1157" s="2" t="str">
        <f t="shared" si="37"/>
        <v>week 37</v>
      </c>
      <c r="D1157" s="3" t="s">
        <v>15</v>
      </c>
      <c r="E1157" s="3">
        <v>0</v>
      </c>
      <c r="F1157" s="3">
        <v>3400</v>
      </c>
      <c r="G1157" s="3">
        <v>927533.79999999935</v>
      </c>
      <c r="H1157" s="3">
        <v>16.899999999999999</v>
      </c>
      <c r="I1157" s="3" t="s">
        <v>12</v>
      </c>
      <c r="J1157" s="3">
        <v>57459.999999999993</v>
      </c>
      <c r="K1157" s="3">
        <v>0</v>
      </c>
      <c r="L1157" s="3">
        <v>13.569796508298177</v>
      </c>
    </row>
    <row r="1158" spans="1:12" x14ac:dyDescent="0.25">
      <c r="A1158" s="1">
        <v>44445</v>
      </c>
      <c r="B1158" s="2">
        <f t="shared" si="36"/>
        <v>37</v>
      </c>
      <c r="C1158" s="2" t="str">
        <f t="shared" si="37"/>
        <v>week 37</v>
      </c>
      <c r="D1158" s="3" t="s">
        <v>15</v>
      </c>
      <c r="E1158" s="3">
        <v>0</v>
      </c>
      <c r="F1158" s="3">
        <v>10230</v>
      </c>
      <c r="G1158" s="3">
        <v>917303.79999999935</v>
      </c>
      <c r="H1158" s="3">
        <v>16.899999999999999</v>
      </c>
      <c r="I1158" s="3" t="s">
        <v>12</v>
      </c>
      <c r="J1158" s="3">
        <v>172887</v>
      </c>
      <c r="K1158" s="3">
        <v>0</v>
      </c>
      <c r="L1158" s="3">
        <v>13.569796508298177</v>
      </c>
    </row>
    <row r="1159" spans="1:12" x14ac:dyDescent="0.25">
      <c r="A1159" s="1">
        <v>44445</v>
      </c>
      <c r="B1159" s="2">
        <f t="shared" si="36"/>
        <v>37</v>
      </c>
      <c r="C1159" s="2" t="str">
        <f t="shared" si="37"/>
        <v>week 37</v>
      </c>
      <c r="D1159" s="3" t="s">
        <v>15</v>
      </c>
      <c r="E1159" s="3">
        <v>11910</v>
      </c>
      <c r="F1159" s="3">
        <v>0</v>
      </c>
      <c r="G1159" s="3">
        <v>929213.79999999935</v>
      </c>
      <c r="H1159" s="3" t="s">
        <v>12</v>
      </c>
      <c r="I1159" s="3">
        <v>13.9</v>
      </c>
      <c r="J1159" s="3">
        <v>0</v>
      </c>
      <c r="K1159" s="3">
        <v>165549</v>
      </c>
      <c r="L1159" s="3">
        <v>13.57084810137075</v>
      </c>
    </row>
    <row r="1160" spans="1:12" x14ac:dyDescent="0.25">
      <c r="A1160" s="1">
        <v>44445</v>
      </c>
      <c r="B1160" s="2">
        <f t="shared" si="36"/>
        <v>37</v>
      </c>
      <c r="C1160" s="2" t="str">
        <f t="shared" si="37"/>
        <v>week 37</v>
      </c>
      <c r="D1160" s="3" t="s">
        <v>15</v>
      </c>
      <c r="E1160" s="3">
        <v>0</v>
      </c>
      <c r="F1160" s="3">
        <v>11910</v>
      </c>
      <c r="G1160" s="3">
        <v>917303.79999999935</v>
      </c>
      <c r="H1160" s="3">
        <v>16.8</v>
      </c>
      <c r="I1160" s="3" t="s">
        <v>12</v>
      </c>
      <c r="J1160" s="3">
        <v>200088</v>
      </c>
      <c r="K1160" s="3">
        <v>0</v>
      </c>
      <c r="L1160" s="3">
        <v>13.57084810137075</v>
      </c>
    </row>
    <row r="1161" spans="1:12" x14ac:dyDescent="0.25">
      <c r="A1161" s="1">
        <v>44445</v>
      </c>
      <c r="B1161" s="2">
        <f t="shared" si="36"/>
        <v>37</v>
      </c>
      <c r="C1161" s="2" t="str">
        <f t="shared" si="37"/>
        <v>week 37</v>
      </c>
      <c r="D1161" s="3" t="s">
        <v>16</v>
      </c>
      <c r="E1161" s="3">
        <v>0</v>
      </c>
      <c r="F1161" s="3">
        <v>6650</v>
      </c>
      <c r="G1161" s="3">
        <v>729659.88000000035</v>
      </c>
      <c r="H1161" s="3">
        <v>17.899999999999999</v>
      </c>
      <c r="I1161" s="3" t="s">
        <v>12</v>
      </c>
      <c r="J1161" s="3">
        <v>119034.99999999999</v>
      </c>
      <c r="K1161" s="3">
        <v>0</v>
      </c>
      <c r="L1161" s="3">
        <v>13.443331735240434</v>
      </c>
    </row>
    <row r="1162" spans="1:12" x14ac:dyDescent="0.25">
      <c r="A1162" s="1">
        <v>44446</v>
      </c>
      <c r="B1162" s="2">
        <f t="shared" si="36"/>
        <v>37</v>
      </c>
      <c r="C1162" s="2" t="str">
        <f t="shared" si="37"/>
        <v>week 37</v>
      </c>
      <c r="D1162" s="3" t="s">
        <v>11</v>
      </c>
      <c r="E1162" s="3">
        <v>0</v>
      </c>
      <c r="F1162" s="3">
        <v>13730</v>
      </c>
      <c r="G1162" s="3">
        <v>759147.47000000067</v>
      </c>
      <c r="H1162" s="3">
        <v>18.100000000000001</v>
      </c>
      <c r="I1162" s="3" t="s">
        <v>12</v>
      </c>
      <c r="J1162" s="3">
        <v>248513.00000000003</v>
      </c>
      <c r="K1162" s="3">
        <v>0</v>
      </c>
      <c r="L1162" s="3">
        <v>13.255389220029867</v>
      </c>
    </row>
    <row r="1163" spans="1:12" x14ac:dyDescent="0.25">
      <c r="A1163" s="1">
        <v>44446</v>
      </c>
      <c r="B1163" s="2">
        <f t="shared" si="36"/>
        <v>37</v>
      </c>
      <c r="C1163" s="2" t="str">
        <f t="shared" si="37"/>
        <v>week 37</v>
      </c>
      <c r="D1163" s="3" t="s">
        <v>11</v>
      </c>
      <c r="E1163" s="3">
        <v>0</v>
      </c>
      <c r="F1163" s="3">
        <v>59050</v>
      </c>
      <c r="G1163" s="3">
        <v>700097.47000000067</v>
      </c>
      <c r="H1163" s="3">
        <v>18.7</v>
      </c>
      <c r="I1163" s="3" t="s">
        <v>12</v>
      </c>
      <c r="J1163" s="3">
        <v>1104235</v>
      </c>
      <c r="K1163" s="3">
        <v>0</v>
      </c>
      <c r="L1163" s="3">
        <v>13.255389220029867</v>
      </c>
    </row>
    <row r="1164" spans="1:12" x14ac:dyDescent="0.25">
      <c r="A1164" s="1">
        <v>44446</v>
      </c>
      <c r="B1164" s="2">
        <f t="shared" si="36"/>
        <v>37</v>
      </c>
      <c r="C1164" s="2" t="str">
        <f t="shared" si="37"/>
        <v>week 37</v>
      </c>
      <c r="D1164" s="3" t="s">
        <v>11</v>
      </c>
      <c r="E1164" s="3">
        <v>0</v>
      </c>
      <c r="F1164" s="3">
        <v>21252</v>
      </c>
      <c r="G1164" s="3">
        <v>678845.47000000067</v>
      </c>
      <c r="H1164" s="3">
        <v>18.100000000000001</v>
      </c>
      <c r="I1164" s="3" t="s">
        <v>12</v>
      </c>
      <c r="J1164" s="3">
        <v>384661.2</v>
      </c>
      <c r="K1164" s="3">
        <v>0</v>
      </c>
      <c r="L1164" s="3">
        <v>13.255389220029867</v>
      </c>
    </row>
    <row r="1165" spans="1:12" x14ac:dyDescent="0.25">
      <c r="A1165" s="1">
        <v>44446</v>
      </c>
      <c r="B1165" s="2">
        <f t="shared" si="36"/>
        <v>37</v>
      </c>
      <c r="C1165" s="2" t="str">
        <f t="shared" si="37"/>
        <v>week 37</v>
      </c>
      <c r="D1165" s="3" t="s">
        <v>11</v>
      </c>
      <c r="E1165" s="3">
        <v>0</v>
      </c>
      <c r="F1165" s="3">
        <v>909</v>
      </c>
      <c r="G1165" s="3">
        <v>677936.47000000067</v>
      </c>
      <c r="H1165" s="3">
        <v>18.899999999999999</v>
      </c>
      <c r="I1165" s="3" t="s">
        <v>12</v>
      </c>
      <c r="J1165" s="3">
        <v>17180.099999999999</v>
      </c>
      <c r="K1165" s="3">
        <v>0</v>
      </c>
      <c r="L1165" s="3">
        <v>13.255389220029867</v>
      </c>
    </row>
    <row r="1166" spans="1:12" x14ac:dyDescent="0.25">
      <c r="A1166" s="1">
        <v>44446</v>
      </c>
      <c r="B1166" s="2">
        <f t="shared" si="36"/>
        <v>37</v>
      </c>
      <c r="C1166" s="2" t="str">
        <f t="shared" si="37"/>
        <v>week 37</v>
      </c>
      <c r="D1166" s="3" t="s">
        <v>15</v>
      </c>
      <c r="E1166" s="3">
        <v>0</v>
      </c>
      <c r="F1166" s="3">
        <v>3800</v>
      </c>
      <c r="G1166" s="3">
        <v>913503.79999999935</v>
      </c>
      <c r="H1166" s="3">
        <v>16.600000000000001</v>
      </c>
      <c r="I1166" s="3" t="s">
        <v>12</v>
      </c>
      <c r="J1166" s="3">
        <v>63080.000000000007</v>
      </c>
      <c r="K1166" s="3">
        <v>0</v>
      </c>
      <c r="L1166" s="3">
        <v>13.57084810137075</v>
      </c>
    </row>
    <row r="1167" spans="1:12" x14ac:dyDescent="0.25">
      <c r="A1167" s="1">
        <v>44446</v>
      </c>
      <c r="B1167" s="2">
        <f t="shared" si="36"/>
        <v>37</v>
      </c>
      <c r="C1167" s="2" t="str">
        <f t="shared" si="37"/>
        <v>week 37</v>
      </c>
      <c r="D1167" s="3" t="s">
        <v>15</v>
      </c>
      <c r="E1167" s="3">
        <v>8580</v>
      </c>
      <c r="F1167" s="3">
        <v>0</v>
      </c>
      <c r="G1167" s="3">
        <v>922083.79999999935</v>
      </c>
      <c r="H1167" s="3" t="s">
        <v>12</v>
      </c>
      <c r="I1167" s="3">
        <v>12.7</v>
      </c>
      <c r="J1167" s="3">
        <v>0</v>
      </c>
      <c r="K1167" s="3">
        <v>108966</v>
      </c>
      <c r="L1167" s="3">
        <v>13.568854727551297</v>
      </c>
    </row>
    <row r="1168" spans="1:12" x14ac:dyDescent="0.25">
      <c r="A1168" s="1">
        <v>44446</v>
      </c>
      <c r="B1168" s="2">
        <f t="shared" si="36"/>
        <v>37</v>
      </c>
      <c r="C1168" s="2" t="str">
        <f t="shared" si="37"/>
        <v>week 37</v>
      </c>
      <c r="D1168" s="3" t="s">
        <v>15</v>
      </c>
      <c r="E1168" s="3">
        <v>0</v>
      </c>
      <c r="F1168" s="3">
        <v>8580</v>
      </c>
      <c r="G1168" s="3">
        <v>913503.79999999935</v>
      </c>
      <c r="H1168" s="3">
        <v>16.600000000000001</v>
      </c>
      <c r="I1168" s="3" t="s">
        <v>12</v>
      </c>
      <c r="J1168" s="3">
        <v>142428</v>
      </c>
      <c r="K1168" s="3">
        <v>0</v>
      </c>
      <c r="L1168" s="3">
        <v>13.568854727551297</v>
      </c>
    </row>
    <row r="1169" spans="1:12" x14ac:dyDescent="0.25">
      <c r="A1169" s="1">
        <v>44446</v>
      </c>
      <c r="B1169" s="2">
        <f t="shared" si="36"/>
        <v>37</v>
      </c>
      <c r="C1169" s="2" t="str">
        <f t="shared" si="37"/>
        <v>week 37</v>
      </c>
      <c r="D1169" s="3" t="s">
        <v>15</v>
      </c>
      <c r="E1169" s="3">
        <v>0</v>
      </c>
      <c r="F1169" s="3">
        <v>8103</v>
      </c>
      <c r="G1169" s="3">
        <v>905400.79999999935</v>
      </c>
      <c r="H1169" s="3">
        <v>17.600000000000001</v>
      </c>
      <c r="I1169" s="3" t="s">
        <v>12</v>
      </c>
      <c r="J1169" s="3">
        <v>142612.80000000002</v>
      </c>
      <c r="K1169" s="3">
        <v>0</v>
      </c>
      <c r="L1169" s="3">
        <v>13.568854727551297</v>
      </c>
    </row>
    <row r="1170" spans="1:12" x14ac:dyDescent="0.25">
      <c r="A1170" s="1">
        <v>44446</v>
      </c>
      <c r="B1170" s="2">
        <f t="shared" si="36"/>
        <v>37</v>
      </c>
      <c r="C1170" s="2" t="str">
        <f t="shared" si="37"/>
        <v>week 37</v>
      </c>
      <c r="D1170" s="3" t="s">
        <v>16</v>
      </c>
      <c r="E1170" s="3">
        <v>0</v>
      </c>
      <c r="F1170" s="3">
        <v>5124</v>
      </c>
      <c r="G1170" s="3">
        <v>724535.88000000035</v>
      </c>
      <c r="H1170" s="3">
        <v>17.3</v>
      </c>
      <c r="I1170" s="3" t="s">
        <v>12</v>
      </c>
      <c r="J1170" s="3">
        <v>88645.2</v>
      </c>
      <c r="K1170" s="3">
        <v>0</v>
      </c>
      <c r="L1170" s="3">
        <v>13.443331735240434</v>
      </c>
    </row>
    <row r="1171" spans="1:12" x14ac:dyDescent="0.25">
      <c r="A1171" s="1">
        <v>44446</v>
      </c>
      <c r="B1171" s="2">
        <f t="shared" si="36"/>
        <v>37</v>
      </c>
      <c r="C1171" s="2" t="str">
        <f t="shared" si="37"/>
        <v>week 37</v>
      </c>
      <c r="D1171" s="3" t="s">
        <v>16</v>
      </c>
      <c r="E1171" s="3">
        <v>0</v>
      </c>
      <c r="F1171" s="3">
        <v>900</v>
      </c>
      <c r="G1171" s="3">
        <v>723635.88000000035</v>
      </c>
      <c r="H1171" s="3">
        <v>18.7</v>
      </c>
      <c r="I1171" s="3" t="s">
        <v>12</v>
      </c>
      <c r="J1171" s="3">
        <v>16830</v>
      </c>
      <c r="K1171" s="3">
        <v>0</v>
      </c>
      <c r="L1171" s="3">
        <v>13.443331735240434</v>
      </c>
    </row>
    <row r="1172" spans="1:12" x14ac:dyDescent="0.25">
      <c r="A1172" s="1">
        <v>44447</v>
      </c>
      <c r="B1172" s="2">
        <f t="shared" si="36"/>
        <v>37</v>
      </c>
      <c r="C1172" s="2" t="str">
        <f t="shared" si="37"/>
        <v>week 37</v>
      </c>
      <c r="D1172" s="3" t="s">
        <v>11</v>
      </c>
      <c r="E1172" s="3">
        <v>0</v>
      </c>
      <c r="F1172" s="3">
        <v>15160</v>
      </c>
      <c r="G1172" s="3">
        <v>662776.47000000067</v>
      </c>
      <c r="H1172" s="3">
        <v>17.2</v>
      </c>
      <c r="I1172" s="3" t="s">
        <v>12</v>
      </c>
      <c r="J1172" s="3">
        <v>260752</v>
      </c>
      <c r="K1172" s="3">
        <v>0</v>
      </c>
      <c r="L1172" s="3">
        <v>13.255389220029867</v>
      </c>
    </row>
    <row r="1173" spans="1:12" x14ac:dyDescent="0.25">
      <c r="A1173" s="1">
        <v>44447</v>
      </c>
      <c r="B1173" s="2">
        <f t="shared" si="36"/>
        <v>37</v>
      </c>
      <c r="C1173" s="2" t="str">
        <f t="shared" si="37"/>
        <v>week 37</v>
      </c>
      <c r="D1173" s="3" t="s">
        <v>11</v>
      </c>
      <c r="E1173" s="3">
        <v>0</v>
      </c>
      <c r="F1173" s="3">
        <v>1908</v>
      </c>
      <c r="G1173" s="3">
        <v>660868.47000000067</v>
      </c>
      <c r="H1173" s="3">
        <v>18.5</v>
      </c>
      <c r="I1173" s="3" t="s">
        <v>12</v>
      </c>
      <c r="J1173" s="3">
        <v>35298</v>
      </c>
      <c r="K1173" s="3">
        <v>0</v>
      </c>
      <c r="L1173" s="3">
        <v>13.255389220029867</v>
      </c>
    </row>
    <row r="1174" spans="1:12" x14ac:dyDescent="0.25">
      <c r="A1174" s="1">
        <v>44447</v>
      </c>
      <c r="B1174" s="2">
        <f t="shared" si="36"/>
        <v>37</v>
      </c>
      <c r="C1174" s="2" t="str">
        <f t="shared" si="37"/>
        <v>week 37</v>
      </c>
      <c r="D1174" s="3" t="s">
        <v>11</v>
      </c>
      <c r="E1174" s="3">
        <v>0</v>
      </c>
      <c r="F1174" s="3">
        <v>4825</v>
      </c>
      <c r="G1174" s="3">
        <v>656043.47000000067</v>
      </c>
      <c r="H1174" s="3">
        <v>16.899999999999999</v>
      </c>
      <c r="I1174" s="3" t="s">
        <v>12</v>
      </c>
      <c r="J1174" s="3">
        <v>81542.5</v>
      </c>
      <c r="K1174" s="3">
        <v>0</v>
      </c>
      <c r="L1174" s="3">
        <v>13.255389220029867</v>
      </c>
    </row>
    <row r="1175" spans="1:12" x14ac:dyDescent="0.25">
      <c r="A1175" s="1">
        <v>44447</v>
      </c>
      <c r="B1175" s="2">
        <f t="shared" si="36"/>
        <v>37</v>
      </c>
      <c r="C1175" s="2" t="str">
        <f t="shared" si="37"/>
        <v>week 37</v>
      </c>
      <c r="D1175" s="3" t="s">
        <v>11</v>
      </c>
      <c r="E1175" s="3">
        <v>0</v>
      </c>
      <c r="F1175" s="3">
        <v>25100</v>
      </c>
      <c r="G1175" s="3">
        <v>630943.47000000067</v>
      </c>
      <c r="H1175" s="3">
        <v>18.5</v>
      </c>
      <c r="I1175" s="3" t="s">
        <v>12</v>
      </c>
      <c r="J1175" s="3">
        <v>464350</v>
      </c>
      <c r="K1175" s="3">
        <v>0</v>
      </c>
      <c r="L1175" s="3">
        <v>13.255389220029867</v>
      </c>
    </row>
    <row r="1176" spans="1:12" x14ac:dyDescent="0.25">
      <c r="A1176" s="1">
        <v>44447</v>
      </c>
      <c r="B1176" s="2">
        <f t="shared" si="36"/>
        <v>37</v>
      </c>
      <c r="C1176" s="2" t="str">
        <f t="shared" si="37"/>
        <v>week 37</v>
      </c>
      <c r="D1176" s="3" t="s">
        <v>11</v>
      </c>
      <c r="E1176" s="3">
        <v>0</v>
      </c>
      <c r="F1176" s="3">
        <v>59150</v>
      </c>
      <c r="G1176" s="3">
        <v>571793.47000000067</v>
      </c>
      <c r="H1176" s="3">
        <v>17.2</v>
      </c>
      <c r="I1176" s="3" t="s">
        <v>12</v>
      </c>
      <c r="J1176" s="3">
        <v>1017380</v>
      </c>
      <c r="K1176" s="3">
        <v>0</v>
      </c>
      <c r="L1176" s="3">
        <v>13.255389220029867</v>
      </c>
    </row>
    <row r="1177" spans="1:12" x14ac:dyDescent="0.25">
      <c r="A1177" s="1">
        <v>44447</v>
      </c>
      <c r="B1177" s="2">
        <f t="shared" si="36"/>
        <v>37</v>
      </c>
      <c r="C1177" s="2" t="str">
        <f t="shared" si="37"/>
        <v>week 37</v>
      </c>
      <c r="D1177" s="3" t="s">
        <v>15</v>
      </c>
      <c r="E1177" s="3">
        <v>0</v>
      </c>
      <c r="F1177" s="3">
        <v>23750</v>
      </c>
      <c r="G1177" s="3">
        <v>881650.79999999935</v>
      </c>
      <c r="H1177" s="3">
        <v>16.899999999999999</v>
      </c>
      <c r="I1177" s="3" t="s">
        <v>12</v>
      </c>
      <c r="J1177" s="3">
        <v>401374.99999999994</v>
      </c>
      <c r="K1177" s="3">
        <v>0</v>
      </c>
      <c r="L1177" s="3">
        <v>13.568854727551297</v>
      </c>
    </row>
    <row r="1178" spans="1:12" x14ac:dyDescent="0.25">
      <c r="A1178" s="1">
        <v>44447</v>
      </c>
      <c r="B1178" s="2">
        <f t="shared" si="36"/>
        <v>37</v>
      </c>
      <c r="C1178" s="2" t="str">
        <f t="shared" si="37"/>
        <v>week 37</v>
      </c>
      <c r="D1178" s="3" t="s">
        <v>15</v>
      </c>
      <c r="E1178" s="3">
        <v>0</v>
      </c>
      <c r="F1178" s="3">
        <v>423</v>
      </c>
      <c r="G1178" s="3">
        <v>881227.79999999935</v>
      </c>
      <c r="H1178" s="3">
        <v>16.8</v>
      </c>
      <c r="I1178" s="3" t="s">
        <v>12</v>
      </c>
      <c r="J1178" s="3">
        <v>7106.4000000000005</v>
      </c>
      <c r="K1178" s="3">
        <v>0</v>
      </c>
      <c r="L1178" s="3">
        <v>13.568854727551297</v>
      </c>
    </row>
    <row r="1179" spans="1:12" x14ac:dyDescent="0.25">
      <c r="A1179" s="1">
        <v>44447</v>
      </c>
      <c r="B1179" s="2">
        <f t="shared" si="36"/>
        <v>37</v>
      </c>
      <c r="C1179" s="2" t="str">
        <f t="shared" si="37"/>
        <v>week 37</v>
      </c>
      <c r="D1179" s="3" t="s">
        <v>15</v>
      </c>
      <c r="E1179" s="3">
        <v>0</v>
      </c>
      <c r="F1179" s="3">
        <v>2013</v>
      </c>
      <c r="G1179" s="3">
        <v>879214.79999999935</v>
      </c>
      <c r="H1179" s="3">
        <v>17.3</v>
      </c>
      <c r="I1179" s="3" t="s">
        <v>12</v>
      </c>
      <c r="J1179" s="3">
        <v>34824.9</v>
      </c>
      <c r="K1179" s="3">
        <v>0</v>
      </c>
      <c r="L1179" s="3">
        <v>13.568854727551297</v>
      </c>
    </row>
    <row r="1180" spans="1:12" x14ac:dyDescent="0.25">
      <c r="A1180" s="1">
        <v>44447</v>
      </c>
      <c r="B1180" s="2">
        <f t="shared" si="36"/>
        <v>37</v>
      </c>
      <c r="C1180" s="2" t="str">
        <f t="shared" si="37"/>
        <v>week 37</v>
      </c>
      <c r="D1180" s="3" t="s">
        <v>16</v>
      </c>
      <c r="E1180" s="3">
        <v>0</v>
      </c>
      <c r="F1180" s="3">
        <v>9620</v>
      </c>
      <c r="G1180" s="3">
        <v>714015.88000000035</v>
      </c>
      <c r="H1180" s="3">
        <v>18.3</v>
      </c>
      <c r="I1180" s="3" t="s">
        <v>12</v>
      </c>
      <c r="J1180" s="3">
        <v>176046</v>
      </c>
      <c r="K1180" s="3">
        <v>0</v>
      </c>
      <c r="L1180" s="3">
        <v>13.443331735240434</v>
      </c>
    </row>
    <row r="1181" spans="1:12" x14ac:dyDescent="0.25">
      <c r="A1181" s="1">
        <v>44447</v>
      </c>
      <c r="B1181" s="2">
        <f t="shared" si="36"/>
        <v>37</v>
      </c>
      <c r="C1181" s="2" t="str">
        <f t="shared" si="37"/>
        <v>week 37</v>
      </c>
      <c r="D1181" s="3" t="s">
        <v>16</v>
      </c>
      <c r="E1181" s="3">
        <v>0</v>
      </c>
      <c r="F1181" s="3">
        <v>45690</v>
      </c>
      <c r="G1181" s="3">
        <v>668325.88000000035</v>
      </c>
      <c r="H1181" s="3">
        <v>17.899999999999999</v>
      </c>
      <c r="I1181" s="3" t="s">
        <v>12</v>
      </c>
      <c r="J1181" s="3">
        <v>817850.99999999988</v>
      </c>
      <c r="K1181" s="3">
        <v>0</v>
      </c>
      <c r="L1181" s="3">
        <v>13.443331735240434</v>
      </c>
    </row>
    <row r="1182" spans="1:12" x14ac:dyDescent="0.25">
      <c r="A1182" s="1">
        <v>44447</v>
      </c>
      <c r="B1182" s="2">
        <f t="shared" si="36"/>
        <v>37</v>
      </c>
      <c r="C1182" s="2" t="str">
        <f t="shared" si="37"/>
        <v>week 37</v>
      </c>
      <c r="D1182" s="3" t="s">
        <v>16</v>
      </c>
      <c r="E1182" s="3">
        <v>0</v>
      </c>
      <c r="F1182" s="3">
        <v>9750</v>
      </c>
      <c r="G1182" s="3">
        <v>658575.88000000035</v>
      </c>
      <c r="H1182" s="3">
        <v>17.399999999999999</v>
      </c>
      <c r="I1182" s="3" t="s">
        <v>12</v>
      </c>
      <c r="J1182" s="3">
        <v>169650</v>
      </c>
      <c r="K1182" s="3">
        <v>0</v>
      </c>
      <c r="L1182" s="3">
        <v>13.443331735240434</v>
      </c>
    </row>
    <row r="1183" spans="1:12" x14ac:dyDescent="0.25">
      <c r="A1183" s="1">
        <v>44447</v>
      </c>
      <c r="B1183" s="2">
        <f t="shared" si="36"/>
        <v>37</v>
      </c>
      <c r="C1183" s="2" t="str">
        <f t="shared" si="37"/>
        <v>week 37</v>
      </c>
      <c r="D1183" s="3" t="s">
        <v>16</v>
      </c>
      <c r="E1183" s="3">
        <v>0</v>
      </c>
      <c r="F1183" s="3">
        <v>3187</v>
      </c>
      <c r="G1183" s="3">
        <v>655388.88000000035</v>
      </c>
      <c r="H1183" s="3">
        <v>17.600000000000001</v>
      </c>
      <c r="I1183" s="3" t="s">
        <v>12</v>
      </c>
      <c r="J1183" s="3">
        <v>56091.200000000004</v>
      </c>
      <c r="K1183" s="3">
        <v>0</v>
      </c>
      <c r="L1183" s="3">
        <v>13.443331735240434</v>
      </c>
    </row>
    <row r="1184" spans="1:12" x14ac:dyDescent="0.25">
      <c r="A1184" s="1">
        <v>44447</v>
      </c>
      <c r="B1184" s="2">
        <f t="shared" si="36"/>
        <v>37</v>
      </c>
      <c r="C1184" s="2" t="str">
        <f t="shared" si="37"/>
        <v>week 37</v>
      </c>
      <c r="D1184" s="3" t="s">
        <v>16</v>
      </c>
      <c r="E1184" s="3">
        <v>0</v>
      </c>
      <c r="F1184" s="3">
        <v>3330</v>
      </c>
      <c r="G1184" s="3">
        <v>652058.88000000035</v>
      </c>
      <c r="H1184" s="3">
        <v>18.7</v>
      </c>
      <c r="I1184" s="3" t="s">
        <v>12</v>
      </c>
      <c r="J1184" s="3">
        <v>62271</v>
      </c>
      <c r="K1184" s="3">
        <v>0</v>
      </c>
      <c r="L1184" s="3">
        <v>13.443331735240434</v>
      </c>
    </row>
    <row r="1185" spans="1:12" x14ac:dyDescent="0.25">
      <c r="A1185" s="1">
        <v>44447</v>
      </c>
      <c r="B1185" s="2">
        <f t="shared" si="36"/>
        <v>37</v>
      </c>
      <c r="C1185" s="2" t="str">
        <f t="shared" si="37"/>
        <v>week 37</v>
      </c>
      <c r="D1185" s="3" t="s">
        <v>16</v>
      </c>
      <c r="E1185" s="3">
        <v>0</v>
      </c>
      <c r="F1185" s="3">
        <v>6630</v>
      </c>
      <c r="G1185" s="3">
        <v>645428.88000000035</v>
      </c>
      <c r="H1185" s="3">
        <v>16.399999999999999</v>
      </c>
      <c r="I1185" s="3" t="s">
        <v>12</v>
      </c>
      <c r="J1185" s="3">
        <v>108731.99999999999</v>
      </c>
      <c r="K1185" s="3">
        <v>0</v>
      </c>
      <c r="L1185" s="3">
        <v>13.443331735240434</v>
      </c>
    </row>
    <row r="1186" spans="1:12" x14ac:dyDescent="0.25">
      <c r="A1186" s="1">
        <v>44448</v>
      </c>
      <c r="B1186" s="2">
        <f t="shared" si="36"/>
        <v>37</v>
      </c>
      <c r="C1186" s="2" t="str">
        <f t="shared" si="37"/>
        <v>week 37</v>
      </c>
      <c r="D1186" s="3" t="s">
        <v>16</v>
      </c>
      <c r="E1186" s="3">
        <v>0</v>
      </c>
      <c r="F1186" s="3">
        <v>38880</v>
      </c>
      <c r="G1186" s="3">
        <v>606548.88000000035</v>
      </c>
      <c r="H1186" s="3">
        <v>17.600000000000001</v>
      </c>
      <c r="I1186" s="3" t="s">
        <v>12</v>
      </c>
      <c r="J1186" s="3">
        <v>684288</v>
      </c>
      <c r="K1186" s="3">
        <v>0</v>
      </c>
      <c r="L1186" s="3">
        <v>13.443331735240434</v>
      </c>
    </row>
    <row r="1187" spans="1:12" x14ac:dyDescent="0.25">
      <c r="A1187" s="1">
        <v>44448</v>
      </c>
      <c r="B1187" s="2">
        <f t="shared" si="36"/>
        <v>37</v>
      </c>
      <c r="C1187" s="2" t="str">
        <f t="shared" si="37"/>
        <v>week 37</v>
      </c>
      <c r="D1187" s="3" t="s">
        <v>16</v>
      </c>
      <c r="E1187" s="3">
        <v>0</v>
      </c>
      <c r="F1187" s="3">
        <v>16200</v>
      </c>
      <c r="G1187" s="3">
        <v>590348.88000000035</v>
      </c>
      <c r="H1187" s="3">
        <v>17.100000000000001</v>
      </c>
      <c r="I1187" s="3" t="s">
        <v>12</v>
      </c>
      <c r="J1187" s="3">
        <v>277020</v>
      </c>
      <c r="K1187" s="3">
        <v>0</v>
      </c>
      <c r="L1187" s="3">
        <v>13.443331735240434</v>
      </c>
    </row>
    <row r="1188" spans="1:12" x14ac:dyDescent="0.25">
      <c r="A1188" s="1">
        <v>44448</v>
      </c>
      <c r="B1188" s="2">
        <f t="shared" si="36"/>
        <v>37</v>
      </c>
      <c r="C1188" s="2" t="str">
        <f t="shared" si="37"/>
        <v>week 37</v>
      </c>
      <c r="D1188" s="3" t="s">
        <v>16</v>
      </c>
      <c r="E1188" s="3">
        <v>0</v>
      </c>
      <c r="F1188" s="3">
        <v>22870</v>
      </c>
      <c r="G1188" s="3">
        <v>567478.88000000035</v>
      </c>
      <c r="H1188" s="3">
        <v>16.7</v>
      </c>
      <c r="I1188" s="3" t="s">
        <v>12</v>
      </c>
      <c r="J1188" s="3">
        <v>381929</v>
      </c>
      <c r="K1188" s="3">
        <v>0</v>
      </c>
      <c r="L1188" s="3">
        <v>13.443331735240434</v>
      </c>
    </row>
    <row r="1189" spans="1:12" x14ac:dyDescent="0.25">
      <c r="A1189" s="1">
        <v>44448</v>
      </c>
      <c r="B1189" s="2">
        <f t="shared" si="36"/>
        <v>37</v>
      </c>
      <c r="C1189" s="2" t="str">
        <f t="shared" si="37"/>
        <v>week 37</v>
      </c>
      <c r="D1189" s="3" t="s">
        <v>16</v>
      </c>
      <c r="E1189" s="3">
        <v>0</v>
      </c>
      <c r="F1189" s="3">
        <v>16670</v>
      </c>
      <c r="G1189" s="3">
        <v>550808.88000000035</v>
      </c>
      <c r="H1189" s="3">
        <v>16.8</v>
      </c>
      <c r="I1189" s="3" t="s">
        <v>12</v>
      </c>
      <c r="J1189" s="3">
        <v>280056</v>
      </c>
      <c r="K1189" s="3">
        <v>0</v>
      </c>
      <c r="L1189" s="3">
        <v>13.443331735240434</v>
      </c>
    </row>
    <row r="1190" spans="1:12" x14ac:dyDescent="0.25">
      <c r="A1190" s="1">
        <v>44448</v>
      </c>
      <c r="B1190" s="2">
        <f t="shared" si="36"/>
        <v>37</v>
      </c>
      <c r="C1190" s="2" t="str">
        <f t="shared" si="37"/>
        <v>week 37</v>
      </c>
      <c r="D1190" s="3" t="s">
        <v>16</v>
      </c>
      <c r="E1190" s="3">
        <v>0</v>
      </c>
      <c r="F1190" s="3">
        <v>49950</v>
      </c>
      <c r="G1190" s="3">
        <v>500858.88000000035</v>
      </c>
      <c r="H1190" s="3">
        <v>18.899999999999999</v>
      </c>
      <c r="I1190" s="3" t="s">
        <v>12</v>
      </c>
      <c r="J1190" s="3">
        <v>944054.99999999988</v>
      </c>
      <c r="K1190" s="3">
        <v>0</v>
      </c>
      <c r="L1190" s="3">
        <v>13.443331735240434</v>
      </c>
    </row>
    <row r="1191" spans="1:12" x14ac:dyDescent="0.25">
      <c r="A1191" s="1">
        <v>44450</v>
      </c>
      <c r="B1191" s="2">
        <f t="shared" si="36"/>
        <v>37</v>
      </c>
      <c r="C1191" s="2" t="str">
        <f t="shared" si="37"/>
        <v>week 37</v>
      </c>
      <c r="D1191" s="3" t="s">
        <v>13</v>
      </c>
      <c r="E1191" s="3">
        <v>0</v>
      </c>
      <c r="F1191" s="3">
        <v>19250</v>
      </c>
      <c r="G1191" s="3">
        <v>31776.260000000009</v>
      </c>
      <c r="H1191" s="3">
        <v>18.2</v>
      </c>
      <c r="I1191" s="3" t="s">
        <v>12</v>
      </c>
      <c r="J1191" s="3">
        <v>350350</v>
      </c>
      <c r="K1191" s="3">
        <v>0</v>
      </c>
      <c r="L1191" s="3">
        <v>13.602282891187288</v>
      </c>
    </row>
    <row r="1192" spans="1:12" x14ac:dyDescent="0.25">
      <c r="A1192" s="1">
        <v>44450</v>
      </c>
      <c r="B1192" s="2">
        <f t="shared" si="36"/>
        <v>37</v>
      </c>
      <c r="C1192" s="2" t="str">
        <f t="shared" si="37"/>
        <v>week 37</v>
      </c>
      <c r="D1192" s="3" t="s">
        <v>16</v>
      </c>
      <c r="E1192" s="3">
        <v>0</v>
      </c>
      <c r="F1192" s="3">
        <v>22670</v>
      </c>
      <c r="G1192" s="3">
        <v>478188.88000000035</v>
      </c>
      <c r="H1192" s="3">
        <v>17.600000000000001</v>
      </c>
      <c r="I1192" s="3" t="s">
        <v>12</v>
      </c>
      <c r="J1192" s="3">
        <v>398992.00000000006</v>
      </c>
      <c r="K1192" s="3">
        <v>0</v>
      </c>
      <c r="L1192" s="3">
        <v>13.443331735240434</v>
      </c>
    </row>
    <row r="1193" spans="1:12" x14ac:dyDescent="0.25">
      <c r="A1193" s="1">
        <v>44450</v>
      </c>
      <c r="B1193" s="2">
        <f t="shared" si="36"/>
        <v>37</v>
      </c>
      <c r="C1193" s="2" t="str">
        <f t="shared" si="37"/>
        <v>week 37</v>
      </c>
      <c r="D1193" s="3" t="s">
        <v>16</v>
      </c>
      <c r="E1193" s="3">
        <v>0</v>
      </c>
      <c r="F1193" s="3">
        <v>13470</v>
      </c>
      <c r="G1193" s="3">
        <v>464718.88000000035</v>
      </c>
      <c r="H1193" s="3">
        <v>17.600000000000001</v>
      </c>
      <c r="I1193" s="3" t="s">
        <v>12</v>
      </c>
      <c r="J1193" s="3">
        <v>237072.00000000003</v>
      </c>
      <c r="K1193" s="3">
        <v>0</v>
      </c>
      <c r="L1193" s="3">
        <v>13.443331735240434</v>
      </c>
    </row>
    <row r="1194" spans="1:12" x14ac:dyDescent="0.25">
      <c r="A1194" s="1">
        <v>44450</v>
      </c>
      <c r="B1194" s="2">
        <f t="shared" si="36"/>
        <v>37</v>
      </c>
      <c r="C1194" s="2" t="str">
        <f t="shared" si="37"/>
        <v>week 37</v>
      </c>
      <c r="D1194" s="3" t="s">
        <v>16</v>
      </c>
      <c r="E1194" s="3">
        <v>0</v>
      </c>
      <c r="F1194" s="3">
        <v>26450</v>
      </c>
      <c r="G1194" s="3">
        <v>438268.88000000035</v>
      </c>
      <c r="H1194" s="3">
        <v>18.2</v>
      </c>
      <c r="I1194" s="3" t="s">
        <v>12</v>
      </c>
      <c r="J1194" s="3">
        <v>481390</v>
      </c>
      <c r="K1194" s="3">
        <v>0</v>
      </c>
      <c r="L1194" s="3">
        <v>13.443331735240434</v>
      </c>
    </row>
    <row r="1195" spans="1:12" x14ac:dyDescent="0.25">
      <c r="A1195" s="1">
        <v>44451</v>
      </c>
      <c r="B1195" s="2">
        <f t="shared" si="36"/>
        <v>38</v>
      </c>
      <c r="C1195" s="2" t="str">
        <f t="shared" si="37"/>
        <v>week 38</v>
      </c>
      <c r="D1195" s="3" t="s">
        <v>11</v>
      </c>
      <c r="E1195" s="3">
        <v>0</v>
      </c>
      <c r="F1195" s="3">
        <v>24100</v>
      </c>
      <c r="G1195" s="3">
        <v>547693.47000000067</v>
      </c>
      <c r="H1195" s="3">
        <v>18.2</v>
      </c>
      <c r="I1195" s="3" t="s">
        <v>12</v>
      </c>
      <c r="J1195" s="3">
        <v>438620</v>
      </c>
      <c r="K1195" s="3">
        <v>0</v>
      </c>
      <c r="L1195" s="3">
        <v>13.255389220029867</v>
      </c>
    </row>
    <row r="1196" spans="1:12" x14ac:dyDescent="0.25">
      <c r="A1196" s="1">
        <v>44451</v>
      </c>
      <c r="B1196" s="2">
        <f t="shared" si="36"/>
        <v>38</v>
      </c>
      <c r="C1196" s="2" t="str">
        <f t="shared" si="37"/>
        <v>week 38</v>
      </c>
      <c r="D1196" s="3" t="s">
        <v>15</v>
      </c>
      <c r="E1196" s="3">
        <v>0</v>
      </c>
      <c r="F1196" s="3">
        <v>24650</v>
      </c>
      <c r="G1196" s="3">
        <v>854564.79999999935</v>
      </c>
      <c r="H1196" s="3">
        <v>16.8</v>
      </c>
      <c r="I1196" s="3" t="s">
        <v>12</v>
      </c>
      <c r="J1196" s="3">
        <v>414120</v>
      </c>
      <c r="K1196" s="3">
        <v>0</v>
      </c>
      <c r="L1196" s="3">
        <v>13.568854727551297</v>
      </c>
    </row>
    <row r="1197" spans="1:12" x14ac:dyDescent="0.25">
      <c r="A1197" s="1">
        <v>44451</v>
      </c>
      <c r="B1197" s="2">
        <f t="shared" si="36"/>
        <v>38</v>
      </c>
      <c r="C1197" s="2" t="str">
        <f t="shared" si="37"/>
        <v>week 38</v>
      </c>
      <c r="D1197" s="3" t="s">
        <v>15</v>
      </c>
      <c r="E1197" s="3">
        <v>0</v>
      </c>
      <c r="F1197" s="3">
        <v>53210</v>
      </c>
      <c r="G1197" s="3">
        <v>801354.79999999935</v>
      </c>
      <c r="H1197" s="3">
        <v>16.899999999999999</v>
      </c>
      <c r="I1197" s="3" t="s">
        <v>12</v>
      </c>
      <c r="J1197" s="3">
        <v>899248.99999999988</v>
      </c>
      <c r="K1197" s="3">
        <v>0</v>
      </c>
      <c r="L1197" s="3">
        <v>13.568854727551297</v>
      </c>
    </row>
    <row r="1198" spans="1:12" x14ac:dyDescent="0.25">
      <c r="A1198" s="1">
        <v>44451</v>
      </c>
      <c r="B1198" s="2">
        <f t="shared" si="36"/>
        <v>38</v>
      </c>
      <c r="C1198" s="2" t="str">
        <f t="shared" si="37"/>
        <v>week 38</v>
      </c>
      <c r="D1198" s="3" t="s">
        <v>16</v>
      </c>
      <c r="E1198" s="3">
        <v>0</v>
      </c>
      <c r="F1198" s="3">
        <v>6690</v>
      </c>
      <c r="G1198" s="3">
        <v>431578.88000000035</v>
      </c>
      <c r="H1198" s="3">
        <v>16.8</v>
      </c>
      <c r="I1198" s="3" t="s">
        <v>12</v>
      </c>
      <c r="J1198" s="3">
        <v>112392</v>
      </c>
      <c r="K1198" s="3">
        <v>0</v>
      </c>
      <c r="L1198" s="3">
        <v>13.443331735240434</v>
      </c>
    </row>
    <row r="1199" spans="1:12" x14ac:dyDescent="0.25">
      <c r="A1199" s="1">
        <v>44452</v>
      </c>
      <c r="B1199" s="2">
        <f t="shared" si="36"/>
        <v>38</v>
      </c>
      <c r="C1199" s="2" t="str">
        <f t="shared" si="37"/>
        <v>week 38</v>
      </c>
      <c r="D1199" s="3" t="s">
        <v>11</v>
      </c>
      <c r="E1199" s="3">
        <v>0</v>
      </c>
      <c r="F1199" s="3">
        <v>65130</v>
      </c>
      <c r="G1199" s="3">
        <v>482563.47000000067</v>
      </c>
      <c r="H1199" s="3">
        <v>18.899999999999999</v>
      </c>
      <c r="I1199" s="3" t="s">
        <v>12</v>
      </c>
      <c r="J1199" s="3">
        <v>1230957</v>
      </c>
      <c r="K1199" s="3">
        <v>0</v>
      </c>
      <c r="L1199" s="3">
        <v>13.255389220029867</v>
      </c>
    </row>
    <row r="1200" spans="1:12" x14ac:dyDescent="0.25">
      <c r="A1200" s="1">
        <v>44453</v>
      </c>
      <c r="B1200" s="2">
        <f t="shared" si="36"/>
        <v>38</v>
      </c>
      <c r="C1200" s="2" t="str">
        <f t="shared" si="37"/>
        <v>week 38</v>
      </c>
      <c r="D1200" s="3" t="s">
        <v>11</v>
      </c>
      <c r="E1200" s="3">
        <v>0</v>
      </c>
      <c r="F1200" s="3">
        <v>34021</v>
      </c>
      <c r="G1200" s="3">
        <v>448542.47000000067</v>
      </c>
      <c r="H1200" s="3">
        <v>16.399999999999999</v>
      </c>
      <c r="I1200" s="3" t="s">
        <v>12</v>
      </c>
      <c r="J1200" s="3">
        <v>557944.39999999991</v>
      </c>
      <c r="K1200" s="3">
        <v>0</v>
      </c>
      <c r="L1200" s="3">
        <v>13.255389220029867</v>
      </c>
    </row>
    <row r="1201" spans="1:12" x14ac:dyDescent="0.25">
      <c r="A1201" s="1">
        <v>44453</v>
      </c>
      <c r="B1201" s="2">
        <f t="shared" si="36"/>
        <v>38</v>
      </c>
      <c r="C1201" s="2" t="str">
        <f t="shared" si="37"/>
        <v>week 38</v>
      </c>
      <c r="D1201" s="3" t="s">
        <v>11</v>
      </c>
      <c r="E1201" s="3">
        <v>0</v>
      </c>
      <c r="F1201" s="3">
        <v>30789</v>
      </c>
      <c r="G1201" s="3">
        <v>417753.47000000067</v>
      </c>
      <c r="H1201" s="3">
        <v>18.899999999999999</v>
      </c>
      <c r="I1201" s="3" t="s">
        <v>12</v>
      </c>
      <c r="J1201" s="3">
        <v>581912.1</v>
      </c>
      <c r="K1201" s="3">
        <v>0</v>
      </c>
      <c r="L1201" s="3">
        <v>13.255389220029867</v>
      </c>
    </row>
    <row r="1202" spans="1:12" x14ac:dyDescent="0.25">
      <c r="A1202" s="1">
        <v>44453</v>
      </c>
      <c r="B1202" s="2">
        <f t="shared" si="36"/>
        <v>38</v>
      </c>
      <c r="C1202" s="2" t="str">
        <f t="shared" si="37"/>
        <v>week 38</v>
      </c>
      <c r="D1202" s="3" t="s">
        <v>16</v>
      </c>
      <c r="E1202" s="3">
        <v>0</v>
      </c>
      <c r="F1202" s="3">
        <v>6820</v>
      </c>
      <c r="G1202" s="3">
        <v>424758.88000000035</v>
      </c>
      <c r="H1202" s="3">
        <v>16.3</v>
      </c>
      <c r="I1202" s="3" t="s">
        <v>12</v>
      </c>
      <c r="J1202" s="3">
        <v>111166</v>
      </c>
      <c r="K1202" s="3">
        <v>0</v>
      </c>
      <c r="L1202" s="3">
        <v>13.443331735240434</v>
      </c>
    </row>
    <row r="1203" spans="1:12" x14ac:dyDescent="0.25">
      <c r="A1203" s="1">
        <v>44454</v>
      </c>
      <c r="B1203" s="2">
        <f t="shared" si="36"/>
        <v>38</v>
      </c>
      <c r="C1203" s="2" t="str">
        <f t="shared" si="37"/>
        <v>week 38</v>
      </c>
      <c r="D1203" s="3" t="s">
        <v>11</v>
      </c>
      <c r="E1203" s="3">
        <v>0</v>
      </c>
      <c r="F1203" s="3">
        <v>360</v>
      </c>
      <c r="G1203" s="3">
        <v>417393.47000000067</v>
      </c>
      <c r="H1203" s="3">
        <v>18.2</v>
      </c>
      <c r="I1203" s="3" t="s">
        <v>12</v>
      </c>
      <c r="J1203" s="3">
        <v>6552</v>
      </c>
      <c r="K1203" s="3">
        <v>0</v>
      </c>
      <c r="L1203" s="3">
        <v>13.255389220029867</v>
      </c>
    </row>
    <row r="1204" spans="1:12" x14ac:dyDescent="0.25">
      <c r="A1204" s="1">
        <v>44455</v>
      </c>
      <c r="B1204" s="2">
        <f t="shared" si="36"/>
        <v>38</v>
      </c>
      <c r="C1204" s="2" t="str">
        <f t="shared" si="37"/>
        <v>week 38</v>
      </c>
      <c r="D1204" s="3" t="s">
        <v>11</v>
      </c>
      <c r="E1204" s="3">
        <v>0</v>
      </c>
      <c r="F1204" s="3">
        <v>1608</v>
      </c>
      <c r="G1204" s="3">
        <v>415785.47000000067</v>
      </c>
      <c r="H1204" s="3">
        <v>16.899999999999999</v>
      </c>
      <c r="I1204" s="3" t="s">
        <v>12</v>
      </c>
      <c r="J1204" s="3">
        <v>27175.199999999997</v>
      </c>
      <c r="K1204" s="3">
        <v>0</v>
      </c>
      <c r="L1204" s="3">
        <v>13.255389220029867</v>
      </c>
    </row>
    <row r="1205" spans="1:12" x14ac:dyDescent="0.25">
      <c r="A1205" s="1">
        <v>44455</v>
      </c>
      <c r="B1205" s="2">
        <f t="shared" si="36"/>
        <v>38</v>
      </c>
      <c r="C1205" s="2" t="str">
        <f t="shared" si="37"/>
        <v>week 38</v>
      </c>
      <c r="D1205" s="3" t="s">
        <v>14</v>
      </c>
      <c r="E1205" s="3">
        <v>736</v>
      </c>
      <c r="F1205" s="3">
        <v>0</v>
      </c>
      <c r="G1205" s="3">
        <v>60316.049999999988</v>
      </c>
      <c r="H1205" s="3" t="s">
        <v>12</v>
      </c>
      <c r="I1205" s="3">
        <v>12.9</v>
      </c>
      <c r="J1205" s="3">
        <v>0</v>
      </c>
      <c r="K1205" s="3">
        <v>9494.4</v>
      </c>
      <c r="L1205" s="3">
        <v>13.522715014991201</v>
      </c>
    </row>
    <row r="1206" spans="1:12" x14ac:dyDescent="0.25">
      <c r="A1206" s="1">
        <v>44455</v>
      </c>
      <c r="B1206" s="2">
        <f t="shared" si="36"/>
        <v>38</v>
      </c>
      <c r="C1206" s="2" t="str">
        <f t="shared" si="37"/>
        <v>week 38</v>
      </c>
      <c r="D1206" s="3" t="s">
        <v>14</v>
      </c>
      <c r="E1206" s="3">
        <v>0</v>
      </c>
      <c r="F1206" s="3">
        <v>736</v>
      </c>
      <c r="G1206" s="3">
        <v>59580.049999999988</v>
      </c>
      <c r="H1206" s="3">
        <v>17.2</v>
      </c>
      <c r="I1206" s="3" t="s">
        <v>12</v>
      </c>
      <c r="J1206" s="3">
        <v>12659.199999999999</v>
      </c>
      <c r="K1206" s="3">
        <v>0</v>
      </c>
      <c r="L1206" s="3">
        <v>13.522715014991201</v>
      </c>
    </row>
    <row r="1207" spans="1:12" x14ac:dyDescent="0.25">
      <c r="A1207" s="1">
        <v>44455</v>
      </c>
      <c r="B1207" s="2">
        <f t="shared" si="36"/>
        <v>38</v>
      </c>
      <c r="C1207" s="2" t="str">
        <f t="shared" si="37"/>
        <v>week 38</v>
      </c>
      <c r="D1207" s="3" t="s">
        <v>15</v>
      </c>
      <c r="E1207" s="3">
        <v>0</v>
      </c>
      <c r="F1207" s="3">
        <v>270</v>
      </c>
      <c r="G1207" s="3">
        <v>801084.79999999935</v>
      </c>
      <c r="H1207" s="3">
        <v>16.600000000000001</v>
      </c>
      <c r="I1207" s="3" t="s">
        <v>12</v>
      </c>
      <c r="J1207" s="3">
        <v>4482</v>
      </c>
      <c r="K1207" s="3">
        <v>0</v>
      </c>
      <c r="L1207" s="3">
        <v>13.568854727551297</v>
      </c>
    </row>
    <row r="1208" spans="1:12" x14ac:dyDescent="0.25">
      <c r="A1208" s="1">
        <v>44455</v>
      </c>
      <c r="B1208" s="2">
        <f t="shared" si="36"/>
        <v>38</v>
      </c>
      <c r="C1208" s="2" t="str">
        <f t="shared" si="37"/>
        <v>week 38</v>
      </c>
      <c r="D1208" s="3" t="s">
        <v>15</v>
      </c>
      <c r="E1208" s="3">
        <v>7500</v>
      </c>
      <c r="F1208" s="3">
        <v>0</v>
      </c>
      <c r="G1208" s="3">
        <v>808584.79999999935</v>
      </c>
      <c r="H1208" s="3" t="s">
        <v>12</v>
      </c>
      <c r="I1208" s="3">
        <v>14.6</v>
      </c>
      <c r="J1208" s="3">
        <v>0</v>
      </c>
      <c r="K1208" s="3">
        <v>109500</v>
      </c>
      <c r="L1208" s="3">
        <v>13.5709138020963</v>
      </c>
    </row>
    <row r="1209" spans="1:12" x14ac:dyDescent="0.25">
      <c r="A1209" s="1">
        <v>44455</v>
      </c>
      <c r="B1209" s="2">
        <f t="shared" si="36"/>
        <v>38</v>
      </c>
      <c r="C1209" s="2" t="str">
        <f t="shared" si="37"/>
        <v>week 38</v>
      </c>
      <c r="D1209" s="3" t="s">
        <v>15</v>
      </c>
      <c r="E1209" s="3">
        <v>0</v>
      </c>
      <c r="F1209" s="3">
        <v>7500</v>
      </c>
      <c r="G1209" s="3">
        <v>801084.79999999935</v>
      </c>
      <c r="H1209" s="3">
        <v>17.3</v>
      </c>
      <c r="I1209" s="3" t="s">
        <v>12</v>
      </c>
      <c r="J1209" s="3">
        <v>129750</v>
      </c>
      <c r="K1209" s="3">
        <v>0</v>
      </c>
      <c r="L1209" s="3">
        <v>13.5709138020963</v>
      </c>
    </row>
    <row r="1210" spans="1:12" x14ac:dyDescent="0.25">
      <c r="A1210" s="1">
        <v>44455</v>
      </c>
      <c r="B1210" s="2">
        <f t="shared" si="36"/>
        <v>38</v>
      </c>
      <c r="C1210" s="2" t="str">
        <f t="shared" si="37"/>
        <v>week 38</v>
      </c>
      <c r="D1210" s="3" t="s">
        <v>15</v>
      </c>
      <c r="E1210" s="3">
        <v>20500</v>
      </c>
      <c r="F1210" s="3">
        <v>0</v>
      </c>
      <c r="G1210" s="3">
        <v>821584.79999999935</v>
      </c>
      <c r="H1210" s="3" t="s">
        <v>12</v>
      </c>
      <c r="I1210" s="3">
        <v>14.8</v>
      </c>
      <c r="J1210" s="3">
        <v>0</v>
      </c>
      <c r="K1210" s="3">
        <v>303400</v>
      </c>
      <c r="L1210" s="3">
        <v>13.577585911501481</v>
      </c>
    </row>
    <row r="1211" spans="1:12" x14ac:dyDescent="0.25">
      <c r="A1211" s="1">
        <v>44455</v>
      </c>
      <c r="B1211" s="2">
        <f t="shared" si="36"/>
        <v>38</v>
      </c>
      <c r="C1211" s="2" t="str">
        <f t="shared" si="37"/>
        <v>week 38</v>
      </c>
      <c r="D1211" s="3" t="s">
        <v>15</v>
      </c>
      <c r="E1211" s="3">
        <v>0</v>
      </c>
      <c r="F1211" s="3">
        <v>20500</v>
      </c>
      <c r="G1211" s="3">
        <v>801084.79999999935</v>
      </c>
      <c r="H1211" s="3">
        <v>18.899999999999999</v>
      </c>
      <c r="I1211" s="3" t="s">
        <v>12</v>
      </c>
      <c r="J1211" s="3">
        <v>387449.99999999994</v>
      </c>
      <c r="K1211" s="3">
        <v>0</v>
      </c>
      <c r="L1211" s="3">
        <v>13.577585911501481</v>
      </c>
    </row>
    <row r="1212" spans="1:12" x14ac:dyDescent="0.25">
      <c r="A1212" s="1">
        <v>44455</v>
      </c>
      <c r="B1212" s="2">
        <f t="shared" si="36"/>
        <v>38</v>
      </c>
      <c r="C1212" s="2" t="str">
        <f t="shared" si="37"/>
        <v>week 38</v>
      </c>
      <c r="D1212" s="3" t="s">
        <v>15</v>
      </c>
      <c r="E1212" s="3">
        <v>0</v>
      </c>
      <c r="F1212" s="3">
        <v>21636</v>
      </c>
      <c r="G1212" s="3">
        <v>779448.79999999935</v>
      </c>
      <c r="H1212" s="3">
        <v>17.3</v>
      </c>
      <c r="I1212" s="3" t="s">
        <v>12</v>
      </c>
      <c r="J1212" s="3">
        <v>374302.8</v>
      </c>
      <c r="K1212" s="3">
        <v>0</v>
      </c>
      <c r="L1212" s="3">
        <v>13.577585911501481</v>
      </c>
    </row>
    <row r="1213" spans="1:12" x14ac:dyDescent="0.25">
      <c r="A1213" s="1">
        <v>44457</v>
      </c>
      <c r="B1213" s="2">
        <f t="shared" si="36"/>
        <v>38</v>
      </c>
      <c r="C1213" s="2" t="str">
        <f t="shared" si="37"/>
        <v>week 38</v>
      </c>
      <c r="D1213" s="3" t="s">
        <v>11</v>
      </c>
      <c r="E1213" s="3">
        <v>0</v>
      </c>
      <c r="F1213" s="3">
        <v>8860</v>
      </c>
      <c r="G1213" s="3">
        <v>406925.47000000067</v>
      </c>
      <c r="H1213" s="3">
        <v>16.399999999999999</v>
      </c>
      <c r="I1213" s="3" t="s">
        <v>12</v>
      </c>
      <c r="J1213" s="3">
        <v>145304</v>
      </c>
      <c r="K1213" s="3">
        <v>0</v>
      </c>
      <c r="L1213" s="3">
        <v>13.255389220029867</v>
      </c>
    </row>
    <row r="1214" spans="1:12" x14ac:dyDescent="0.25">
      <c r="A1214" s="1">
        <v>44457</v>
      </c>
      <c r="B1214" s="2">
        <f t="shared" si="36"/>
        <v>38</v>
      </c>
      <c r="C1214" s="2" t="str">
        <f t="shared" si="37"/>
        <v>week 38</v>
      </c>
      <c r="D1214" s="3" t="s">
        <v>11</v>
      </c>
      <c r="E1214" s="3">
        <v>22820</v>
      </c>
      <c r="F1214" s="3">
        <v>0</v>
      </c>
      <c r="G1214" s="3">
        <v>429745.47000000067</v>
      </c>
      <c r="H1214" s="3" t="s">
        <v>12</v>
      </c>
      <c r="I1214" s="3">
        <v>14.2</v>
      </c>
      <c r="J1214" s="3">
        <v>0</v>
      </c>
      <c r="K1214" s="3">
        <v>324044</v>
      </c>
      <c r="L1214" s="3">
        <v>13.262720362791816</v>
      </c>
    </row>
    <row r="1215" spans="1:12" x14ac:dyDescent="0.25">
      <c r="A1215" s="1">
        <v>44457</v>
      </c>
      <c r="B1215" s="2">
        <f t="shared" si="36"/>
        <v>38</v>
      </c>
      <c r="C1215" s="2" t="str">
        <f t="shared" si="37"/>
        <v>week 38</v>
      </c>
      <c r="D1215" s="3" t="s">
        <v>15</v>
      </c>
      <c r="E1215" s="3">
        <v>0</v>
      </c>
      <c r="F1215" s="3">
        <v>8400</v>
      </c>
      <c r="G1215" s="3">
        <v>771048.79999999935</v>
      </c>
      <c r="H1215" s="3">
        <v>16.899999999999999</v>
      </c>
      <c r="I1215" s="3" t="s">
        <v>12</v>
      </c>
      <c r="J1215" s="3">
        <v>141960</v>
      </c>
      <c r="K1215" s="3">
        <v>0</v>
      </c>
      <c r="L1215" s="3">
        <v>13.577585911501481</v>
      </c>
    </row>
    <row r="1216" spans="1:12" x14ac:dyDescent="0.25">
      <c r="A1216" s="1">
        <v>44457</v>
      </c>
      <c r="B1216" s="2">
        <f t="shared" si="36"/>
        <v>38</v>
      </c>
      <c r="C1216" s="2" t="str">
        <f t="shared" si="37"/>
        <v>week 38</v>
      </c>
      <c r="D1216" s="3" t="s">
        <v>15</v>
      </c>
      <c r="E1216" s="3">
        <v>0</v>
      </c>
      <c r="F1216" s="3">
        <v>10800</v>
      </c>
      <c r="G1216" s="3">
        <v>760248.79999999935</v>
      </c>
      <c r="H1216" s="3">
        <v>18.100000000000001</v>
      </c>
      <c r="I1216" s="3" t="s">
        <v>12</v>
      </c>
      <c r="J1216" s="3">
        <v>195480.00000000003</v>
      </c>
      <c r="K1216" s="3">
        <v>0</v>
      </c>
      <c r="L1216" s="3">
        <v>13.577585911501481</v>
      </c>
    </row>
    <row r="1217" spans="1:12" x14ac:dyDescent="0.25">
      <c r="A1217" s="1">
        <v>44457</v>
      </c>
      <c r="B1217" s="2">
        <f t="shared" si="36"/>
        <v>38</v>
      </c>
      <c r="C1217" s="2" t="str">
        <f t="shared" si="37"/>
        <v>week 38</v>
      </c>
      <c r="D1217" s="3" t="s">
        <v>15</v>
      </c>
      <c r="E1217" s="3">
        <v>48800</v>
      </c>
      <c r="F1217" s="3">
        <v>0</v>
      </c>
      <c r="G1217" s="3">
        <v>809048.79999999935</v>
      </c>
      <c r="H1217" s="3" t="s">
        <v>12</v>
      </c>
      <c r="I1217" s="3">
        <v>14.3</v>
      </c>
      <c r="J1217" s="3">
        <v>0</v>
      </c>
      <c r="K1217" s="3">
        <v>697840</v>
      </c>
      <c r="L1217" s="3">
        <v>13.586802214915624</v>
      </c>
    </row>
    <row r="1218" spans="1:12" x14ac:dyDescent="0.25">
      <c r="A1218" s="1">
        <v>44457</v>
      </c>
      <c r="B1218" s="2">
        <f t="shared" si="36"/>
        <v>38</v>
      </c>
      <c r="C1218" s="2" t="str">
        <f t="shared" si="37"/>
        <v>week 38</v>
      </c>
      <c r="D1218" s="3" t="s">
        <v>15</v>
      </c>
      <c r="E1218" s="3">
        <v>0</v>
      </c>
      <c r="F1218" s="3">
        <v>48800</v>
      </c>
      <c r="G1218" s="3">
        <v>760248.79999999935</v>
      </c>
      <c r="H1218" s="3">
        <v>16.7</v>
      </c>
      <c r="I1218" s="3" t="s">
        <v>12</v>
      </c>
      <c r="J1218" s="3">
        <v>814960</v>
      </c>
      <c r="K1218" s="3">
        <v>0</v>
      </c>
      <c r="L1218" s="3">
        <v>13.586802214915624</v>
      </c>
    </row>
    <row r="1219" spans="1:12" x14ac:dyDescent="0.25">
      <c r="A1219" s="1">
        <v>44457</v>
      </c>
      <c r="B1219" s="2">
        <f t="shared" ref="B1219:B1282" si="38">WEEKNUM(A1219)</f>
        <v>38</v>
      </c>
      <c r="C1219" s="2" t="str">
        <f t="shared" ref="C1219:C1282" si="39">CONCATENATE("week"," ",B1219)</f>
        <v>week 38</v>
      </c>
      <c r="D1219" s="3" t="s">
        <v>15</v>
      </c>
      <c r="E1219" s="3">
        <v>5010</v>
      </c>
      <c r="F1219" s="3">
        <v>0</v>
      </c>
      <c r="G1219" s="3">
        <v>765258.79999999935</v>
      </c>
      <c r="H1219" s="3" t="s">
        <v>12</v>
      </c>
      <c r="I1219" s="3">
        <v>12.9</v>
      </c>
      <c r="J1219" s="3">
        <v>0</v>
      </c>
      <c r="K1219" s="3">
        <v>64629</v>
      </c>
      <c r="L1219" s="3">
        <v>13.58590385223412</v>
      </c>
    </row>
    <row r="1220" spans="1:12" x14ac:dyDescent="0.25">
      <c r="A1220" s="1">
        <v>44457</v>
      </c>
      <c r="B1220" s="2">
        <f t="shared" si="38"/>
        <v>38</v>
      </c>
      <c r="C1220" s="2" t="str">
        <f t="shared" si="39"/>
        <v>week 38</v>
      </c>
      <c r="D1220" s="3" t="s">
        <v>15</v>
      </c>
      <c r="E1220" s="3">
        <v>7630</v>
      </c>
      <c r="F1220" s="3">
        <v>0</v>
      </c>
      <c r="G1220" s="3">
        <v>772888.79999999935</v>
      </c>
      <c r="H1220" s="3" t="s">
        <v>12</v>
      </c>
      <c r="I1220" s="3">
        <v>14.5</v>
      </c>
      <c r="J1220" s="3">
        <v>0</v>
      </c>
      <c r="K1220" s="3">
        <v>110635</v>
      </c>
      <c r="L1220" s="3">
        <v>13.587721184835988</v>
      </c>
    </row>
    <row r="1221" spans="1:12" x14ac:dyDescent="0.25">
      <c r="A1221" s="1">
        <v>44457</v>
      </c>
      <c r="B1221" s="2">
        <f t="shared" si="38"/>
        <v>38</v>
      </c>
      <c r="C1221" s="2" t="str">
        <f t="shared" si="39"/>
        <v>week 38</v>
      </c>
      <c r="D1221" s="3" t="s">
        <v>15</v>
      </c>
      <c r="E1221" s="3">
        <v>0</v>
      </c>
      <c r="F1221" s="3">
        <v>12610</v>
      </c>
      <c r="G1221" s="3">
        <v>760278.79999999935</v>
      </c>
      <c r="H1221" s="3">
        <v>18.8</v>
      </c>
      <c r="I1221" s="3" t="s">
        <v>12</v>
      </c>
      <c r="J1221" s="3">
        <v>237068</v>
      </c>
      <c r="K1221" s="3">
        <v>0</v>
      </c>
      <c r="L1221" s="3">
        <v>13.587721184835988</v>
      </c>
    </row>
    <row r="1222" spans="1:12" x14ac:dyDescent="0.25">
      <c r="A1222" s="1">
        <v>44457</v>
      </c>
      <c r="B1222" s="2">
        <f t="shared" si="38"/>
        <v>38</v>
      </c>
      <c r="C1222" s="2" t="str">
        <f t="shared" si="39"/>
        <v>week 38</v>
      </c>
      <c r="D1222" s="3" t="s">
        <v>16</v>
      </c>
      <c r="E1222" s="3">
        <v>26710</v>
      </c>
      <c r="F1222" s="3">
        <v>0</v>
      </c>
      <c r="G1222" s="3">
        <v>451468.88000000035</v>
      </c>
      <c r="H1222" s="3" t="s">
        <v>12</v>
      </c>
      <c r="I1222" s="3">
        <v>14.7</v>
      </c>
      <c r="J1222" s="3">
        <v>0</v>
      </c>
      <c r="K1222" s="3">
        <v>392637</v>
      </c>
      <c r="L1222" s="3">
        <v>13.45688238850439</v>
      </c>
    </row>
    <row r="1223" spans="1:12" x14ac:dyDescent="0.25">
      <c r="A1223" s="1">
        <v>44457</v>
      </c>
      <c r="B1223" s="2">
        <f t="shared" si="38"/>
        <v>38</v>
      </c>
      <c r="C1223" s="2" t="str">
        <f t="shared" si="39"/>
        <v>week 38</v>
      </c>
      <c r="D1223" s="3" t="s">
        <v>16</v>
      </c>
      <c r="E1223" s="3">
        <v>0</v>
      </c>
      <c r="F1223" s="3">
        <v>3300</v>
      </c>
      <c r="G1223" s="3">
        <v>448168.88000000035</v>
      </c>
      <c r="H1223" s="3">
        <v>17.100000000000001</v>
      </c>
      <c r="I1223" s="3" t="s">
        <v>12</v>
      </c>
      <c r="J1223" s="3">
        <v>56430.000000000007</v>
      </c>
      <c r="K1223" s="3">
        <v>0</v>
      </c>
      <c r="L1223" s="3">
        <v>13.45688238850439</v>
      </c>
    </row>
    <row r="1224" spans="1:12" x14ac:dyDescent="0.25">
      <c r="A1224" s="1">
        <v>44458</v>
      </c>
      <c r="B1224" s="2">
        <f t="shared" si="38"/>
        <v>39</v>
      </c>
      <c r="C1224" s="2" t="str">
        <f t="shared" si="39"/>
        <v>week 39</v>
      </c>
      <c r="D1224" s="3" t="s">
        <v>15</v>
      </c>
      <c r="E1224" s="3">
        <v>1370</v>
      </c>
      <c r="F1224" s="3">
        <v>0</v>
      </c>
      <c r="G1224" s="3">
        <v>761648.79999999935</v>
      </c>
      <c r="H1224" s="3" t="s">
        <v>12</v>
      </c>
      <c r="I1224" s="3">
        <v>12.1</v>
      </c>
      <c r="J1224" s="3">
        <v>0</v>
      </c>
      <c r="K1224" s="3">
        <v>16577</v>
      </c>
      <c r="L1224" s="3">
        <v>13.587190294144538</v>
      </c>
    </row>
    <row r="1225" spans="1:12" x14ac:dyDescent="0.25">
      <c r="A1225" s="1">
        <v>44459</v>
      </c>
      <c r="B1225" s="2">
        <f t="shared" si="38"/>
        <v>39</v>
      </c>
      <c r="C1225" s="2" t="str">
        <f t="shared" si="39"/>
        <v>week 39</v>
      </c>
      <c r="D1225" s="3" t="s">
        <v>15</v>
      </c>
      <c r="E1225" s="3">
        <v>0</v>
      </c>
      <c r="F1225" s="3">
        <v>135</v>
      </c>
      <c r="G1225" s="3">
        <v>761513.79999999935</v>
      </c>
      <c r="H1225" s="3">
        <v>16.7</v>
      </c>
      <c r="I1225" s="3" t="s">
        <v>12</v>
      </c>
      <c r="J1225" s="3">
        <v>2254.5</v>
      </c>
      <c r="K1225" s="3">
        <v>0</v>
      </c>
      <c r="L1225" s="3">
        <v>13.587190294144538</v>
      </c>
    </row>
    <row r="1226" spans="1:12" x14ac:dyDescent="0.25">
      <c r="A1226" s="1">
        <v>44459</v>
      </c>
      <c r="B1226" s="2">
        <f t="shared" si="38"/>
        <v>39</v>
      </c>
      <c r="C1226" s="2" t="str">
        <f t="shared" si="39"/>
        <v>week 39</v>
      </c>
      <c r="D1226" s="3" t="s">
        <v>15</v>
      </c>
      <c r="E1226" s="3">
        <v>0</v>
      </c>
      <c r="F1226" s="3">
        <v>806</v>
      </c>
      <c r="G1226" s="3">
        <v>760707.79999999935</v>
      </c>
      <c r="H1226" s="3">
        <v>17.600000000000001</v>
      </c>
      <c r="I1226" s="3" t="s">
        <v>12</v>
      </c>
      <c r="J1226" s="3">
        <v>14185.6</v>
      </c>
      <c r="K1226" s="3">
        <v>0</v>
      </c>
      <c r="L1226" s="3">
        <v>13.587190294144538</v>
      </c>
    </row>
    <row r="1227" spans="1:12" x14ac:dyDescent="0.25">
      <c r="A1227" s="1">
        <v>44459</v>
      </c>
      <c r="B1227" s="2">
        <f t="shared" si="38"/>
        <v>39</v>
      </c>
      <c r="C1227" s="2" t="str">
        <f t="shared" si="39"/>
        <v>week 39</v>
      </c>
      <c r="D1227" s="3" t="s">
        <v>15</v>
      </c>
      <c r="E1227" s="3">
        <v>0</v>
      </c>
      <c r="F1227" s="3">
        <v>3426</v>
      </c>
      <c r="G1227" s="3">
        <v>757281.79999999935</v>
      </c>
      <c r="H1227" s="3">
        <v>18.600000000000001</v>
      </c>
      <c r="I1227" s="3" t="s">
        <v>12</v>
      </c>
      <c r="J1227" s="3">
        <v>63723.600000000006</v>
      </c>
      <c r="K1227" s="3">
        <v>0</v>
      </c>
      <c r="L1227" s="3">
        <v>13.587190294144538</v>
      </c>
    </row>
    <row r="1228" spans="1:12" x14ac:dyDescent="0.25">
      <c r="A1228" s="1">
        <v>44460</v>
      </c>
      <c r="B1228" s="2">
        <f t="shared" si="38"/>
        <v>39</v>
      </c>
      <c r="C1228" s="2" t="str">
        <f t="shared" si="39"/>
        <v>week 39</v>
      </c>
      <c r="D1228" s="3" t="s">
        <v>11</v>
      </c>
      <c r="E1228" s="3">
        <v>0</v>
      </c>
      <c r="F1228" s="3">
        <v>1653.6</v>
      </c>
      <c r="G1228" s="3">
        <v>428091.87000000058</v>
      </c>
      <c r="H1228" s="3">
        <v>17.899999999999999</v>
      </c>
      <c r="I1228" s="3" t="s">
        <v>12</v>
      </c>
      <c r="J1228" s="3">
        <v>29599.439999999995</v>
      </c>
      <c r="K1228" s="3">
        <v>0</v>
      </c>
      <c r="L1228" s="3">
        <v>13.262720362791816</v>
      </c>
    </row>
    <row r="1229" spans="1:12" x14ac:dyDescent="0.25">
      <c r="A1229" s="1">
        <v>44460</v>
      </c>
      <c r="B1229" s="2">
        <f t="shared" si="38"/>
        <v>39</v>
      </c>
      <c r="C1229" s="2" t="str">
        <f t="shared" si="39"/>
        <v>week 39</v>
      </c>
      <c r="D1229" s="3" t="s">
        <v>11</v>
      </c>
      <c r="E1229" s="3">
        <v>0</v>
      </c>
      <c r="F1229" s="3">
        <v>1224</v>
      </c>
      <c r="G1229" s="3">
        <v>426867.87000000058</v>
      </c>
      <c r="H1229" s="3">
        <v>18.899999999999999</v>
      </c>
      <c r="I1229" s="3" t="s">
        <v>12</v>
      </c>
      <c r="J1229" s="3">
        <v>23133.599999999999</v>
      </c>
      <c r="K1229" s="3">
        <v>0</v>
      </c>
      <c r="L1229" s="3">
        <v>13.262720362791816</v>
      </c>
    </row>
    <row r="1230" spans="1:12" x14ac:dyDescent="0.25">
      <c r="A1230" s="1">
        <v>44460</v>
      </c>
      <c r="B1230" s="2">
        <f t="shared" si="38"/>
        <v>39</v>
      </c>
      <c r="C1230" s="2" t="str">
        <f t="shared" si="39"/>
        <v>week 39</v>
      </c>
      <c r="D1230" s="3" t="s">
        <v>11</v>
      </c>
      <c r="E1230" s="3">
        <v>0</v>
      </c>
      <c r="F1230" s="3">
        <v>4824</v>
      </c>
      <c r="G1230" s="3">
        <v>422043.87000000058</v>
      </c>
      <c r="H1230" s="3">
        <v>16.600000000000001</v>
      </c>
      <c r="I1230" s="3" t="s">
        <v>12</v>
      </c>
      <c r="J1230" s="3">
        <v>80078.400000000009</v>
      </c>
      <c r="K1230" s="3">
        <v>0</v>
      </c>
      <c r="L1230" s="3">
        <v>13.262720362791816</v>
      </c>
    </row>
    <row r="1231" spans="1:12" x14ac:dyDescent="0.25">
      <c r="A1231" s="1">
        <v>44460</v>
      </c>
      <c r="B1231" s="2">
        <f t="shared" si="38"/>
        <v>39</v>
      </c>
      <c r="C1231" s="2" t="str">
        <f t="shared" si="39"/>
        <v>week 39</v>
      </c>
      <c r="D1231" s="3" t="s">
        <v>11</v>
      </c>
      <c r="E1231" s="3">
        <v>0</v>
      </c>
      <c r="F1231" s="3">
        <v>1536</v>
      </c>
      <c r="G1231" s="3">
        <v>420507.87000000058</v>
      </c>
      <c r="H1231" s="3">
        <v>17.100000000000001</v>
      </c>
      <c r="I1231" s="3" t="s">
        <v>12</v>
      </c>
      <c r="J1231" s="3">
        <v>26265.600000000002</v>
      </c>
      <c r="K1231" s="3">
        <v>0</v>
      </c>
      <c r="L1231" s="3">
        <v>13.262720362791816</v>
      </c>
    </row>
    <row r="1232" spans="1:12" x14ac:dyDescent="0.25">
      <c r="A1232" s="1">
        <v>44460</v>
      </c>
      <c r="B1232" s="2">
        <f t="shared" si="38"/>
        <v>39</v>
      </c>
      <c r="C1232" s="2" t="str">
        <f t="shared" si="39"/>
        <v>week 39</v>
      </c>
      <c r="D1232" s="3" t="s">
        <v>11</v>
      </c>
      <c r="E1232" s="3">
        <v>0</v>
      </c>
      <c r="F1232" s="3">
        <v>2256</v>
      </c>
      <c r="G1232" s="3">
        <v>418251.87000000058</v>
      </c>
      <c r="H1232" s="3">
        <v>16.5</v>
      </c>
      <c r="I1232" s="3" t="s">
        <v>12</v>
      </c>
      <c r="J1232" s="3">
        <v>37224</v>
      </c>
      <c r="K1232" s="3">
        <v>0</v>
      </c>
      <c r="L1232" s="3">
        <v>13.262720362791816</v>
      </c>
    </row>
    <row r="1233" spans="1:12" x14ac:dyDescent="0.25">
      <c r="A1233" s="1">
        <v>44460</v>
      </c>
      <c r="B1233" s="2">
        <f t="shared" si="38"/>
        <v>39</v>
      </c>
      <c r="C1233" s="2" t="str">
        <f t="shared" si="39"/>
        <v>week 39</v>
      </c>
      <c r="D1233" s="3" t="s">
        <v>11</v>
      </c>
      <c r="E1233" s="3">
        <v>0</v>
      </c>
      <c r="F1233" s="3">
        <v>3010</v>
      </c>
      <c r="G1233" s="3">
        <v>415241.87000000058</v>
      </c>
      <c r="H1233" s="3">
        <v>16.2</v>
      </c>
      <c r="I1233" s="3" t="s">
        <v>12</v>
      </c>
      <c r="J1233" s="3">
        <v>48762</v>
      </c>
      <c r="K1233" s="3">
        <v>0</v>
      </c>
      <c r="L1233" s="3">
        <v>13.262720362791816</v>
      </c>
    </row>
    <row r="1234" spans="1:12" x14ac:dyDescent="0.25">
      <c r="A1234" s="1">
        <v>44460</v>
      </c>
      <c r="B1234" s="2">
        <f t="shared" si="38"/>
        <v>39</v>
      </c>
      <c r="C1234" s="2" t="str">
        <f t="shared" si="39"/>
        <v>week 39</v>
      </c>
      <c r="D1234" s="3" t="s">
        <v>11</v>
      </c>
      <c r="E1234" s="3">
        <v>0</v>
      </c>
      <c r="F1234" s="3">
        <v>4554</v>
      </c>
      <c r="G1234" s="3">
        <v>410687.87000000058</v>
      </c>
      <c r="H1234" s="3">
        <v>16.600000000000001</v>
      </c>
      <c r="I1234" s="3" t="s">
        <v>12</v>
      </c>
      <c r="J1234" s="3">
        <v>75596.400000000009</v>
      </c>
      <c r="K1234" s="3">
        <v>0</v>
      </c>
      <c r="L1234" s="3">
        <v>13.262720362791816</v>
      </c>
    </row>
    <row r="1235" spans="1:12" x14ac:dyDescent="0.25">
      <c r="A1235" s="1">
        <v>44460</v>
      </c>
      <c r="B1235" s="2">
        <f t="shared" si="38"/>
        <v>39</v>
      </c>
      <c r="C1235" s="2" t="str">
        <f t="shared" si="39"/>
        <v>week 39</v>
      </c>
      <c r="D1235" s="3" t="s">
        <v>11</v>
      </c>
      <c r="E1235" s="3">
        <v>560</v>
      </c>
      <c r="F1235" s="3">
        <v>0</v>
      </c>
      <c r="G1235" s="3">
        <v>411247.87000000058</v>
      </c>
      <c r="H1235" s="3" t="s">
        <v>12</v>
      </c>
      <c r="I1235" s="3">
        <v>14.1</v>
      </c>
      <c r="J1235" s="3">
        <v>0</v>
      </c>
      <c r="K1235" s="3">
        <v>7896</v>
      </c>
      <c r="L1235" s="3">
        <v>13.262879796075159</v>
      </c>
    </row>
    <row r="1236" spans="1:12" x14ac:dyDescent="0.25">
      <c r="A1236" s="1">
        <v>44460</v>
      </c>
      <c r="B1236" s="2">
        <f t="shared" si="38"/>
        <v>39</v>
      </c>
      <c r="C1236" s="2" t="str">
        <f t="shared" si="39"/>
        <v>week 39</v>
      </c>
      <c r="D1236" s="3" t="s">
        <v>11</v>
      </c>
      <c r="E1236" s="3">
        <v>0</v>
      </c>
      <c r="F1236" s="3">
        <v>560</v>
      </c>
      <c r="G1236" s="3">
        <v>410687.87000000058</v>
      </c>
      <c r="H1236" s="3">
        <v>16.899999999999999</v>
      </c>
      <c r="I1236" s="3" t="s">
        <v>12</v>
      </c>
      <c r="J1236" s="3">
        <v>9464</v>
      </c>
      <c r="K1236" s="3">
        <v>0</v>
      </c>
      <c r="L1236" s="3">
        <v>13.262879796075159</v>
      </c>
    </row>
    <row r="1237" spans="1:12" x14ac:dyDescent="0.25">
      <c r="A1237" s="1">
        <v>44460</v>
      </c>
      <c r="B1237" s="2">
        <f t="shared" si="38"/>
        <v>39</v>
      </c>
      <c r="C1237" s="2" t="str">
        <f t="shared" si="39"/>
        <v>week 39</v>
      </c>
      <c r="D1237" s="3" t="s">
        <v>15</v>
      </c>
      <c r="E1237" s="3">
        <v>0</v>
      </c>
      <c r="F1237" s="3">
        <v>291</v>
      </c>
      <c r="G1237" s="3">
        <v>756990.79999999935</v>
      </c>
      <c r="H1237" s="3">
        <v>17.2</v>
      </c>
      <c r="I1237" s="3" t="s">
        <v>12</v>
      </c>
      <c r="J1237" s="3">
        <v>5005.2</v>
      </c>
      <c r="K1237" s="3">
        <v>0</v>
      </c>
      <c r="L1237" s="3">
        <v>13.587190294144538</v>
      </c>
    </row>
    <row r="1238" spans="1:12" x14ac:dyDescent="0.25">
      <c r="A1238" s="1">
        <v>44460</v>
      </c>
      <c r="B1238" s="2">
        <f t="shared" si="38"/>
        <v>39</v>
      </c>
      <c r="C1238" s="2" t="str">
        <f t="shared" si="39"/>
        <v>week 39</v>
      </c>
      <c r="D1238" s="3" t="s">
        <v>15</v>
      </c>
      <c r="E1238" s="3">
        <v>0</v>
      </c>
      <c r="F1238" s="3">
        <v>873.6</v>
      </c>
      <c r="G1238" s="3">
        <v>756117.19999999925</v>
      </c>
      <c r="H1238" s="3">
        <v>16.5</v>
      </c>
      <c r="I1238" s="3" t="s">
        <v>12</v>
      </c>
      <c r="J1238" s="3">
        <v>14414.4</v>
      </c>
      <c r="K1238" s="3">
        <v>0</v>
      </c>
      <c r="L1238" s="3">
        <v>13.587190294144538</v>
      </c>
    </row>
    <row r="1239" spans="1:12" x14ac:dyDescent="0.25">
      <c r="A1239" s="1">
        <v>44460</v>
      </c>
      <c r="B1239" s="2">
        <f t="shared" si="38"/>
        <v>39</v>
      </c>
      <c r="C1239" s="2" t="str">
        <f t="shared" si="39"/>
        <v>week 39</v>
      </c>
      <c r="D1239" s="3" t="s">
        <v>15</v>
      </c>
      <c r="E1239" s="3">
        <v>0</v>
      </c>
      <c r="F1239" s="3">
        <v>1500</v>
      </c>
      <c r="G1239" s="3">
        <v>754617.19999999925</v>
      </c>
      <c r="H1239" s="3">
        <v>16.7</v>
      </c>
      <c r="I1239" s="3" t="s">
        <v>12</v>
      </c>
      <c r="J1239" s="3">
        <v>25050</v>
      </c>
      <c r="K1239" s="3">
        <v>0</v>
      </c>
      <c r="L1239" s="3">
        <v>13.587190294144538</v>
      </c>
    </row>
    <row r="1240" spans="1:12" x14ac:dyDescent="0.25">
      <c r="A1240" s="1">
        <v>44460</v>
      </c>
      <c r="B1240" s="2">
        <f t="shared" si="38"/>
        <v>39</v>
      </c>
      <c r="C1240" s="2" t="str">
        <f t="shared" si="39"/>
        <v>week 39</v>
      </c>
      <c r="D1240" s="3" t="s">
        <v>15</v>
      </c>
      <c r="E1240" s="3">
        <v>0</v>
      </c>
      <c r="F1240" s="3">
        <v>8870</v>
      </c>
      <c r="G1240" s="3">
        <v>745747.19999999925</v>
      </c>
      <c r="H1240" s="3">
        <v>18.5</v>
      </c>
      <c r="I1240" s="3" t="s">
        <v>12</v>
      </c>
      <c r="J1240" s="3">
        <v>164095</v>
      </c>
      <c r="K1240" s="3">
        <v>0</v>
      </c>
      <c r="L1240" s="3">
        <v>13.587190294144538</v>
      </c>
    </row>
    <row r="1241" spans="1:12" x14ac:dyDescent="0.25">
      <c r="A1241" s="1">
        <v>44460</v>
      </c>
      <c r="B1241" s="2">
        <f t="shared" si="38"/>
        <v>39</v>
      </c>
      <c r="C1241" s="2" t="str">
        <f t="shared" si="39"/>
        <v>week 39</v>
      </c>
      <c r="D1241" s="3" t="s">
        <v>15</v>
      </c>
      <c r="E1241" s="3">
        <v>0</v>
      </c>
      <c r="F1241" s="3">
        <v>2167</v>
      </c>
      <c r="G1241" s="3">
        <v>743580.19999999925</v>
      </c>
      <c r="H1241" s="3">
        <v>18.899999999999999</v>
      </c>
      <c r="I1241" s="3" t="s">
        <v>12</v>
      </c>
      <c r="J1241" s="3">
        <v>40956.299999999996</v>
      </c>
      <c r="K1241" s="3">
        <v>0</v>
      </c>
      <c r="L1241" s="3">
        <v>13.587190294144538</v>
      </c>
    </row>
    <row r="1242" spans="1:12" x14ac:dyDescent="0.25">
      <c r="A1242" s="1">
        <v>44460</v>
      </c>
      <c r="B1242" s="2">
        <f t="shared" si="38"/>
        <v>39</v>
      </c>
      <c r="C1242" s="2" t="str">
        <f t="shared" si="39"/>
        <v>week 39</v>
      </c>
      <c r="D1242" s="3" t="s">
        <v>15</v>
      </c>
      <c r="E1242" s="3">
        <v>0</v>
      </c>
      <c r="F1242" s="3">
        <v>1350</v>
      </c>
      <c r="G1242" s="3">
        <v>742230.19999999925</v>
      </c>
      <c r="H1242" s="3">
        <v>16.399999999999999</v>
      </c>
      <c r="I1242" s="3" t="s">
        <v>12</v>
      </c>
      <c r="J1242" s="3">
        <v>22139.999999999996</v>
      </c>
      <c r="K1242" s="3">
        <v>0</v>
      </c>
      <c r="L1242" s="3">
        <v>13.587190294144538</v>
      </c>
    </row>
    <row r="1243" spans="1:12" x14ac:dyDescent="0.25">
      <c r="A1243" s="1">
        <v>44460</v>
      </c>
      <c r="B1243" s="2">
        <f t="shared" si="38"/>
        <v>39</v>
      </c>
      <c r="C1243" s="2" t="str">
        <f t="shared" si="39"/>
        <v>week 39</v>
      </c>
      <c r="D1243" s="3" t="s">
        <v>15</v>
      </c>
      <c r="E1243" s="3">
        <v>0</v>
      </c>
      <c r="F1243" s="3">
        <v>9408</v>
      </c>
      <c r="G1243" s="3">
        <v>732822.19999999925</v>
      </c>
      <c r="H1243" s="3">
        <v>18.5</v>
      </c>
      <c r="I1243" s="3" t="s">
        <v>12</v>
      </c>
      <c r="J1243" s="3">
        <v>174048</v>
      </c>
      <c r="K1243" s="3">
        <v>0</v>
      </c>
      <c r="L1243" s="3">
        <v>13.587190294144538</v>
      </c>
    </row>
    <row r="1244" spans="1:12" x14ac:dyDescent="0.25">
      <c r="A1244" s="1">
        <v>44460</v>
      </c>
      <c r="B1244" s="2">
        <f t="shared" si="38"/>
        <v>39</v>
      </c>
      <c r="C1244" s="2" t="str">
        <f t="shared" si="39"/>
        <v>week 39</v>
      </c>
      <c r="D1244" s="3" t="s">
        <v>15</v>
      </c>
      <c r="E1244" s="3">
        <v>25250</v>
      </c>
      <c r="F1244" s="3">
        <v>0</v>
      </c>
      <c r="G1244" s="3">
        <v>758072.19999999925</v>
      </c>
      <c r="H1244" s="3" t="s">
        <v>12</v>
      </c>
      <c r="I1244" s="3">
        <v>13.1</v>
      </c>
      <c r="J1244" s="3">
        <v>0</v>
      </c>
      <c r="K1244" s="3">
        <v>330775</v>
      </c>
      <c r="L1244" s="3">
        <v>13.584007005455156</v>
      </c>
    </row>
    <row r="1245" spans="1:12" x14ac:dyDescent="0.25">
      <c r="A1245" s="1">
        <v>44460</v>
      </c>
      <c r="B1245" s="2">
        <f t="shared" si="38"/>
        <v>39</v>
      </c>
      <c r="C1245" s="2" t="str">
        <f t="shared" si="39"/>
        <v>week 39</v>
      </c>
      <c r="D1245" s="3" t="s">
        <v>15</v>
      </c>
      <c r="E1245" s="3">
        <v>0</v>
      </c>
      <c r="F1245" s="3">
        <v>25250</v>
      </c>
      <c r="G1245" s="3">
        <v>732822.19999999925</v>
      </c>
      <c r="H1245" s="3">
        <v>16.5</v>
      </c>
      <c r="I1245" s="3" t="s">
        <v>12</v>
      </c>
      <c r="J1245" s="3">
        <v>416625</v>
      </c>
      <c r="K1245" s="3">
        <v>0</v>
      </c>
      <c r="L1245" s="3">
        <v>13.584007005455156</v>
      </c>
    </row>
    <row r="1246" spans="1:12" x14ac:dyDescent="0.25">
      <c r="A1246" s="1">
        <v>44460</v>
      </c>
      <c r="B1246" s="2">
        <f t="shared" si="38"/>
        <v>39</v>
      </c>
      <c r="C1246" s="2" t="str">
        <f t="shared" si="39"/>
        <v>week 39</v>
      </c>
      <c r="D1246" s="3" t="s">
        <v>15</v>
      </c>
      <c r="E1246" s="3">
        <v>0</v>
      </c>
      <c r="F1246" s="3">
        <v>4977</v>
      </c>
      <c r="G1246" s="3">
        <v>727845.19999999925</v>
      </c>
      <c r="H1246" s="3">
        <v>18.600000000000001</v>
      </c>
      <c r="I1246" s="3" t="s">
        <v>12</v>
      </c>
      <c r="J1246" s="3">
        <v>92572.200000000012</v>
      </c>
      <c r="K1246" s="3">
        <v>0</v>
      </c>
      <c r="L1246" s="3">
        <v>13.584007005455156</v>
      </c>
    </row>
    <row r="1247" spans="1:12" x14ac:dyDescent="0.25">
      <c r="A1247" s="1">
        <v>44460</v>
      </c>
      <c r="B1247" s="2">
        <f t="shared" si="38"/>
        <v>39</v>
      </c>
      <c r="C1247" s="2" t="str">
        <f t="shared" si="39"/>
        <v>week 39</v>
      </c>
      <c r="D1247" s="3" t="s">
        <v>15</v>
      </c>
      <c r="E1247" s="3">
        <v>21950</v>
      </c>
      <c r="F1247" s="3">
        <v>0</v>
      </c>
      <c r="G1247" s="3">
        <v>749795.19999999925</v>
      </c>
      <c r="H1247" s="3" t="s">
        <v>12</v>
      </c>
      <c r="I1247" s="3">
        <v>12.5</v>
      </c>
      <c r="J1247" s="3">
        <v>0</v>
      </c>
      <c r="K1247" s="3">
        <v>274375</v>
      </c>
      <c r="L1247" s="3">
        <v>13.577884589901057</v>
      </c>
    </row>
    <row r="1248" spans="1:12" x14ac:dyDescent="0.25">
      <c r="A1248" s="1">
        <v>44460</v>
      </c>
      <c r="B1248" s="2">
        <f t="shared" si="38"/>
        <v>39</v>
      </c>
      <c r="C1248" s="2" t="str">
        <f t="shared" si="39"/>
        <v>week 39</v>
      </c>
      <c r="D1248" s="3" t="s">
        <v>15</v>
      </c>
      <c r="E1248" s="3">
        <v>0</v>
      </c>
      <c r="F1248" s="3">
        <v>21950</v>
      </c>
      <c r="G1248" s="3">
        <v>727845.19999999925</v>
      </c>
      <c r="H1248" s="3">
        <v>17.2</v>
      </c>
      <c r="I1248" s="3" t="s">
        <v>12</v>
      </c>
      <c r="J1248" s="3">
        <v>377540</v>
      </c>
      <c r="K1248" s="3">
        <v>0</v>
      </c>
      <c r="L1248" s="3">
        <v>13.577884589901057</v>
      </c>
    </row>
    <row r="1249" spans="1:12" x14ac:dyDescent="0.25">
      <c r="A1249" s="1">
        <v>44460</v>
      </c>
      <c r="B1249" s="2">
        <f t="shared" si="38"/>
        <v>39</v>
      </c>
      <c r="C1249" s="2" t="str">
        <f t="shared" si="39"/>
        <v>week 39</v>
      </c>
      <c r="D1249" s="3" t="s">
        <v>15</v>
      </c>
      <c r="E1249" s="3">
        <v>0</v>
      </c>
      <c r="F1249" s="3">
        <v>2179</v>
      </c>
      <c r="G1249" s="3">
        <v>725666.19999999925</v>
      </c>
      <c r="H1249" s="3">
        <v>17.8</v>
      </c>
      <c r="I1249" s="3" t="s">
        <v>12</v>
      </c>
      <c r="J1249" s="3">
        <v>38786.200000000004</v>
      </c>
      <c r="K1249" s="3">
        <v>0</v>
      </c>
      <c r="L1249" s="3">
        <v>13.577884589901057</v>
      </c>
    </row>
    <row r="1250" spans="1:12" x14ac:dyDescent="0.25">
      <c r="A1250" s="1">
        <v>44460</v>
      </c>
      <c r="B1250" s="2">
        <f t="shared" si="38"/>
        <v>39</v>
      </c>
      <c r="C1250" s="2" t="str">
        <f t="shared" si="39"/>
        <v>week 39</v>
      </c>
      <c r="D1250" s="3" t="s">
        <v>16</v>
      </c>
      <c r="E1250" s="3">
        <v>0</v>
      </c>
      <c r="F1250" s="3">
        <v>905</v>
      </c>
      <c r="G1250" s="3">
        <v>447263.88000000035</v>
      </c>
      <c r="H1250" s="3">
        <v>17.399999999999999</v>
      </c>
      <c r="I1250" s="3" t="s">
        <v>12</v>
      </c>
      <c r="J1250" s="3">
        <v>15746.999999999998</v>
      </c>
      <c r="K1250" s="3">
        <v>0</v>
      </c>
      <c r="L1250" s="3">
        <v>13.45688238850439</v>
      </c>
    </row>
    <row r="1251" spans="1:12" x14ac:dyDescent="0.25">
      <c r="A1251" s="1">
        <v>44460</v>
      </c>
      <c r="B1251" s="2">
        <f t="shared" si="38"/>
        <v>39</v>
      </c>
      <c r="C1251" s="2" t="str">
        <f t="shared" si="39"/>
        <v>week 39</v>
      </c>
      <c r="D1251" s="3" t="s">
        <v>16</v>
      </c>
      <c r="E1251" s="3">
        <v>0</v>
      </c>
      <c r="F1251" s="3">
        <v>885</v>
      </c>
      <c r="G1251" s="3">
        <v>446378.88000000035</v>
      </c>
      <c r="H1251" s="3">
        <v>17.7</v>
      </c>
      <c r="I1251" s="3" t="s">
        <v>12</v>
      </c>
      <c r="J1251" s="3">
        <v>15664.5</v>
      </c>
      <c r="K1251" s="3">
        <v>0</v>
      </c>
      <c r="L1251" s="3">
        <v>13.45688238850439</v>
      </c>
    </row>
    <row r="1252" spans="1:12" x14ac:dyDescent="0.25">
      <c r="A1252" s="1">
        <v>44460</v>
      </c>
      <c r="B1252" s="2">
        <f t="shared" si="38"/>
        <v>39</v>
      </c>
      <c r="C1252" s="2" t="str">
        <f t="shared" si="39"/>
        <v>week 39</v>
      </c>
      <c r="D1252" s="3" t="s">
        <v>16</v>
      </c>
      <c r="E1252" s="3">
        <v>0</v>
      </c>
      <c r="F1252" s="3">
        <v>3466</v>
      </c>
      <c r="G1252" s="3">
        <v>442912.88000000035</v>
      </c>
      <c r="H1252" s="3">
        <v>16.5</v>
      </c>
      <c r="I1252" s="3" t="s">
        <v>12</v>
      </c>
      <c r="J1252" s="3">
        <v>57189</v>
      </c>
      <c r="K1252" s="3">
        <v>0</v>
      </c>
      <c r="L1252" s="3">
        <v>13.45688238850439</v>
      </c>
    </row>
    <row r="1253" spans="1:12" x14ac:dyDescent="0.25">
      <c r="A1253" s="1">
        <v>44461</v>
      </c>
      <c r="B1253" s="2">
        <f t="shared" si="38"/>
        <v>39</v>
      </c>
      <c r="C1253" s="2" t="str">
        <f t="shared" si="39"/>
        <v>week 39</v>
      </c>
      <c r="D1253" s="3" t="s">
        <v>11</v>
      </c>
      <c r="E1253" s="3">
        <v>0</v>
      </c>
      <c r="F1253" s="3">
        <v>5390</v>
      </c>
      <c r="G1253" s="3">
        <v>405297.87000000058</v>
      </c>
      <c r="H1253" s="3">
        <v>17.5</v>
      </c>
      <c r="I1253" s="3" t="s">
        <v>12</v>
      </c>
      <c r="J1253" s="3">
        <v>94325</v>
      </c>
      <c r="K1253" s="3">
        <v>0</v>
      </c>
      <c r="L1253" s="3">
        <v>13.262879796075159</v>
      </c>
    </row>
    <row r="1254" spans="1:12" x14ac:dyDescent="0.25">
      <c r="A1254" s="1">
        <v>44461</v>
      </c>
      <c r="B1254" s="2">
        <f t="shared" si="38"/>
        <v>39</v>
      </c>
      <c r="C1254" s="2" t="str">
        <f t="shared" si="39"/>
        <v>week 39</v>
      </c>
      <c r="D1254" s="3" t="s">
        <v>13</v>
      </c>
      <c r="E1254" s="3">
        <v>5955</v>
      </c>
      <c r="F1254" s="3">
        <v>0</v>
      </c>
      <c r="G1254" s="3">
        <v>37731.260000000009</v>
      </c>
      <c r="H1254" s="3" t="s">
        <v>12</v>
      </c>
      <c r="I1254" s="3">
        <v>13.9</v>
      </c>
      <c r="J1254" s="3">
        <v>0</v>
      </c>
      <c r="K1254" s="3">
        <v>82774.5</v>
      </c>
      <c r="L1254" s="3">
        <v>13.606393275580857</v>
      </c>
    </row>
    <row r="1255" spans="1:12" x14ac:dyDescent="0.25">
      <c r="A1255" s="1">
        <v>44461</v>
      </c>
      <c r="B1255" s="2">
        <f t="shared" si="38"/>
        <v>39</v>
      </c>
      <c r="C1255" s="2" t="str">
        <f t="shared" si="39"/>
        <v>week 39</v>
      </c>
      <c r="D1255" s="3" t="s">
        <v>13</v>
      </c>
      <c r="E1255" s="3">
        <v>18000</v>
      </c>
      <c r="F1255" s="3">
        <v>0</v>
      </c>
      <c r="G1255" s="3">
        <v>55731.260000000009</v>
      </c>
      <c r="H1255" s="3" t="s">
        <v>12</v>
      </c>
      <c r="I1255" s="3">
        <v>12.7</v>
      </c>
      <c r="J1255" s="3">
        <v>0</v>
      </c>
      <c r="K1255" s="3">
        <v>228600</v>
      </c>
      <c r="L1255" s="3">
        <v>13.57008295804693</v>
      </c>
    </row>
    <row r="1256" spans="1:12" x14ac:dyDescent="0.25">
      <c r="A1256" s="1">
        <v>44461</v>
      </c>
      <c r="B1256" s="2">
        <f t="shared" si="38"/>
        <v>39</v>
      </c>
      <c r="C1256" s="2" t="str">
        <f t="shared" si="39"/>
        <v>week 39</v>
      </c>
      <c r="D1256" s="3" t="s">
        <v>13</v>
      </c>
      <c r="E1256" s="3">
        <v>0</v>
      </c>
      <c r="F1256" s="3">
        <v>23955</v>
      </c>
      <c r="G1256" s="3">
        <v>31776.260000000009</v>
      </c>
      <c r="H1256" s="3">
        <v>18.2</v>
      </c>
      <c r="I1256" s="3" t="s">
        <v>12</v>
      </c>
      <c r="J1256" s="3">
        <v>435981</v>
      </c>
      <c r="K1256" s="3">
        <v>0</v>
      </c>
      <c r="L1256" s="3">
        <v>13.57008295804693</v>
      </c>
    </row>
    <row r="1257" spans="1:12" x14ac:dyDescent="0.25">
      <c r="A1257" s="1">
        <v>44461</v>
      </c>
      <c r="B1257" s="2">
        <f t="shared" si="38"/>
        <v>39</v>
      </c>
      <c r="C1257" s="2" t="str">
        <f t="shared" si="39"/>
        <v>week 39</v>
      </c>
      <c r="D1257" s="3" t="s">
        <v>15</v>
      </c>
      <c r="E1257" s="3">
        <v>0</v>
      </c>
      <c r="F1257" s="3">
        <v>310</v>
      </c>
      <c r="G1257" s="3">
        <v>725356.19999999925</v>
      </c>
      <c r="H1257" s="3">
        <v>17.399999999999999</v>
      </c>
      <c r="I1257" s="3" t="s">
        <v>12</v>
      </c>
      <c r="J1257" s="3">
        <v>5394</v>
      </c>
      <c r="K1257" s="3">
        <v>0</v>
      </c>
      <c r="L1257" s="3">
        <v>13.577884589901057</v>
      </c>
    </row>
    <row r="1258" spans="1:12" x14ac:dyDescent="0.25">
      <c r="A1258" s="1">
        <v>44461</v>
      </c>
      <c r="B1258" s="2">
        <f t="shared" si="38"/>
        <v>39</v>
      </c>
      <c r="C1258" s="2" t="str">
        <f t="shared" si="39"/>
        <v>week 39</v>
      </c>
      <c r="D1258" s="3" t="s">
        <v>15</v>
      </c>
      <c r="E1258" s="3">
        <v>10770</v>
      </c>
      <c r="F1258" s="3">
        <v>0</v>
      </c>
      <c r="G1258" s="3">
        <v>736126.19999999925</v>
      </c>
      <c r="H1258" s="3" t="s">
        <v>12</v>
      </c>
      <c r="I1258" s="3">
        <v>12.2</v>
      </c>
      <c r="J1258" s="3">
        <v>0</v>
      </c>
      <c r="K1258" s="3">
        <v>131394</v>
      </c>
      <c r="L1258" s="3">
        <v>13.574076713238462</v>
      </c>
    </row>
    <row r="1259" spans="1:12" x14ac:dyDescent="0.25">
      <c r="A1259" s="1">
        <v>44461</v>
      </c>
      <c r="B1259" s="2">
        <f t="shared" si="38"/>
        <v>39</v>
      </c>
      <c r="C1259" s="2" t="str">
        <f t="shared" si="39"/>
        <v>week 39</v>
      </c>
      <c r="D1259" s="3" t="s">
        <v>15</v>
      </c>
      <c r="E1259" s="3">
        <v>0</v>
      </c>
      <c r="F1259" s="3">
        <v>10770</v>
      </c>
      <c r="G1259" s="3">
        <v>725356.19999999925</v>
      </c>
      <c r="H1259" s="3">
        <v>18.399999999999999</v>
      </c>
      <c r="I1259" s="3" t="s">
        <v>12</v>
      </c>
      <c r="J1259" s="3">
        <v>198167.99999999997</v>
      </c>
      <c r="K1259" s="3">
        <v>0</v>
      </c>
      <c r="L1259" s="3">
        <v>13.574076713238462</v>
      </c>
    </row>
    <row r="1260" spans="1:12" x14ac:dyDescent="0.25">
      <c r="A1260" s="1">
        <v>44461</v>
      </c>
      <c r="B1260" s="2">
        <f t="shared" si="38"/>
        <v>39</v>
      </c>
      <c r="C1260" s="2" t="str">
        <f t="shared" si="39"/>
        <v>week 39</v>
      </c>
      <c r="D1260" s="3" t="s">
        <v>15</v>
      </c>
      <c r="E1260" s="3">
        <v>9410</v>
      </c>
      <c r="F1260" s="3">
        <v>0</v>
      </c>
      <c r="G1260" s="3">
        <v>734766.19999999925</v>
      </c>
      <c r="H1260" s="3" t="s">
        <v>12</v>
      </c>
      <c r="I1260" s="3">
        <v>14.8</v>
      </c>
      <c r="J1260" s="3">
        <v>0</v>
      </c>
      <c r="K1260" s="3">
        <v>139268</v>
      </c>
      <c r="L1260" s="3">
        <v>13.577029688878696</v>
      </c>
    </row>
    <row r="1261" spans="1:12" x14ac:dyDescent="0.25">
      <c r="A1261" s="1">
        <v>44461</v>
      </c>
      <c r="B1261" s="2">
        <f t="shared" si="38"/>
        <v>39</v>
      </c>
      <c r="C1261" s="2" t="str">
        <f t="shared" si="39"/>
        <v>week 39</v>
      </c>
      <c r="D1261" s="3" t="s">
        <v>15</v>
      </c>
      <c r="E1261" s="3">
        <v>0</v>
      </c>
      <c r="F1261" s="3">
        <v>9410</v>
      </c>
      <c r="G1261" s="3">
        <v>725356.19999999925</v>
      </c>
      <c r="H1261" s="3">
        <v>17.100000000000001</v>
      </c>
      <c r="I1261" s="3" t="s">
        <v>12</v>
      </c>
      <c r="J1261" s="3">
        <v>160911</v>
      </c>
      <c r="K1261" s="3">
        <v>0</v>
      </c>
      <c r="L1261" s="3">
        <v>13.577029688878696</v>
      </c>
    </row>
    <row r="1262" spans="1:12" x14ac:dyDescent="0.25">
      <c r="A1262" s="1">
        <v>44461</v>
      </c>
      <c r="B1262" s="2">
        <f t="shared" si="38"/>
        <v>39</v>
      </c>
      <c r="C1262" s="2" t="str">
        <f t="shared" si="39"/>
        <v>week 39</v>
      </c>
      <c r="D1262" s="3" t="s">
        <v>16</v>
      </c>
      <c r="E1262" s="3">
        <v>0</v>
      </c>
      <c r="F1262" s="3">
        <v>10890</v>
      </c>
      <c r="G1262" s="3">
        <v>432022.88000000035</v>
      </c>
      <c r="H1262" s="3">
        <v>18.100000000000001</v>
      </c>
      <c r="I1262" s="3" t="s">
        <v>12</v>
      </c>
      <c r="J1262" s="3">
        <v>197109.00000000003</v>
      </c>
      <c r="K1262" s="3">
        <v>0</v>
      </c>
      <c r="L1262" s="3">
        <v>13.45688238850439</v>
      </c>
    </row>
    <row r="1263" spans="1:12" x14ac:dyDescent="0.25">
      <c r="A1263" s="1">
        <v>44461</v>
      </c>
      <c r="B1263" s="2">
        <f t="shared" si="38"/>
        <v>39</v>
      </c>
      <c r="C1263" s="2" t="str">
        <f t="shared" si="39"/>
        <v>week 39</v>
      </c>
      <c r="D1263" s="3" t="s">
        <v>16</v>
      </c>
      <c r="E1263" s="3">
        <v>0</v>
      </c>
      <c r="F1263" s="3">
        <v>463</v>
      </c>
      <c r="G1263" s="3">
        <v>431559.88000000035</v>
      </c>
      <c r="H1263" s="3">
        <v>16.2</v>
      </c>
      <c r="I1263" s="3" t="s">
        <v>12</v>
      </c>
      <c r="J1263" s="3">
        <v>7500.5999999999995</v>
      </c>
      <c r="K1263" s="3">
        <v>0</v>
      </c>
      <c r="L1263" s="3">
        <v>13.45688238850439</v>
      </c>
    </row>
    <row r="1264" spans="1:12" x14ac:dyDescent="0.25">
      <c r="A1264" s="1">
        <v>44461</v>
      </c>
      <c r="B1264" s="2">
        <f t="shared" si="38"/>
        <v>39</v>
      </c>
      <c r="C1264" s="2" t="str">
        <f t="shared" si="39"/>
        <v>week 39</v>
      </c>
      <c r="D1264" s="3" t="s">
        <v>16</v>
      </c>
      <c r="E1264" s="3">
        <v>0</v>
      </c>
      <c r="F1264" s="3">
        <v>7550</v>
      </c>
      <c r="G1264" s="3">
        <v>424009.88000000035</v>
      </c>
      <c r="H1264" s="3">
        <v>17.8</v>
      </c>
      <c r="I1264" s="3" t="s">
        <v>12</v>
      </c>
      <c r="J1264" s="3">
        <v>134390</v>
      </c>
      <c r="K1264" s="3">
        <v>0</v>
      </c>
      <c r="L1264" s="3">
        <v>13.45688238850439</v>
      </c>
    </row>
    <row r="1265" spans="1:12" x14ac:dyDescent="0.25">
      <c r="A1265" s="1">
        <v>44462</v>
      </c>
      <c r="B1265" s="2">
        <f t="shared" si="38"/>
        <v>39</v>
      </c>
      <c r="C1265" s="2" t="str">
        <f t="shared" si="39"/>
        <v>week 39</v>
      </c>
      <c r="D1265" s="3" t="s">
        <v>11</v>
      </c>
      <c r="E1265" s="3">
        <v>0</v>
      </c>
      <c r="F1265" s="3">
        <v>128</v>
      </c>
      <c r="G1265" s="3">
        <v>405169.87000000058</v>
      </c>
      <c r="H1265" s="3">
        <v>16.2</v>
      </c>
      <c r="I1265" s="3" t="s">
        <v>12</v>
      </c>
      <c r="J1265" s="3">
        <v>2073.6</v>
      </c>
      <c r="K1265" s="3">
        <v>0</v>
      </c>
      <c r="L1265" s="3">
        <v>13.262879796075159</v>
      </c>
    </row>
    <row r="1266" spans="1:12" x14ac:dyDescent="0.25">
      <c r="A1266" s="1">
        <v>44462</v>
      </c>
      <c r="B1266" s="2">
        <f t="shared" si="38"/>
        <v>39</v>
      </c>
      <c r="C1266" s="2" t="str">
        <f t="shared" si="39"/>
        <v>week 39</v>
      </c>
      <c r="D1266" s="3" t="s">
        <v>11</v>
      </c>
      <c r="E1266" s="3">
        <v>29060</v>
      </c>
      <c r="F1266" s="3">
        <v>0</v>
      </c>
      <c r="G1266" s="3">
        <v>434229.87000000058</v>
      </c>
      <c r="H1266" s="3" t="s">
        <v>12</v>
      </c>
      <c r="I1266" s="3">
        <v>12.3</v>
      </c>
      <c r="J1266" s="3">
        <v>0</v>
      </c>
      <c r="K1266" s="3">
        <v>357438</v>
      </c>
      <c r="L1266" s="3">
        <v>13.25345834562925</v>
      </c>
    </row>
    <row r="1267" spans="1:12" x14ac:dyDescent="0.25">
      <c r="A1267" s="1">
        <v>44462</v>
      </c>
      <c r="B1267" s="2">
        <f t="shared" si="38"/>
        <v>39</v>
      </c>
      <c r="C1267" s="2" t="str">
        <f t="shared" si="39"/>
        <v>week 39</v>
      </c>
      <c r="D1267" s="3" t="s">
        <v>11</v>
      </c>
      <c r="E1267" s="3">
        <v>0</v>
      </c>
      <c r="F1267" s="3">
        <v>1929</v>
      </c>
      <c r="G1267" s="3">
        <v>432300.87000000058</v>
      </c>
      <c r="H1267" s="3">
        <v>17.7</v>
      </c>
      <c r="I1267" s="3" t="s">
        <v>12</v>
      </c>
      <c r="J1267" s="3">
        <v>34143.299999999996</v>
      </c>
      <c r="K1267" s="3">
        <v>0</v>
      </c>
      <c r="L1267" s="3">
        <v>13.25345834562925</v>
      </c>
    </row>
    <row r="1268" spans="1:12" x14ac:dyDescent="0.25">
      <c r="A1268" s="1">
        <v>44462</v>
      </c>
      <c r="B1268" s="2">
        <f t="shared" si="38"/>
        <v>39</v>
      </c>
      <c r="C1268" s="2" t="str">
        <f t="shared" si="39"/>
        <v>week 39</v>
      </c>
      <c r="D1268" s="3" t="s">
        <v>11</v>
      </c>
      <c r="E1268" s="3">
        <v>0</v>
      </c>
      <c r="F1268" s="3">
        <v>7920</v>
      </c>
      <c r="G1268" s="3">
        <v>424380.87000000058</v>
      </c>
      <c r="H1268" s="3">
        <v>17.899999999999999</v>
      </c>
      <c r="I1268" s="3" t="s">
        <v>12</v>
      </c>
      <c r="J1268" s="3">
        <v>141768</v>
      </c>
      <c r="K1268" s="3">
        <v>0</v>
      </c>
      <c r="L1268" s="3">
        <v>13.25345834562925</v>
      </c>
    </row>
    <row r="1269" spans="1:12" x14ac:dyDescent="0.25">
      <c r="A1269" s="1">
        <v>44462</v>
      </c>
      <c r="B1269" s="2">
        <f t="shared" si="38"/>
        <v>39</v>
      </c>
      <c r="C1269" s="2" t="str">
        <f t="shared" si="39"/>
        <v>week 39</v>
      </c>
      <c r="D1269" s="3" t="s">
        <v>15</v>
      </c>
      <c r="E1269" s="3">
        <v>0</v>
      </c>
      <c r="F1269" s="3">
        <v>10580</v>
      </c>
      <c r="G1269" s="3">
        <v>714776.19999999925</v>
      </c>
      <c r="H1269" s="3">
        <v>18.100000000000001</v>
      </c>
      <c r="I1269" s="3" t="s">
        <v>12</v>
      </c>
      <c r="J1269" s="3">
        <v>191498.00000000003</v>
      </c>
      <c r="K1269" s="3">
        <v>0</v>
      </c>
      <c r="L1269" s="3">
        <v>13.577029688878696</v>
      </c>
    </row>
    <row r="1270" spans="1:12" x14ac:dyDescent="0.25">
      <c r="A1270" s="1">
        <v>44462</v>
      </c>
      <c r="B1270" s="2">
        <f t="shared" si="38"/>
        <v>39</v>
      </c>
      <c r="C1270" s="2" t="str">
        <f t="shared" si="39"/>
        <v>week 39</v>
      </c>
      <c r="D1270" s="3" t="s">
        <v>16</v>
      </c>
      <c r="E1270" s="3">
        <v>0</v>
      </c>
      <c r="F1270" s="3">
        <v>9910</v>
      </c>
      <c r="G1270" s="3">
        <v>414099.88000000035</v>
      </c>
      <c r="H1270" s="3">
        <v>16.7</v>
      </c>
      <c r="I1270" s="3" t="s">
        <v>12</v>
      </c>
      <c r="J1270" s="3">
        <v>165497</v>
      </c>
      <c r="K1270" s="3">
        <v>0</v>
      </c>
      <c r="L1270" s="3">
        <v>13.45688238850439</v>
      </c>
    </row>
    <row r="1271" spans="1:12" x14ac:dyDescent="0.25">
      <c r="A1271" s="1">
        <v>44462</v>
      </c>
      <c r="B1271" s="2">
        <f t="shared" si="38"/>
        <v>39</v>
      </c>
      <c r="C1271" s="2" t="str">
        <f t="shared" si="39"/>
        <v>week 39</v>
      </c>
      <c r="D1271" s="3" t="s">
        <v>16</v>
      </c>
      <c r="E1271" s="3">
        <v>0</v>
      </c>
      <c r="F1271" s="3">
        <v>1300</v>
      </c>
      <c r="G1271" s="3">
        <v>412799.88000000035</v>
      </c>
      <c r="H1271" s="3">
        <v>16.8</v>
      </c>
      <c r="I1271" s="3" t="s">
        <v>12</v>
      </c>
      <c r="J1271" s="3">
        <v>21840</v>
      </c>
      <c r="K1271" s="3">
        <v>0</v>
      </c>
      <c r="L1271" s="3">
        <v>13.45688238850439</v>
      </c>
    </row>
    <row r="1272" spans="1:12" x14ac:dyDescent="0.25">
      <c r="A1272" s="1">
        <v>44462</v>
      </c>
      <c r="B1272" s="2">
        <f t="shared" si="38"/>
        <v>39</v>
      </c>
      <c r="C1272" s="2" t="str">
        <f t="shared" si="39"/>
        <v>week 39</v>
      </c>
      <c r="D1272" s="3" t="s">
        <v>16</v>
      </c>
      <c r="E1272" s="3">
        <v>0</v>
      </c>
      <c r="F1272" s="3">
        <v>3577</v>
      </c>
      <c r="G1272" s="3">
        <v>409222.88000000035</v>
      </c>
      <c r="H1272" s="3">
        <v>17.3</v>
      </c>
      <c r="I1272" s="3" t="s">
        <v>12</v>
      </c>
      <c r="J1272" s="3">
        <v>61882.100000000006</v>
      </c>
      <c r="K1272" s="3">
        <v>0</v>
      </c>
      <c r="L1272" s="3">
        <v>13.45688238850439</v>
      </c>
    </row>
    <row r="1273" spans="1:12" x14ac:dyDescent="0.25">
      <c r="A1273" s="1">
        <v>44462</v>
      </c>
      <c r="B1273" s="2">
        <f t="shared" si="38"/>
        <v>39</v>
      </c>
      <c r="C1273" s="2" t="str">
        <f t="shared" si="39"/>
        <v>week 39</v>
      </c>
      <c r="D1273" s="3" t="s">
        <v>16</v>
      </c>
      <c r="E1273" s="3">
        <v>0</v>
      </c>
      <c r="F1273" s="3">
        <v>350</v>
      </c>
      <c r="G1273" s="3">
        <v>408872.88000000035</v>
      </c>
      <c r="H1273" s="3">
        <v>18.899999999999999</v>
      </c>
      <c r="I1273" s="3" t="s">
        <v>12</v>
      </c>
      <c r="J1273" s="3">
        <v>6614.9999999999991</v>
      </c>
      <c r="K1273" s="3">
        <v>0</v>
      </c>
      <c r="L1273" s="3">
        <v>13.45688238850439</v>
      </c>
    </row>
    <row r="1274" spans="1:12" x14ac:dyDescent="0.25">
      <c r="A1274" s="1">
        <v>44462</v>
      </c>
      <c r="B1274" s="2">
        <f t="shared" si="38"/>
        <v>39</v>
      </c>
      <c r="C1274" s="2" t="str">
        <f t="shared" si="39"/>
        <v>week 39</v>
      </c>
      <c r="D1274" s="3" t="s">
        <v>16</v>
      </c>
      <c r="E1274" s="3">
        <v>1770</v>
      </c>
      <c r="F1274" s="3">
        <v>0</v>
      </c>
      <c r="G1274" s="3">
        <v>410642.88000000035</v>
      </c>
      <c r="H1274" s="3" t="s">
        <v>12</v>
      </c>
      <c r="I1274" s="3">
        <v>13.2</v>
      </c>
      <c r="J1274" s="3">
        <v>0</v>
      </c>
      <c r="K1274" s="3">
        <v>23364</v>
      </c>
      <c r="L1274" s="3">
        <v>13.456698961583824</v>
      </c>
    </row>
    <row r="1275" spans="1:12" x14ac:dyDescent="0.25">
      <c r="A1275" s="1">
        <v>44462</v>
      </c>
      <c r="B1275" s="2">
        <f t="shared" si="38"/>
        <v>39</v>
      </c>
      <c r="C1275" s="2" t="str">
        <f t="shared" si="39"/>
        <v>week 39</v>
      </c>
      <c r="D1275" s="3" t="s">
        <v>16</v>
      </c>
      <c r="E1275" s="3">
        <v>0</v>
      </c>
      <c r="F1275" s="3">
        <v>11873</v>
      </c>
      <c r="G1275" s="3">
        <v>398769.88000000035</v>
      </c>
      <c r="H1275" s="3">
        <v>18.7</v>
      </c>
      <c r="I1275" s="3" t="s">
        <v>12</v>
      </c>
      <c r="J1275" s="3">
        <v>222025.1</v>
      </c>
      <c r="K1275" s="3">
        <v>0</v>
      </c>
      <c r="L1275" s="3">
        <v>13.456698961583824</v>
      </c>
    </row>
    <row r="1276" spans="1:12" x14ac:dyDescent="0.25">
      <c r="A1276" s="1">
        <v>44462</v>
      </c>
      <c r="B1276" s="2">
        <f t="shared" si="38"/>
        <v>39</v>
      </c>
      <c r="C1276" s="2" t="str">
        <f t="shared" si="39"/>
        <v>week 39</v>
      </c>
      <c r="D1276" s="3" t="s">
        <v>16</v>
      </c>
      <c r="E1276" s="3">
        <v>1786</v>
      </c>
      <c r="F1276" s="3">
        <v>0</v>
      </c>
      <c r="G1276" s="3">
        <v>400555.88000000035</v>
      </c>
      <c r="H1276" s="3" t="s">
        <v>12</v>
      </c>
      <c r="I1276" s="3">
        <v>12.9</v>
      </c>
      <c r="J1276" s="3">
        <v>0</v>
      </c>
      <c r="K1276" s="3">
        <v>23039.4</v>
      </c>
      <c r="L1276" s="3">
        <v>13.456298146049404</v>
      </c>
    </row>
    <row r="1277" spans="1:12" x14ac:dyDescent="0.25">
      <c r="A1277" s="1">
        <v>44464</v>
      </c>
      <c r="B1277" s="2">
        <f t="shared" si="38"/>
        <v>39</v>
      </c>
      <c r="C1277" s="2" t="str">
        <f t="shared" si="39"/>
        <v>week 39</v>
      </c>
      <c r="D1277" s="3" t="s">
        <v>15</v>
      </c>
      <c r="E1277" s="3">
        <v>0</v>
      </c>
      <c r="F1277" s="3">
        <v>38403</v>
      </c>
      <c r="G1277" s="3">
        <v>676373.19999999925</v>
      </c>
      <c r="H1277" s="3">
        <v>16.8</v>
      </c>
      <c r="I1277" s="3" t="s">
        <v>12</v>
      </c>
      <c r="J1277" s="3">
        <v>645170.4</v>
      </c>
      <c r="K1277" s="3">
        <v>0</v>
      </c>
      <c r="L1277" s="3">
        <v>13.577029688878696</v>
      </c>
    </row>
    <row r="1278" spans="1:12" x14ac:dyDescent="0.25">
      <c r="A1278" s="1">
        <v>44464</v>
      </c>
      <c r="B1278" s="2">
        <f t="shared" si="38"/>
        <v>39</v>
      </c>
      <c r="C1278" s="2" t="str">
        <f t="shared" si="39"/>
        <v>week 39</v>
      </c>
      <c r="D1278" s="3" t="s">
        <v>16</v>
      </c>
      <c r="E1278" s="3">
        <v>0</v>
      </c>
      <c r="F1278" s="3">
        <v>11545</v>
      </c>
      <c r="G1278" s="3">
        <v>389010.88000000035</v>
      </c>
      <c r="H1278" s="3">
        <v>16.100000000000001</v>
      </c>
      <c r="I1278" s="3" t="s">
        <v>12</v>
      </c>
      <c r="J1278" s="3">
        <v>185874.50000000003</v>
      </c>
      <c r="K1278" s="3">
        <v>0</v>
      </c>
      <c r="L1278" s="3">
        <v>13.456298146049404</v>
      </c>
    </row>
    <row r="1279" spans="1:12" x14ac:dyDescent="0.25">
      <c r="A1279" s="1">
        <v>44465</v>
      </c>
      <c r="B1279" s="2">
        <f t="shared" si="38"/>
        <v>40</v>
      </c>
      <c r="C1279" s="2" t="str">
        <f t="shared" si="39"/>
        <v>week 40</v>
      </c>
      <c r="D1279" s="3" t="s">
        <v>11</v>
      </c>
      <c r="E1279" s="3">
        <v>21390</v>
      </c>
      <c r="F1279" s="3">
        <v>0</v>
      </c>
      <c r="G1279" s="3">
        <v>445770.87000000058</v>
      </c>
      <c r="H1279" s="3" t="s">
        <v>12</v>
      </c>
      <c r="I1279" s="3">
        <v>13.8</v>
      </c>
      <c r="J1279" s="3">
        <v>0</v>
      </c>
      <c r="K1279" s="3">
        <v>295182</v>
      </c>
      <c r="L1279" s="3">
        <v>13.257366462124136</v>
      </c>
    </row>
    <row r="1280" spans="1:12" x14ac:dyDescent="0.25">
      <c r="A1280" s="1">
        <v>44465</v>
      </c>
      <c r="B1280" s="2">
        <f t="shared" si="38"/>
        <v>40</v>
      </c>
      <c r="C1280" s="2" t="str">
        <f t="shared" si="39"/>
        <v>week 40</v>
      </c>
      <c r="D1280" s="3" t="s">
        <v>11</v>
      </c>
      <c r="E1280" s="3">
        <v>4660</v>
      </c>
      <c r="F1280" s="3">
        <v>0</v>
      </c>
      <c r="G1280" s="3">
        <v>450430.87000000058</v>
      </c>
      <c r="H1280" s="3" t="s">
        <v>12</v>
      </c>
      <c r="I1280" s="3">
        <v>14.5</v>
      </c>
      <c r="J1280" s="3">
        <v>0</v>
      </c>
      <c r="K1280" s="3">
        <v>67570</v>
      </c>
      <c r="L1280" s="3">
        <v>13.259299259855784</v>
      </c>
    </row>
    <row r="1281" spans="1:12" x14ac:dyDescent="0.25">
      <c r="A1281" s="1">
        <v>44465</v>
      </c>
      <c r="B1281" s="2">
        <f t="shared" si="38"/>
        <v>40</v>
      </c>
      <c r="C1281" s="2" t="str">
        <f t="shared" si="39"/>
        <v>week 40</v>
      </c>
      <c r="D1281" s="3" t="s">
        <v>11</v>
      </c>
      <c r="E1281" s="3">
        <v>6190</v>
      </c>
      <c r="F1281" s="3">
        <v>0</v>
      </c>
      <c r="G1281" s="3">
        <v>456620.87000000058</v>
      </c>
      <c r="H1281" s="3" t="s">
        <v>12</v>
      </c>
      <c r="I1281" s="3">
        <v>13.2</v>
      </c>
      <c r="J1281" s="3">
        <v>0</v>
      </c>
      <c r="K1281" s="3">
        <v>81708</v>
      </c>
      <c r="L1281" s="3">
        <v>13.259176995186305</v>
      </c>
    </row>
    <row r="1282" spans="1:12" x14ac:dyDescent="0.25">
      <c r="A1282" s="1">
        <v>44466</v>
      </c>
      <c r="B1282" s="2">
        <f t="shared" si="38"/>
        <v>40</v>
      </c>
      <c r="C1282" s="2" t="str">
        <f t="shared" si="39"/>
        <v>week 40</v>
      </c>
      <c r="D1282" s="3" t="s">
        <v>11</v>
      </c>
      <c r="E1282" s="3">
        <v>0</v>
      </c>
      <c r="F1282" s="3">
        <v>55180</v>
      </c>
      <c r="G1282" s="3">
        <v>401440.87000000058</v>
      </c>
      <c r="H1282" s="3">
        <v>17.899999999999999</v>
      </c>
      <c r="I1282" s="3" t="s">
        <v>12</v>
      </c>
      <c r="J1282" s="3">
        <v>987721.99999999988</v>
      </c>
      <c r="K1282" s="3">
        <v>0</v>
      </c>
      <c r="L1282" s="3">
        <v>13.259176995186305</v>
      </c>
    </row>
    <row r="1283" spans="1:12" x14ac:dyDescent="0.25">
      <c r="A1283" s="1">
        <v>44466</v>
      </c>
      <c r="B1283" s="2">
        <f t="shared" ref="B1283:B1346" si="40">WEEKNUM(A1283)</f>
        <v>40</v>
      </c>
      <c r="C1283" s="2" t="str">
        <f t="shared" ref="C1283:C1346" si="41">CONCATENATE("week"," ",B1283)</f>
        <v>week 40</v>
      </c>
      <c r="D1283" s="3" t="s">
        <v>11</v>
      </c>
      <c r="E1283" s="3">
        <v>3090</v>
      </c>
      <c r="F1283" s="3">
        <v>0</v>
      </c>
      <c r="G1283" s="3">
        <v>404530.87000000058</v>
      </c>
      <c r="H1283" s="3" t="s">
        <v>12</v>
      </c>
      <c r="I1283" s="3">
        <v>14.1</v>
      </c>
      <c r="J1283" s="3">
        <v>0</v>
      </c>
      <c r="K1283" s="3">
        <v>43569</v>
      </c>
      <c r="L1283" s="3">
        <v>13.260041519784879</v>
      </c>
    </row>
    <row r="1284" spans="1:12" x14ac:dyDescent="0.25">
      <c r="A1284" s="1">
        <v>44466</v>
      </c>
      <c r="B1284" s="2">
        <f t="shared" si="40"/>
        <v>40</v>
      </c>
      <c r="C1284" s="2" t="str">
        <f t="shared" si="41"/>
        <v>week 40</v>
      </c>
      <c r="D1284" s="3" t="s">
        <v>11</v>
      </c>
      <c r="E1284" s="3">
        <v>0</v>
      </c>
      <c r="F1284" s="3">
        <v>55516</v>
      </c>
      <c r="G1284" s="3">
        <v>349014.87000000058</v>
      </c>
      <c r="H1284" s="3">
        <v>16.3</v>
      </c>
      <c r="I1284" s="3" t="s">
        <v>12</v>
      </c>
      <c r="J1284" s="3">
        <v>904910.8</v>
      </c>
      <c r="K1284" s="3">
        <v>0</v>
      </c>
      <c r="L1284" s="3">
        <v>13.260041519784879</v>
      </c>
    </row>
    <row r="1285" spans="1:12" x14ac:dyDescent="0.25">
      <c r="A1285" s="1">
        <v>44466</v>
      </c>
      <c r="B1285" s="2">
        <f t="shared" si="40"/>
        <v>40</v>
      </c>
      <c r="C1285" s="2" t="str">
        <f t="shared" si="41"/>
        <v>week 40</v>
      </c>
      <c r="D1285" s="3" t="s">
        <v>11</v>
      </c>
      <c r="E1285" s="3">
        <v>0</v>
      </c>
      <c r="F1285" s="3">
        <v>960</v>
      </c>
      <c r="G1285" s="3">
        <v>348054.87000000058</v>
      </c>
      <c r="H1285" s="3">
        <v>17.399999999999999</v>
      </c>
      <c r="I1285" s="3" t="s">
        <v>12</v>
      </c>
      <c r="J1285" s="3">
        <v>16704</v>
      </c>
      <c r="K1285" s="3">
        <v>0</v>
      </c>
      <c r="L1285" s="3">
        <v>13.260041519784879</v>
      </c>
    </row>
    <row r="1286" spans="1:12" x14ac:dyDescent="0.25">
      <c r="A1286" s="1">
        <v>44466</v>
      </c>
      <c r="B1286" s="2">
        <f t="shared" si="40"/>
        <v>40</v>
      </c>
      <c r="C1286" s="2" t="str">
        <f t="shared" si="41"/>
        <v>week 40</v>
      </c>
      <c r="D1286" s="3" t="s">
        <v>11</v>
      </c>
      <c r="E1286" s="3">
        <v>0</v>
      </c>
      <c r="F1286" s="3">
        <v>960</v>
      </c>
      <c r="G1286" s="3">
        <v>347094.87000000058</v>
      </c>
      <c r="H1286" s="3">
        <v>18.600000000000001</v>
      </c>
      <c r="I1286" s="3" t="s">
        <v>12</v>
      </c>
      <c r="J1286" s="3">
        <v>17856</v>
      </c>
      <c r="K1286" s="3">
        <v>0</v>
      </c>
      <c r="L1286" s="3">
        <v>13.260041519784879</v>
      </c>
    </row>
    <row r="1287" spans="1:12" x14ac:dyDescent="0.25">
      <c r="A1287" s="1">
        <v>44466</v>
      </c>
      <c r="B1287" s="2">
        <f t="shared" si="40"/>
        <v>40</v>
      </c>
      <c r="C1287" s="2" t="str">
        <f t="shared" si="41"/>
        <v>week 40</v>
      </c>
      <c r="D1287" s="3" t="s">
        <v>15</v>
      </c>
      <c r="E1287" s="3">
        <v>0</v>
      </c>
      <c r="F1287" s="3">
        <v>13158</v>
      </c>
      <c r="G1287" s="3">
        <v>663215.19999999925</v>
      </c>
      <c r="H1287" s="3">
        <v>17.8</v>
      </c>
      <c r="I1287" s="3" t="s">
        <v>12</v>
      </c>
      <c r="J1287" s="3">
        <v>234212.40000000002</v>
      </c>
      <c r="K1287" s="3">
        <v>0</v>
      </c>
      <c r="L1287" s="3">
        <v>13.577029688878696</v>
      </c>
    </row>
    <row r="1288" spans="1:12" x14ac:dyDescent="0.25">
      <c r="A1288" s="1">
        <v>44466</v>
      </c>
      <c r="B1288" s="2">
        <f t="shared" si="40"/>
        <v>40</v>
      </c>
      <c r="C1288" s="2" t="str">
        <f t="shared" si="41"/>
        <v>week 40</v>
      </c>
      <c r="D1288" s="3" t="s">
        <v>15</v>
      </c>
      <c r="E1288" s="3">
        <v>0</v>
      </c>
      <c r="F1288" s="3">
        <v>2760</v>
      </c>
      <c r="G1288" s="3">
        <v>660455.19999999925</v>
      </c>
      <c r="H1288" s="3">
        <v>18.7</v>
      </c>
      <c r="I1288" s="3" t="s">
        <v>12</v>
      </c>
      <c r="J1288" s="3">
        <v>51612</v>
      </c>
      <c r="K1288" s="3">
        <v>0</v>
      </c>
      <c r="L1288" s="3">
        <v>13.577029688878696</v>
      </c>
    </row>
    <row r="1289" spans="1:12" x14ac:dyDescent="0.25">
      <c r="A1289" s="1">
        <v>44466</v>
      </c>
      <c r="B1289" s="2">
        <f t="shared" si="40"/>
        <v>40</v>
      </c>
      <c r="C1289" s="2" t="str">
        <f t="shared" si="41"/>
        <v>week 40</v>
      </c>
      <c r="D1289" s="3" t="s">
        <v>16</v>
      </c>
      <c r="E1289" s="3">
        <v>0</v>
      </c>
      <c r="F1289" s="3">
        <v>1786.6</v>
      </c>
      <c r="G1289" s="3">
        <v>387224.28000000026</v>
      </c>
      <c r="H1289" s="3">
        <v>16.8</v>
      </c>
      <c r="I1289" s="3" t="s">
        <v>12</v>
      </c>
      <c r="J1289" s="3">
        <v>30014.880000000001</v>
      </c>
      <c r="K1289" s="3">
        <v>0</v>
      </c>
      <c r="L1289" s="3">
        <v>13.456298146049404</v>
      </c>
    </row>
    <row r="1290" spans="1:12" x14ac:dyDescent="0.25">
      <c r="A1290" s="1">
        <v>44467</v>
      </c>
      <c r="B1290" s="2">
        <f t="shared" si="40"/>
        <v>40</v>
      </c>
      <c r="C1290" s="2" t="str">
        <f t="shared" si="41"/>
        <v>week 40</v>
      </c>
      <c r="D1290" s="3" t="s">
        <v>11</v>
      </c>
      <c r="E1290" s="3">
        <v>8980</v>
      </c>
      <c r="F1290" s="3">
        <v>0</v>
      </c>
      <c r="G1290" s="3">
        <v>356074.87000000058</v>
      </c>
      <c r="H1290" s="3" t="s">
        <v>12</v>
      </c>
      <c r="I1290" s="3">
        <v>12.7</v>
      </c>
      <c r="J1290" s="3">
        <v>0</v>
      </c>
      <c r="K1290" s="3">
        <v>114046</v>
      </c>
      <c r="L1290" s="3">
        <v>13.258373062527884</v>
      </c>
    </row>
    <row r="1291" spans="1:12" x14ac:dyDescent="0.25">
      <c r="A1291" s="1">
        <v>44467</v>
      </c>
      <c r="B1291" s="2">
        <f t="shared" si="40"/>
        <v>40</v>
      </c>
      <c r="C1291" s="2" t="str">
        <f t="shared" si="41"/>
        <v>week 40</v>
      </c>
      <c r="D1291" s="3" t="s">
        <v>11</v>
      </c>
      <c r="E1291" s="3">
        <v>0</v>
      </c>
      <c r="F1291" s="3">
        <v>677</v>
      </c>
      <c r="G1291" s="3">
        <v>355397.87000000058</v>
      </c>
      <c r="H1291" s="3">
        <v>18.899999999999999</v>
      </c>
      <c r="I1291" s="3" t="s">
        <v>12</v>
      </c>
      <c r="J1291" s="3">
        <v>12795.3</v>
      </c>
      <c r="K1291" s="3">
        <v>0</v>
      </c>
      <c r="L1291" s="3">
        <v>13.258373062527884</v>
      </c>
    </row>
    <row r="1292" spans="1:12" x14ac:dyDescent="0.25">
      <c r="A1292" s="1">
        <v>44467</v>
      </c>
      <c r="B1292" s="2">
        <f t="shared" si="40"/>
        <v>40</v>
      </c>
      <c r="C1292" s="2" t="str">
        <f t="shared" si="41"/>
        <v>week 40</v>
      </c>
      <c r="D1292" s="3" t="s">
        <v>15</v>
      </c>
      <c r="E1292" s="3">
        <v>5054</v>
      </c>
      <c r="F1292" s="3">
        <v>0</v>
      </c>
      <c r="G1292" s="3">
        <v>665509.19999999925</v>
      </c>
      <c r="H1292" s="3" t="s">
        <v>12</v>
      </c>
      <c r="I1292" s="3">
        <v>12.3</v>
      </c>
      <c r="J1292" s="3">
        <v>0</v>
      </c>
      <c r="K1292" s="3">
        <v>62164.200000000004</v>
      </c>
      <c r="L1292" s="3">
        <v>13.575379697469145</v>
      </c>
    </row>
    <row r="1293" spans="1:12" x14ac:dyDescent="0.25">
      <c r="A1293" s="1">
        <v>44467</v>
      </c>
      <c r="B1293" s="2">
        <f t="shared" si="40"/>
        <v>40</v>
      </c>
      <c r="C1293" s="2" t="str">
        <f t="shared" si="41"/>
        <v>week 40</v>
      </c>
      <c r="D1293" s="3" t="s">
        <v>15</v>
      </c>
      <c r="E1293" s="3">
        <v>0</v>
      </c>
      <c r="F1293" s="3">
        <v>5054</v>
      </c>
      <c r="G1293" s="3">
        <v>660455.19999999925</v>
      </c>
      <c r="H1293" s="3">
        <v>18.100000000000001</v>
      </c>
      <c r="I1293" s="3" t="s">
        <v>12</v>
      </c>
      <c r="J1293" s="3">
        <v>91477.400000000009</v>
      </c>
      <c r="K1293" s="3">
        <v>0</v>
      </c>
      <c r="L1293" s="3">
        <v>13.575379697469145</v>
      </c>
    </row>
    <row r="1294" spans="1:12" x14ac:dyDescent="0.25">
      <c r="A1294" s="1">
        <v>44467</v>
      </c>
      <c r="B1294" s="2">
        <f t="shared" si="40"/>
        <v>40</v>
      </c>
      <c r="C1294" s="2" t="str">
        <f t="shared" si="41"/>
        <v>week 40</v>
      </c>
      <c r="D1294" s="3" t="s">
        <v>15</v>
      </c>
      <c r="E1294" s="3">
        <v>2946</v>
      </c>
      <c r="F1294" s="3">
        <v>0</v>
      </c>
      <c r="G1294" s="3">
        <v>663401.19999999925</v>
      </c>
      <c r="H1294" s="3" t="s">
        <v>12</v>
      </c>
      <c r="I1294" s="3">
        <v>13.3</v>
      </c>
      <c r="J1294" s="3">
        <v>0</v>
      </c>
      <c r="K1294" s="3">
        <v>39181.800000000003</v>
      </c>
      <c r="L1294" s="3">
        <v>13.575172452904512</v>
      </c>
    </row>
    <row r="1295" spans="1:12" x14ac:dyDescent="0.25">
      <c r="A1295" s="1">
        <v>44467</v>
      </c>
      <c r="B1295" s="2">
        <f t="shared" si="40"/>
        <v>40</v>
      </c>
      <c r="C1295" s="2" t="str">
        <f t="shared" si="41"/>
        <v>week 40</v>
      </c>
      <c r="D1295" s="3" t="s">
        <v>15</v>
      </c>
      <c r="E1295" s="3">
        <v>0</v>
      </c>
      <c r="F1295" s="3">
        <v>2946</v>
      </c>
      <c r="G1295" s="3">
        <v>660455.19999999925</v>
      </c>
      <c r="H1295" s="3">
        <v>18.399999999999999</v>
      </c>
      <c r="I1295" s="3" t="s">
        <v>12</v>
      </c>
      <c r="J1295" s="3">
        <v>54206.399999999994</v>
      </c>
      <c r="K1295" s="3">
        <v>0</v>
      </c>
      <c r="L1295" s="3">
        <v>13.575172452904512</v>
      </c>
    </row>
    <row r="1296" spans="1:12" x14ac:dyDescent="0.25">
      <c r="A1296" s="1">
        <v>44467</v>
      </c>
      <c r="B1296" s="2">
        <f t="shared" si="40"/>
        <v>40</v>
      </c>
      <c r="C1296" s="2" t="str">
        <f t="shared" si="41"/>
        <v>week 40</v>
      </c>
      <c r="D1296" s="3" t="s">
        <v>16</v>
      </c>
      <c r="E1296" s="3">
        <v>0</v>
      </c>
      <c r="F1296" s="3">
        <v>6680</v>
      </c>
      <c r="G1296" s="3">
        <v>380544.28000000026</v>
      </c>
      <c r="H1296" s="3">
        <v>16.5</v>
      </c>
      <c r="I1296" s="3" t="s">
        <v>12</v>
      </c>
      <c r="J1296" s="3">
        <v>110220</v>
      </c>
      <c r="K1296" s="3">
        <v>0</v>
      </c>
      <c r="L1296" s="3">
        <v>13.456298146049404</v>
      </c>
    </row>
    <row r="1297" spans="1:12" x14ac:dyDescent="0.25">
      <c r="A1297" s="1">
        <v>44468</v>
      </c>
      <c r="B1297" s="2">
        <f t="shared" si="40"/>
        <v>40</v>
      </c>
      <c r="C1297" s="2" t="str">
        <f t="shared" si="41"/>
        <v>week 40</v>
      </c>
      <c r="D1297" s="3" t="s">
        <v>11</v>
      </c>
      <c r="E1297" s="3">
        <v>0</v>
      </c>
      <c r="F1297" s="3">
        <v>23070</v>
      </c>
      <c r="G1297" s="3">
        <v>332327.87000000058</v>
      </c>
      <c r="H1297" s="3">
        <v>17.5</v>
      </c>
      <c r="I1297" s="3" t="s">
        <v>12</v>
      </c>
      <c r="J1297" s="3">
        <v>403725</v>
      </c>
      <c r="K1297" s="3">
        <v>0</v>
      </c>
      <c r="L1297" s="3">
        <v>13.258373062527884</v>
      </c>
    </row>
    <row r="1298" spans="1:12" x14ac:dyDescent="0.25">
      <c r="A1298" s="1">
        <v>44468</v>
      </c>
      <c r="B1298" s="2">
        <f t="shared" si="40"/>
        <v>40</v>
      </c>
      <c r="C1298" s="2" t="str">
        <f t="shared" si="41"/>
        <v>week 40</v>
      </c>
      <c r="D1298" s="3" t="s">
        <v>11</v>
      </c>
      <c r="E1298" s="3">
        <v>4150</v>
      </c>
      <c r="F1298" s="3">
        <v>0</v>
      </c>
      <c r="G1298" s="3">
        <v>336477.87000000058</v>
      </c>
      <c r="H1298" s="3" t="s">
        <v>12</v>
      </c>
      <c r="I1298" s="3">
        <v>12.8</v>
      </c>
      <c r="J1298" s="3">
        <v>0</v>
      </c>
      <c r="K1298" s="3">
        <v>53120</v>
      </c>
      <c r="L1298" s="3">
        <v>13.257742848323467</v>
      </c>
    </row>
    <row r="1299" spans="1:12" x14ac:dyDescent="0.25">
      <c r="A1299" s="1">
        <v>44468</v>
      </c>
      <c r="B1299" s="2">
        <f t="shared" si="40"/>
        <v>40</v>
      </c>
      <c r="C1299" s="2" t="str">
        <f t="shared" si="41"/>
        <v>week 40</v>
      </c>
      <c r="D1299" s="3" t="s">
        <v>11</v>
      </c>
      <c r="E1299" s="3">
        <v>0</v>
      </c>
      <c r="F1299" s="3">
        <v>8040</v>
      </c>
      <c r="G1299" s="3">
        <v>328437.87000000058</v>
      </c>
      <c r="H1299" s="3">
        <v>17.899999999999999</v>
      </c>
      <c r="I1299" s="3" t="s">
        <v>12</v>
      </c>
      <c r="J1299" s="3">
        <v>143916</v>
      </c>
      <c r="K1299" s="3">
        <v>0</v>
      </c>
      <c r="L1299" s="3">
        <v>13.257742848323467</v>
      </c>
    </row>
    <row r="1300" spans="1:12" x14ac:dyDescent="0.25">
      <c r="A1300" s="1">
        <v>44468</v>
      </c>
      <c r="B1300" s="2">
        <f t="shared" si="40"/>
        <v>40</v>
      </c>
      <c r="C1300" s="2" t="str">
        <f t="shared" si="41"/>
        <v>week 40</v>
      </c>
      <c r="D1300" s="3" t="s">
        <v>11</v>
      </c>
      <c r="E1300" s="3">
        <v>0</v>
      </c>
      <c r="F1300" s="3">
        <v>3620</v>
      </c>
      <c r="G1300" s="3">
        <v>324817.87000000058</v>
      </c>
      <c r="H1300" s="3">
        <v>18.100000000000001</v>
      </c>
      <c r="I1300" s="3" t="s">
        <v>12</v>
      </c>
      <c r="J1300" s="3">
        <v>65522.000000000007</v>
      </c>
      <c r="K1300" s="3">
        <v>0</v>
      </c>
      <c r="L1300" s="3">
        <v>13.257742848323467</v>
      </c>
    </row>
    <row r="1301" spans="1:12" x14ac:dyDescent="0.25">
      <c r="A1301" s="1">
        <v>44468</v>
      </c>
      <c r="B1301" s="2">
        <f t="shared" si="40"/>
        <v>40</v>
      </c>
      <c r="C1301" s="2" t="str">
        <f t="shared" si="41"/>
        <v>week 40</v>
      </c>
      <c r="D1301" s="3" t="s">
        <v>15</v>
      </c>
      <c r="E1301" s="3">
        <v>0</v>
      </c>
      <c r="F1301" s="3">
        <v>1330</v>
      </c>
      <c r="G1301" s="3">
        <v>659125.19999999925</v>
      </c>
      <c r="H1301" s="3">
        <v>18.100000000000001</v>
      </c>
      <c r="I1301" s="3" t="s">
        <v>12</v>
      </c>
      <c r="J1301" s="3">
        <v>24073.000000000004</v>
      </c>
      <c r="K1301" s="3">
        <v>0</v>
      </c>
      <c r="L1301" s="3">
        <v>13.575172452904512</v>
      </c>
    </row>
    <row r="1302" spans="1:12" x14ac:dyDescent="0.25">
      <c r="A1302" s="1">
        <v>44468</v>
      </c>
      <c r="B1302" s="2">
        <f t="shared" si="40"/>
        <v>40</v>
      </c>
      <c r="C1302" s="2" t="str">
        <f t="shared" si="41"/>
        <v>week 40</v>
      </c>
      <c r="D1302" s="3" t="s">
        <v>15</v>
      </c>
      <c r="E1302" s="3">
        <v>5590</v>
      </c>
      <c r="F1302" s="3">
        <v>0</v>
      </c>
      <c r="G1302" s="3">
        <v>664715.19999999925</v>
      </c>
      <c r="H1302" s="3" t="s">
        <v>12</v>
      </c>
      <c r="I1302" s="3">
        <v>12.3</v>
      </c>
      <c r="J1302" s="3">
        <v>0</v>
      </c>
      <c r="K1302" s="3">
        <v>68757</v>
      </c>
      <c r="L1302" s="3">
        <v>13.573354094512514</v>
      </c>
    </row>
    <row r="1303" spans="1:12" x14ac:dyDescent="0.25">
      <c r="A1303" s="1">
        <v>44468</v>
      </c>
      <c r="B1303" s="2">
        <f t="shared" si="40"/>
        <v>40</v>
      </c>
      <c r="C1303" s="2" t="str">
        <f t="shared" si="41"/>
        <v>week 40</v>
      </c>
      <c r="D1303" s="3" t="s">
        <v>15</v>
      </c>
      <c r="E1303" s="3">
        <v>6150</v>
      </c>
      <c r="F1303" s="3">
        <v>0</v>
      </c>
      <c r="G1303" s="3">
        <v>670865.19999999925</v>
      </c>
      <c r="H1303" s="3" t="s">
        <v>12</v>
      </c>
      <c r="I1303" s="3">
        <v>13.8</v>
      </c>
      <c r="J1303" s="3">
        <v>0</v>
      </c>
      <c r="K1303" s="3">
        <v>84870</v>
      </c>
      <c r="L1303" s="3">
        <v>13.573709104810728</v>
      </c>
    </row>
    <row r="1304" spans="1:12" x14ac:dyDescent="0.25">
      <c r="A1304" s="1">
        <v>44468</v>
      </c>
      <c r="B1304" s="2">
        <f t="shared" si="40"/>
        <v>40</v>
      </c>
      <c r="C1304" s="2" t="str">
        <f t="shared" si="41"/>
        <v>week 40</v>
      </c>
      <c r="D1304" s="3" t="s">
        <v>15</v>
      </c>
      <c r="E1304" s="3">
        <v>0</v>
      </c>
      <c r="F1304" s="3">
        <v>11740</v>
      </c>
      <c r="G1304" s="3">
        <v>659125.19999999925</v>
      </c>
      <c r="H1304" s="3">
        <v>18.899999999999999</v>
      </c>
      <c r="I1304" s="3" t="s">
        <v>12</v>
      </c>
      <c r="J1304" s="3">
        <v>221885.99999999997</v>
      </c>
      <c r="K1304" s="3">
        <v>0</v>
      </c>
      <c r="L1304" s="3">
        <v>13.573709104810728</v>
      </c>
    </row>
    <row r="1305" spans="1:12" x14ac:dyDescent="0.25">
      <c r="A1305" s="1">
        <v>44469</v>
      </c>
      <c r="B1305" s="2">
        <f t="shared" si="40"/>
        <v>40</v>
      </c>
      <c r="C1305" s="2" t="str">
        <f t="shared" si="41"/>
        <v>week 40</v>
      </c>
      <c r="D1305" s="3" t="s">
        <v>11</v>
      </c>
      <c r="E1305" s="3">
        <v>0</v>
      </c>
      <c r="F1305" s="3">
        <v>1480</v>
      </c>
      <c r="G1305" s="3">
        <v>323337.87000000058</v>
      </c>
      <c r="H1305" s="3">
        <v>17.5</v>
      </c>
      <c r="I1305" s="3" t="s">
        <v>12</v>
      </c>
      <c r="J1305" s="3">
        <v>25900</v>
      </c>
      <c r="K1305" s="3">
        <v>0</v>
      </c>
      <c r="L1305" s="3">
        <v>13.257742848323467</v>
      </c>
    </row>
    <row r="1306" spans="1:12" x14ac:dyDescent="0.25">
      <c r="A1306" s="1">
        <v>44469</v>
      </c>
      <c r="B1306" s="2">
        <f t="shared" si="40"/>
        <v>40</v>
      </c>
      <c r="C1306" s="2" t="str">
        <f t="shared" si="41"/>
        <v>week 40</v>
      </c>
      <c r="D1306" s="3" t="s">
        <v>13</v>
      </c>
      <c r="E1306" s="3">
        <v>19330</v>
      </c>
      <c r="F1306" s="3">
        <v>0</v>
      </c>
      <c r="G1306" s="3">
        <v>51106.260000000009</v>
      </c>
      <c r="H1306" s="3" t="s">
        <v>12</v>
      </c>
      <c r="I1306" s="3">
        <v>12.8</v>
      </c>
      <c r="J1306" s="3">
        <v>0</v>
      </c>
      <c r="K1306" s="3">
        <v>247424</v>
      </c>
      <c r="L1306" s="3">
        <v>13.538320251529115</v>
      </c>
    </row>
    <row r="1307" spans="1:12" x14ac:dyDescent="0.25">
      <c r="A1307" s="1">
        <v>44469</v>
      </c>
      <c r="B1307" s="2">
        <f t="shared" si="40"/>
        <v>40</v>
      </c>
      <c r="C1307" s="2" t="str">
        <f t="shared" si="41"/>
        <v>week 40</v>
      </c>
      <c r="D1307" s="3" t="s">
        <v>13</v>
      </c>
      <c r="E1307" s="3">
        <v>0</v>
      </c>
      <c r="F1307" s="3">
        <v>19330</v>
      </c>
      <c r="G1307" s="3">
        <v>31776.260000000009</v>
      </c>
      <c r="H1307" s="3">
        <v>18.899999999999999</v>
      </c>
      <c r="I1307" s="3" t="s">
        <v>12</v>
      </c>
      <c r="J1307" s="3">
        <v>365337</v>
      </c>
      <c r="K1307" s="3">
        <v>0</v>
      </c>
      <c r="L1307" s="3">
        <v>13.538320251529115</v>
      </c>
    </row>
    <row r="1308" spans="1:12" x14ac:dyDescent="0.25">
      <c r="A1308" s="1">
        <v>44471</v>
      </c>
      <c r="B1308" s="2">
        <f t="shared" si="40"/>
        <v>40</v>
      </c>
      <c r="C1308" s="2" t="str">
        <f t="shared" si="41"/>
        <v>week 40</v>
      </c>
      <c r="D1308" s="3" t="s">
        <v>11</v>
      </c>
      <c r="E1308" s="3">
        <v>0</v>
      </c>
      <c r="F1308" s="3">
        <v>2034</v>
      </c>
      <c r="G1308" s="3">
        <v>321303.87000000058</v>
      </c>
      <c r="H1308" s="3">
        <v>17.899999999999999</v>
      </c>
      <c r="I1308" s="3" t="s">
        <v>12</v>
      </c>
      <c r="J1308" s="3">
        <v>36408.6</v>
      </c>
      <c r="K1308" s="3">
        <v>0</v>
      </c>
      <c r="L1308" s="3">
        <v>13.257742848323467</v>
      </c>
    </row>
    <row r="1309" spans="1:12" x14ac:dyDescent="0.25">
      <c r="A1309" s="1">
        <v>44471</v>
      </c>
      <c r="B1309" s="2">
        <f t="shared" si="40"/>
        <v>40</v>
      </c>
      <c r="C1309" s="2" t="str">
        <f t="shared" si="41"/>
        <v>week 40</v>
      </c>
      <c r="D1309" s="3" t="s">
        <v>11</v>
      </c>
      <c r="E1309" s="3">
        <v>0</v>
      </c>
      <c r="F1309" s="3">
        <v>400</v>
      </c>
      <c r="G1309" s="3">
        <v>320903.87000000058</v>
      </c>
      <c r="H1309" s="3">
        <v>16.899999999999999</v>
      </c>
      <c r="I1309" s="3" t="s">
        <v>12</v>
      </c>
      <c r="J1309" s="3">
        <v>6759.9999999999991</v>
      </c>
      <c r="K1309" s="3">
        <v>0</v>
      </c>
      <c r="L1309" s="3">
        <v>13.257742848323467</v>
      </c>
    </row>
    <row r="1310" spans="1:12" x14ac:dyDescent="0.25">
      <c r="A1310" s="1">
        <v>44471</v>
      </c>
      <c r="B1310" s="2">
        <f t="shared" si="40"/>
        <v>40</v>
      </c>
      <c r="C1310" s="2" t="str">
        <f t="shared" si="41"/>
        <v>week 40</v>
      </c>
      <c r="D1310" s="3" t="s">
        <v>11</v>
      </c>
      <c r="E1310" s="3">
        <v>0</v>
      </c>
      <c r="F1310" s="3">
        <v>482.4</v>
      </c>
      <c r="G1310" s="3">
        <v>320421.47000000067</v>
      </c>
      <c r="H1310" s="3">
        <v>16.399999999999999</v>
      </c>
      <c r="I1310" s="3" t="s">
        <v>12</v>
      </c>
      <c r="J1310" s="3">
        <v>7911.3599999999988</v>
      </c>
      <c r="K1310" s="3">
        <v>0</v>
      </c>
      <c r="L1310" s="3">
        <v>13.257742848323467</v>
      </c>
    </row>
    <row r="1311" spans="1:12" x14ac:dyDescent="0.25">
      <c r="A1311" s="1">
        <v>44471</v>
      </c>
      <c r="B1311" s="2">
        <f t="shared" si="40"/>
        <v>40</v>
      </c>
      <c r="C1311" s="2" t="str">
        <f t="shared" si="41"/>
        <v>week 40</v>
      </c>
      <c r="D1311" s="3" t="s">
        <v>11</v>
      </c>
      <c r="E1311" s="3">
        <v>0</v>
      </c>
      <c r="F1311" s="3">
        <v>910.8</v>
      </c>
      <c r="G1311" s="3">
        <v>319510.67000000086</v>
      </c>
      <c r="H1311" s="3">
        <v>17.7</v>
      </c>
      <c r="I1311" s="3" t="s">
        <v>12</v>
      </c>
      <c r="J1311" s="3">
        <v>16121.159999999998</v>
      </c>
      <c r="K1311" s="3">
        <v>0</v>
      </c>
      <c r="L1311" s="3">
        <v>13.257742848323467</v>
      </c>
    </row>
    <row r="1312" spans="1:12" x14ac:dyDescent="0.25">
      <c r="A1312" s="1">
        <v>44471</v>
      </c>
      <c r="B1312" s="2">
        <f t="shared" si="40"/>
        <v>40</v>
      </c>
      <c r="C1312" s="2" t="str">
        <f t="shared" si="41"/>
        <v>week 40</v>
      </c>
      <c r="D1312" s="3" t="s">
        <v>13</v>
      </c>
      <c r="E1312" s="3">
        <v>0</v>
      </c>
      <c r="F1312" s="3">
        <v>2335</v>
      </c>
      <c r="G1312" s="3">
        <v>29441.260000000009</v>
      </c>
      <c r="H1312" s="3">
        <v>16.3</v>
      </c>
      <c r="I1312" s="3" t="s">
        <v>12</v>
      </c>
      <c r="J1312" s="3">
        <v>38060.5</v>
      </c>
      <c r="K1312" s="3">
        <v>0</v>
      </c>
      <c r="L1312" s="3">
        <v>13.538320251529115</v>
      </c>
    </row>
    <row r="1313" spans="1:12" x14ac:dyDescent="0.25">
      <c r="A1313" s="1">
        <v>44471</v>
      </c>
      <c r="B1313" s="2">
        <f t="shared" si="40"/>
        <v>40</v>
      </c>
      <c r="C1313" s="2" t="str">
        <f t="shared" si="41"/>
        <v>week 40</v>
      </c>
      <c r="D1313" s="3" t="s">
        <v>14</v>
      </c>
      <c r="E1313" s="3">
        <v>0</v>
      </c>
      <c r="F1313" s="3">
        <v>870</v>
      </c>
      <c r="G1313" s="3">
        <v>58710.049999999988</v>
      </c>
      <c r="H1313" s="3">
        <v>16.2</v>
      </c>
      <c r="I1313" s="3" t="s">
        <v>12</v>
      </c>
      <c r="J1313" s="3">
        <v>14094</v>
      </c>
      <c r="K1313" s="3">
        <v>0</v>
      </c>
      <c r="L1313" s="3">
        <v>13.522715014991201</v>
      </c>
    </row>
    <row r="1314" spans="1:12" x14ac:dyDescent="0.25">
      <c r="A1314" s="1">
        <v>44472</v>
      </c>
      <c r="B1314" s="2">
        <f t="shared" si="40"/>
        <v>41</v>
      </c>
      <c r="C1314" s="2" t="str">
        <f t="shared" si="41"/>
        <v>week 41</v>
      </c>
      <c r="D1314" s="3" t="s">
        <v>15</v>
      </c>
      <c r="E1314" s="3">
        <v>0</v>
      </c>
      <c r="F1314" s="3">
        <v>660</v>
      </c>
      <c r="G1314" s="3">
        <v>658465.19999999925</v>
      </c>
      <c r="H1314" s="3">
        <v>17.899999999999999</v>
      </c>
      <c r="I1314" s="3" t="s">
        <v>12</v>
      </c>
      <c r="J1314" s="3">
        <v>11813.999999999998</v>
      </c>
      <c r="K1314" s="3">
        <v>0</v>
      </c>
      <c r="L1314" s="3">
        <v>13.573709104810728</v>
      </c>
    </row>
    <row r="1315" spans="1:12" x14ac:dyDescent="0.25">
      <c r="A1315" s="1">
        <v>44472</v>
      </c>
      <c r="B1315" s="2">
        <f t="shared" si="40"/>
        <v>41</v>
      </c>
      <c r="C1315" s="2" t="str">
        <f t="shared" si="41"/>
        <v>week 41</v>
      </c>
      <c r="D1315" s="3" t="s">
        <v>15</v>
      </c>
      <c r="E1315" s="3">
        <v>0</v>
      </c>
      <c r="F1315" s="3">
        <v>806.5</v>
      </c>
      <c r="G1315" s="3">
        <v>657658.69999999925</v>
      </c>
      <c r="H1315" s="3">
        <v>16.600000000000001</v>
      </c>
      <c r="I1315" s="3" t="s">
        <v>12</v>
      </c>
      <c r="J1315" s="3">
        <v>13387.900000000001</v>
      </c>
      <c r="K1315" s="3">
        <v>0</v>
      </c>
      <c r="L1315" s="3">
        <v>13.573709104810728</v>
      </c>
    </row>
    <row r="1316" spans="1:12" x14ac:dyDescent="0.25">
      <c r="A1316" s="1">
        <v>44472</v>
      </c>
      <c r="B1316" s="2">
        <f t="shared" si="40"/>
        <v>41</v>
      </c>
      <c r="C1316" s="2" t="str">
        <f t="shared" si="41"/>
        <v>week 41</v>
      </c>
      <c r="D1316" s="3" t="s">
        <v>15</v>
      </c>
      <c r="E1316" s="3">
        <v>15240</v>
      </c>
      <c r="F1316" s="3">
        <v>0</v>
      </c>
      <c r="G1316" s="3">
        <v>672898.69999999925</v>
      </c>
      <c r="H1316" s="3" t="s">
        <v>12</v>
      </c>
      <c r="I1316" s="3">
        <v>12.9</v>
      </c>
      <c r="J1316" s="3">
        <v>0</v>
      </c>
      <c r="K1316" s="3">
        <v>196596</v>
      </c>
      <c r="L1316" s="3">
        <v>13.571104193882219</v>
      </c>
    </row>
    <row r="1317" spans="1:12" x14ac:dyDescent="0.25">
      <c r="A1317" s="1">
        <v>44473</v>
      </c>
      <c r="B1317" s="2">
        <f t="shared" si="40"/>
        <v>41</v>
      </c>
      <c r="C1317" s="2" t="str">
        <f t="shared" si="41"/>
        <v>week 41</v>
      </c>
      <c r="D1317" s="3" t="s">
        <v>15</v>
      </c>
      <c r="E1317" s="3">
        <v>0</v>
      </c>
      <c r="F1317" s="3">
        <v>2246.8000000000002</v>
      </c>
      <c r="G1317" s="3">
        <v>670651.89999999944</v>
      </c>
      <c r="H1317" s="3">
        <v>17.8</v>
      </c>
      <c r="I1317" s="3" t="s">
        <v>12</v>
      </c>
      <c r="J1317" s="3">
        <v>39993.040000000008</v>
      </c>
      <c r="K1317" s="3">
        <v>0</v>
      </c>
      <c r="L1317" s="3">
        <v>13.571104193882219</v>
      </c>
    </row>
    <row r="1318" spans="1:12" x14ac:dyDescent="0.25">
      <c r="A1318" s="1">
        <v>44473</v>
      </c>
      <c r="B1318" s="2">
        <f t="shared" si="40"/>
        <v>41</v>
      </c>
      <c r="C1318" s="2" t="str">
        <f t="shared" si="41"/>
        <v>week 41</v>
      </c>
      <c r="D1318" s="3" t="s">
        <v>15</v>
      </c>
      <c r="E1318" s="3">
        <v>4330</v>
      </c>
      <c r="F1318" s="3">
        <v>0</v>
      </c>
      <c r="G1318" s="3">
        <v>674981.89999999944</v>
      </c>
      <c r="H1318" s="3" t="s">
        <v>12</v>
      </c>
      <c r="I1318" s="3">
        <v>13.8</v>
      </c>
      <c r="J1318" s="3">
        <v>0</v>
      </c>
      <c r="K1318" s="3">
        <v>59754</v>
      </c>
      <c r="L1318" s="3">
        <v>13.571355373496809</v>
      </c>
    </row>
    <row r="1319" spans="1:12" x14ac:dyDescent="0.25">
      <c r="A1319" s="1">
        <v>44473</v>
      </c>
      <c r="B1319" s="2">
        <f t="shared" si="40"/>
        <v>41</v>
      </c>
      <c r="C1319" s="2" t="str">
        <f t="shared" si="41"/>
        <v>week 41</v>
      </c>
      <c r="D1319" s="3" t="s">
        <v>15</v>
      </c>
      <c r="E1319" s="3">
        <v>0</v>
      </c>
      <c r="F1319" s="3">
        <v>4330</v>
      </c>
      <c r="G1319" s="3">
        <v>670651.89999999944</v>
      </c>
      <c r="H1319" s="3">
        <v>17.100000000000001</v>
      </c>
      <c r="I1319" s="3" t="s">
        <v>12</v>
      </c>
      <c r="J1319" s="3">
        <v>74043</v>
      </c>
      <c r="K1319" s="3">
        <v>0</v>
      </c>
      <c r="L1319" s="3">
        <v>13.571355373496809</v>
      </c>
    </row>
    <row r="1320" spans="1:12" x14ac:dyDescent="0.25">
      <c r="A1320" s="1">
        <v>44473</v>
      </c>
      <c r="B1320" s="2">
        <f t="shared" si="40"/>
        <v>41</v>
      </c>
      <c r="C1320" s="2" t="str">
        <f t="shared" si="41"/>
        <v>week 41</v>
      </c>
      <c r="D1320" s="3" t="s">
        <v>15</v>
      </c>
      <c r="E1320" s="3">
        <v>7555</v>
      </c>
      <c r="F1320" s="3">
        <v>0</v>
      </c>
      <c r="G1320" s="3">
        <v>678206.89999999944</v>
      </c>
      <c r="H1320" s="3" t="s">
        <v>12</v>
      </c>
      <c r="I1320" s="3">
        <v>14.6</v>
      </c>
      <c r="J1320" s="3">
        <v>0</v>
      </c>
      <c r="K1320" s="3">
        <v>110303</v>
      </c>
      <c r="L1320" s="3">
        <v>13.573321121097422</v>
      </c>
    </row>
    <row r="1321" spans="1:12" x14ac:dyDescent="0.25">
      <c r="A1321" s="1">
        <v>44473</v>
      </c>
      <c r="B1321" s="2">
        <f t="shared" si="40"/>
        <v>41</v>
      </c>
      <c r="C1321" s="2" t="str">
        <f t="shared" si="41"/>
        <v>week 41</v>
      </c>
      <c r="D1321" s="3" t="s">
        <v>15</v>
      </c>
      <c r="E1321" s="3">
        <v>16700</v>
      </c>
      <c r="F1321" s="3">
        <v>0</v>
      </c>
      <c r="G1321" s="3">
        <v>694906.89999999944</v>
      </c>
      <c r="H1321" s="3" t="s">
        <v>12</v>
      </c>
      <c r="I1321" s="3">
        <v>14.8</v>
      </c>
      <c r="J1321" s="3">
        <v>0</v>
      </c>
      <c r="K1321" s="3">
        <v>247160</v>
      </c>
      <c r="L1321" s="3">
        <v>13.578481060483936</v>
      </c>
    </row>
    <row r="1322" spans="1:12" x14ac:dyDescent="0.25">
      <c r="A1322" s="1">
        <v>44473</v>
      </c>
      <c r="B1322" s="2">
        <f t="shared" si="40"/>
        <v>41</v>
      </c>
      <c r="C1322" s="2" t="str">
        <f t="shared" si="41"/>
        <v>week 41</v>
      </c>
      <c r="D1322" s="3" t="s">
        <v>15</v>
      </c>
      <c r="E1322" s="3">
        <v>0</v>
      </c>
      <c r="F1322" s="3">
        <v>24255</v>
      </c>
      <c r="G1322" s="3">
        <v>670651.89999999944</v>
      </c>
      <c r="H1322" s="3">
        <v>16.100000000000001</v>
      </c>
      <c r="I1322" s="3" t="s">
        <v>12</v>
      </c>
      <c r="J1322" s="3">
        <v>390505.50000000006</v>
      </c>
      <c r="K1322" s="3">
        <v>0</v>
      </c>
      <c r="L1322" s="3">
        <v>13.578481060483936</v>
      </c>
    </row>
    <row r="1323" spans="1:12" x14ac:dyDescent="0.25">
      <c r="A1323" s="1">
        <v>44473</v>
      </c>
      <c r="B1323" s="2">
        <f t="shared" si="40"/>
        <v>41</v>
      </c>
      <c r="C1323" s="2" t="str">
        <f t="shared" si="41"/>
        <v>week 41</v>
      </c>
      <c r="D1323" s="3" t="s">
        <v>15</v>
      </c>
      <c r="E1323" s="3">
        <v>29850</v>
      </c>
      <c r="F1323" s="3">
        <v>0</v>
      </c>
      <c r="G1323" s="3">
        <v>700501.89999999944</v>
      </c>
      <c r="H1323" s="3" t="s">
        <v>12</v>
      </c>
      <c r="I1323" s="3">
        <v>12.2</v>
      </c>
      <c r="J1323" s="3">
        <v>0</v>
      </c>
      <c r="K1323" s="3">
        <v>364170</v>
      </c>
      <c r="L1323" s="3">
        <v>13.568194047843454</v>
      </c>
    </row>
    <row r="1324" spans="1:12" x14ac:dyDescent="0.25">
      <c r="A1324" s="1">
        <v>44473</v>
      </c>
      <c r="B1324" s="2">
        <f t="shared" si="40"/>
        <v>41</v>
      </c>
      <c r="C1324" s="2" t="str">
        <f t="shared" si="41"/>
        <v>week 41</v>
      </c>
      <c r="D1324" s="3" t="s">
        <v>15</v>
      </c>
      <c r="E1324" s="3">
        <v>0</v>
      </c>
      <c r="F1324" s="3">
        <v>29850</v>
      </c>
      <c r="G1324" s="3">
        <v>670651.89999999944</v>
      </c>
      <c r="H1324" s="3">
        <v>17.5</v>
      </c>
      <c r="I1324" s="3" t="s">
        <v>12</v>
      </c>
      <c r="J1324" s="3">
        <v>522375</v>
      </c>
      <c r="K1324" s="3">
        <v>0</v>
      </c>
      <c r="L1324" s="3">
        <v>13.568194047843454</v>
      </c>
    </row>
    <row r="1325" spans="1:12" x14ac:dyDescent="0.25">
      <c r="A1325" s="1">
        <v>44478</v>
      </c>
      <c r="B1325" s="2">
        <f t="shared" si="40"/>
        <v>41</v>
      </c>
      <c r="C1325" s="2" t="str">
        <f t="shared" si="41"/>
        <v>week 41</v>
      </c>
      <c r="D1325" s="3" t="s">
        <v>11</v>
      </c>
      <c r="E1325" s="3">
        <v>0</v>
      </c>
      <c r="F1325" s="3">
        <v>414.72</v>
      </c>
      <c r="G1325" s="3">
        <v>319095.95000000065</v>
      </c>
      <c r="H1325" s="3">
        <v>18.8</v>
      </c>
      <c r="I1325" s="3" t="s">
        <v>12</v>
      </c>
      <c r="J1325" s="3">
        <v>7796.7360000000008</v>
      </c>
      <c r="K1325" s="3">
        <v>0</v>
      </c>
      <c r="L1325" s="3">
        <v>13.257742848323467</v>
      </c>
    </row>
    <row r="1326" spans="1:12" x14ac:dyDescent="0.25">
      <c r="A1326" s="1">
        <v>44478</v>
      </c>
      <c r="B1326" s="2">
        <f t="shared" si="40"/>
        <v>41</v>
      </c>
      <c r="C1326" s="2" t="str">
        <f t="shared" si="41"/>
        <v>week 41</v>
      </c>
      <c r="D1326" s="3" t="s">
        <v>11</v>
      </c>
      <c r="E1326" s="3">
        <v>0</v>
      </c>
      <c r="F1326" s="3">
        <v>4790</v>
      </c>
      <c r="G1326" s="3">
        <v>314305.95000000065</v>
      </c>
      <c r="H1326" s="3">
        <v>18.5</v>
      </c>
      <c r="I1326" s="3" t="s">
        <v>12</v>
      </c>
      <c r="J1326" s="3">
        <v>88615</v>
      </c>
      <c r="K1326" s="3">
        <v>0</v>
      </c>
      <c r="L1326" s="3">
        <v>13.257742848323467</v>
      </c>
    </row>
    <row r="1327" spans="1:12" x14ac:dyDescent="0.25">
      <c r="A1327" s="1">
        <v>44478</v>
      </c>
      <c r="B1327" s="2">
        <f t="shared" si="40"/>
        <v>41</v>
      </c>
      <c r="C1327" s="2" t="str">
        <f t="shared" si="41"/>
        <v>week 41</v>
      </c>
      <c r="D1327" s="3" t="s">
        <v>11</v>
      </c>
      <c r="E1327" s="3">
        <v>0</v>
      </c>
      <c r="F1327" s="3">
        <v>2000</v>
      </c>
      <c r="G1327" s="3">
        <v>312305.95000000065</v>
      </c>
      <c r="H1327" s="3">
        <v>16.7</v>
      </c>
      <c r="I1327" s="3" t="s">
        <v>12</v>
      </c>
      <c r="J1327" s="3">
        <v>33400</v>
      </c>
      <c r="K1327" s="3">
        <v>0</v>
      </c>
      <c r="L1327" s="3">
        <v>13.257742848323467</v>
      </c>
    </row>
    <row r="1328" spans="1:12" x14ac:dyDescent="0.25">
      <c r="A1328" s="1">
        <v>44478</v>
      </c>
      <c r="B1328" s="2">
        <f t="shared" si="40"/>
        <v>41</v>
      </c>
      <c r="C1328" s="2" t="str">
        <f t="shared" si="41"/>
        <v>week 41</v>
      </c>
      <c r="D1328" s="3" t="s">
        <v>11</v>
      </c>
      <c r="E1328" s="3">
        <v>45020</v>
      </c>
      <c r="F1328" s="3">
        <v>0</v>
      </c>
      <c r="G1328" s="3">
        <v>357325.95000000065</v>
      </c>
      <c r="H1328" s="3" t="s">
        <v>12</v>
      </c>
      <c r="I1328" s="3">
        <v>14.2</v>
      </c>
      <c r="J1328" s="3">
        <v>0</v>
      </c>
      <c r="K1328" s="3">
        <v>639284</v>
      </c>
      <c r="L1328" s="3">
        <v>13.271590183924625</v>
      </c>
    </row>
    <row r="1329" spans="1:12" x14ac:dyDescent="0.25">
      <c r="A1329" s="1">
        <v>44478</v>
      </c>
      <c r="B1329" s="2">
        <f t="shared" si="40"/>
        <v>41</v>
      </c>
      <c r="C1329" s="2" t="str">
        <f t="shared" si="41"/>
        <v>week 41</v>
      </c>
      <c r="D1329" s="3" t="s">
        <v>11</v>
      </c>
      <c r="E1329" s="3">
        <v>0</v>
      </c>
      <c r="F1329" s="3">
        <v>45020</v>
      </c>
      <c r="G1329" s="3">
        <v>312305.95000000065</v>
      </c>
      <c r="H1329" s="3">
        <v>16.100000000000001</v>
      </c>
      <c r="I1329" s="3" t="s">
        <v>12</v>
      </c>
      <c r="J1329" s="3">
        <v>724822.00000000012</v>
      </c>
      <c r="K1329" s="3">
        <v>0</v>
      </c>
      <c r="L1329" s="3">
        <v>13.271590183924625</v>
      </c>
    </row>
    <row r="1330" spans="1:12" x14ac:dyDescent="0.25">
      <c r="A1330" s="1">
        <v>44478</v>
      </c>
      <c r="B1330" s="2">
        <f t="shared" si="40"/>
        <v>41</v>
      </c>
      <c r="C1330" s="2" t="str">
        <f t="shared" si="41"/>
        <v>week 41</v>
      </c>
      <c r="D1330" s="3" t="s">
        <v>11</v>
      </c>
      <c r="E1330" s="3">
        <v>0</v>
      </c>
      <c r="F1330" s="3">
        <v>35200</v>
      </c>
      <c r="G1330" s="3">
        <v>277105.95000000065</v>
      </c>
      <c r="H1330" s="3">
        <v>16.600000000000001</v>
      </c>
      <c r="I1330" s="3" t="s">
        <v>12</v>
      </c>
      <c r="J1330" s="3">
        <v>584320</v>
      </c>
      <c r="K1330" s="3">
        <v>0</v>
      </c>
      <c r="L1330" s="3">
        <v>13.271590183924625</v>
      </c>
    </row>
    <row r="1331" spans="1:12" x14ac:dyDescent="0.25">
      <c r="A1331" s="1">
        <v>44478</v>
      </c>
      <c r="B1331" s="2">
        <f t="shared" si="40"/>
        <v>41</v>
      </c>
      <c r="C1331" s="2" t="str">
        <f t="shared" si="41"/>
        <v>week 41</v>
      </c>
      <c r="D1331" s="3" t="s">
        <v>16</v>
      </c>
      <c r="E1331" s="3">
        <v>0</v>
      </c>
      <c r="F1331" s="3">
        <v>9210</v>
      </c>
      <c r="G1331" s="3">
        <v>371334.28000000026</v>
      </c>
      <c r="H1331" s="3">
        <v>18.7</v>
      </c>
      <c r="I1331" s="3" t="s">
        <v>12</v>
      </c>
      <c r="J1331" s="3">
        <v>172227</v>
      </c>
      <c r="K1331" s="3">
        <v>0</v>
      </c>
      <c r="L1331" s="3">
        <v>13.456298146049404</v>
      </c>
    </row>
    <row r="1332" spans="1:12" x14ac:dyDescent="0.25">
      <c r="A1332" s="1">
        <v>44479</v>
      </c>
      <c r="B1332" s="2">
        <f t="shared" si="40"/>
        <v>42</v>
      </c>
      <c r="C1332" s="2" t="str">
        <f t="shared" si="41"/>
        <v>week 42</v>
      </c>
      <c r="D1332" s="3" t="s">
        <v>11</v>
      </c>
      <c r="E1332" s="3">
        <v>5921</v>
      </c>
      <c r="F1332" s="3">
        <v>0</v>
      </c>
      <c r="G1332" s="3">
        <v>283026.95000000065</v>
      </c>
      <c r="H1332" s="3" t="s">
        <v>12</v>
      </c>
      <c r="I1332" s="3">
        <v>13.5</v>
      </c>
      <c r="J1332" s="3">
        <v>0</v>
      </c>
      <c r="K1332" s="3">
        <v>79933.5</v>
      </c>
      <c r="L1332" s="3">
        <v>13.27203080221067</v>
      </c>
    </row>
    <row r="1333" spans="1:12" x14ac:dyDescent="0.25">
      <c r="A1333" s="1">
        <v>44479</v>
      </c>
      <c r="B1333" s="2">
        <f t="shared" si="40"/>
        <v>42</v>
      </c>
      <c r="C1333" s="2" t="str">
        <f t="shared" si="41"/>
        <v>week 42</v>
      </c>
      <c r="D1333" s="3" t="s">
        <v>11</v>
      </c>
      <c r="E1333" s="3">
        <v>3590</v>
      </c>
      <c r="F1333" s="3">
        <v>0</v>
      </c>
      <c r="G1333" s="3">
        <v>286616.95000000065</v>
      </c>
      <c r="H1333" s="3" t="s">
        <v>12</v>
      </c>
      <c r="I1333" s="3">
        <v>14.1</v>
      </c>
      <c r="J1333" s="3">
        <v>0</v>
      </c>
      <c r="K1333" s="3">
        <v>50619</v>
      </c>
      <c r="L1333" s="3">
        <v>13.272998085433523</v>
      </c>
    </row>
    <row r="1334" spans="1:12" x14ac:dyDescent="0.25">
      <c r="A1334" s="1">
        <v>44479</v>
      </c>
      <c r="B1334" s="2">
        <f t="shared" si="40"/>
        <v>42</v>
      </c>
      <c r="C1334" s="2" t="str">
        <f t="shared" si="41"/>
        <v>week 42</v>
      </c>
      <c r="D1334" s="3" t="s">
        <v>13</v>
      </c>
      <c r="E1334" s="3">
        <v>13929</v>
      </c>
      <c r="F1334" s="3">
        <v>0</v>
      </c>
      <c r="G1334" s="3">
        <v>43370.260000000009</v>
      </c>
      <c r="H1334" s="3" t="s">
        <v>12</v>
      </c>
      <c r="I1334" s="3">
        <v>12.2</v>
      </c>
      <c r="J1334" s="3">
        <v>0</v>
      </c>
      <c r="K1334" s="3">
        <v>169933.8</v>
      </c>
      <c r="L1334" s="3">
        <v>13.499691700382835</v>
      </c>
    </row>
    <row r="1335" spans="1:12" x14ac:dyDescent="0.25">
      <c r="A1335" s="1">
        <v>44479</v>
      </c>
      <c r="B1335" s="2">
        <f t="shared" si="40"/>
        <v>42</v>
      </c>
      <c r="C1335" s="2" t="str">
        <f t="shared" si="41"/>
        <v>week 42</v>
      </c>
      <c r="D1335" s="3" t="s">
        <v>15</v>
      </c>
      <c r="E1335" s="3">
        <v>2550</v>
      </c>
      <c r="F1335" s="3">
        <v>0</v>
      </c>
      <c r="G1335" s="3">
        <v>673201.89999999944</v>
      </c>
      <c r="H1335" s="3" t="s">
        <v>12</v>
      </c>
      <c r="I1335" s="3">
        <v>13.5</v>
      </c>
      <c r="J1335" s="3">
        <v>0</v>
      </c>
      <c r="K1335" s="3">
        <v>34425</v>
      </c>
      <c r="L1335" s="3">
        <v>13.568150601422307</v>
      </c>
    </row>
    <row r="1336" spans="1:12" x14ac:dyDescent="0.25">
      <c r="A1336" s="1">
        <v>44479</v>
      </c>
      <c r="B1336" s="2">
        <f t="shared" si="40"/>
        <v>42</v>
      </c>
      <c r="C1336" s="2" t="str">
        <f t="shared" si="41"/>
        <v>week 42</v>
      </c>
      <c r="D1336" s="3" t="s">
        <v>15</v>
      </c>
      <c r="E1336" s="3">
        <v>4010</v>
      </c>
      <c r="F1336" s="3">
        <v>0</v>
      </c>
      <c r="G1336" s="3">
        <v>677211.89999999944</v>
      </c>
      <c r="H1336" s="3" t="s">
        <v>12</v>
      </c>
      <c r="I1336" s="3">
        <v>13.7</v>
      </c>
      <c r="J1336" s="3">
        <v>0</v>
      </c>
      <c r="K1336" s="3">
        <v>54937</v>
      </c>
      <c r="L1336" s="3">
        <v>13.568282565277315</v>
      </c>
    </row>
    <row r="1337" spans="1:12" x14ac:dyDescent="0.25">
      <c r="A1337" s="1">
        <v>44480</v>
      </c>
      <c r="B1337" s="2">
        <f t="shared" si="40"/>
        <v>42</v>
      </c>
      <c r="C1337" s="2" t="str">
        <f t="shared" si="41"/>
        <v>week 42</v>
      </c>
      <c r="D1337" s="3" t="s">
        <v>13</v>
      </c>
      <c r="E1337" s="3">
        <v>0</v>
      </c>
      <c r="F1337" s="3">
        <v>9130</v>
      </c>
      <c r="G1337" s="3">
        <v>34240.260000000009</v>
      </c>
      <c r="H1337" s="3">
        <v>16.600000000000001</v>
      </c>
      <c r="I1337" s="3" t="s">
        <v>12</v>
      </c>
      <c r="J1337" s="3">
        <v>151558</v>
      </c>
      <c r="K1337" s="3">
        <v>0</v>
      </c>
      <c r="L1337" s="3">
        <v>13.499691700382835</v>
      </c>
    </row>
    <row r="1338" spans="1:12" x14ac:dyDescent="0.25">
      <c r="A1338" s="1">
        <v>44480</v>
      </c>
      <c r="B1338" s="2">
        <f t="shared" si="40"/>
        <v>42</v>
      </c>
      <c r="C1338" s="2" t="str">
        <f t="shared" si="41"/>
        <v>week 42</v>
      </c>
      <c r="D1338" s="3" t="s">
        <v>15</v>
      </c>
      <c r="E1338" s="3">
        <v>0</v>
      </c>
      <c r="F1338" s="3">
        <v>11800</v>
      </c>
      <c r="G1338" s="3">
        <v>665411.89999999944</v>
      </c>
      <c r="H1338" s="3">
        <v>17.100000000000001</v>
      </c>
      <c r="I1338" s="3" t="s">
        <v>12</v>
      </c>
      <c r="J1338" s="3">
        <v>201780.00000000003</v>
      </c>
      <c r="K1338" s="3">
        <v>0</v>
      </c>
      <c r="L1338" s="3">
        <v>13.568282565277315</v>
      </c>
    </row>
    <row r="1339" spans="1:12" x14ac:dyDescent="0.25">
      <c r="A1339" s="1">
        <v>44480</v>
      </c>
      <c r="B1339" s="2">
        <f t="shared" si="40"/>
        <v>42</v>
      </c>
      <c r="C1339" s="2" t="str">
        <f t="shared" si="41"/>
        <v>week 42</v>
      </c>
      <c r="D1339" s="3" t="s">
        <v>15</v>
      </c>
      <c r="E1339" s="3">
        <v>0</v>
      </c>
      <c r="F1339" s="3">
        <v>11170</v>
      </c>
      <c r="G1339" s="3">
        <v>654241.89999999944</v>
      </c>
      <c r="H1339" s="3">
        <v>16.8</v>
      </c>
      <c r="I1339" s="3" t="s">
        <v>12</v>
      </c>
      <c r="J1339" s="3">
        <v>187656</v>
      </c>
      <c r="K1339" s="3">
        <v>0</v>
      </c>
      <c r="L1339" s="3">
        <v>13.568282565277315</v>
      </c>
    </row>
    <row r="1340" spans="1:12" x14ac:dyDescent="0.25">
      <c r="A1340" s="1">
        <v>44480</v>
      </c>
      <c r="B1340" s="2">
        <f t="shared" si="40"/>
        <v>42</v>
      </c>
      <c r="C1340" s="2" t="str">
        <f t="shared" si="41"/>
        <v>week 42</v>
      </c>
      <c r="D1340" s="3" t="s">
        <v>15</v>
      </c>
      <c r="E1340" s="3">
        <v>0</v>
      </c>
      <c r="F1340" s="3">
        <v>12100</v>
      </c>
      <c r="G1340" s="3">
        <v>642141.89999999944</v>
      </c>
      <c r="H1340" s="3">
        <v>17.7</v>
      </c>
      <c r="I1340" s="3" t="s">
        <v>12</v>
      </c>
      <c r="J1340" s="3">
        <v>214170</v>
      </c>
      <c r="K1340" s="3">
        <v>0</v>
      </c>
      <c r="L1340" s="3">
        <v>13.568282565277315</v>
      </c>
    </row>
    <row r="1341" spans="1:12" x14ac:dyDescent="0.25">
      <c r="A1341" s="1">
        <v>44481</v>
      </c>
      <c r="B1341" s="2">
        <f t="shared" si="40"/>
        <v>42</v>
      </c>
      <c r="C1341" s="2" t="str">
        <f t="shared" si="41"/>
        <v>week 42</v>
      </c>
      <c r="D1341" s="3" t="s">
        <v>11</v>
      </c>
      <c r="E1341" s="3">
        <v>0</v>
      </c>
      <c r="F1341" s="3">
        <v>1130</v>
      </c>
      <c r="G1341" s="3">
        <v>285486.95000000065</v>
      </c>
      <c r="H1341" s="3">
        <v>18.5</v>
      </c>
      <c r="I1341" s="3" t="s">
        <v>12</v>
      </c>
      <c r="J1341" s="3">
        <v>20905</v>
      </c>
      <c r="K1341" s="3">
        <v>0</v>
      </c>
      <c r="L1341" s="3">
        <v>13.272998085433523</v>
      </c>
    </row>
    <row r="1342" spans="1:12" x14ac:dyDescent="0.25">
      <c r="A1342" s="1">
        <v>44481</v>
      </c>
      <c r="B1342" s="2">
        <f t="shared" si="40"/>
        <v>42</v>
      </c>
      <c r="C1342" s="2" t="str">
        <f t="shared" si="41"/>
        <v>week 42</v>
      </c>
      <c r="D1342" s="3" t="s">
        <v>11</v>
      </c>
      <c r="E1342" s="3">
        <v>0</v>
      </c>
      <c r="F1342" s="3">
        <v>1822</v>
      </c>
      <c r="G1342" s="3">
        <v>283664.95000000065</v>
      </c>
      <c r="H1342" s="3">
        <v>18.399999999999999</v>
      </c>
      <c r="I1342" s="3" t="s">
        <v>12</v>
      </c>
      <c r="J1342" s="3">
        <v>33524.799999999996</v>
      </c>
      <c r="K1342" s="3">
        <v>0</v>
      </c>
      <c r="L1342" s="3">
        <v>13.272998085433523</v>
      </c>
    </row>
    <row r="1343" spans="1:12" x14ac:dyDescent="0.25">
      <c r="A1343" s="1">
        <v>44481</v>
      </c>
      <c r="B1343" s="2">
        <f t="shared" si="40"/>
        <v>42</v>
      </c>
      <c r="C1343" s="2" t="str">
        <f t="shared" si="41"/>
        <v>week 42</v>
      </c>
      <c r="D1343" s="3" t="s">
        <v>14</v>
      </c>
      <c r="E1343" s="3">
        <v>0</v>
      </c>
      <c r="F1343" s="3">
        <v>8565</v>
      </c>
      <c r="G1343" s="3">
        <v>50145.049999999988</v>
      </c>
      <c r="H1343" s="3">
        <v>17.399999999999999</v>
      </c>
      <c r="I1343" s="3" t="s">
        <v>12</v>
      </c>
      <c r="J1343" s="3">
        <v>149031</v>
      </c>
      <c r="K1343" s="3">
        <v>0</v>
      </c>
      <c r="L1343" s="3">
        <v>13.522715014991201</v>
      </c>
    </row>
    <row r="1344" spans="1:12" x14ac:dyDescent="0.25">
      <c r="A1344" s="1">
        <v>44481</v>
      </c>
      <c r="B1344" s="2">
        <f t="shared" si="40"/>
        <v>42</v>
      </c>
      <c r="C1344" s="2" t="str">
        <f t="shared" si="41"/>
        <v>week 42</v>
      </c>
      <c r="D1344" s="3" t="s">
        <v>15</v>
      </c>
      <c r="E1344" s="3">
        <v>0</v>
      </c>
      <c r="F1344" s="3">
        <v>14770</v>
      </c>
      <c r="G1344" s="3">
        <v>627371.89999999944</v>
      </c>
      <c r="H1344" s="3">
        <v>16.8</v>
      </c>
      <c r="I1344" s="3" t="s">
        <v>12</v>
      </c>
      <c r="J1344" s="3">
        <v>248136</v>
      </c>
      <c r="K1344" s="3">
        <v>0</v>
      </c>
      <c r="L1344" s="3">
        <v>13.568282565277315</v>
      </c>
    </row>
    <row r="1345" spans="1:12" x14ac:dyDescent="0.25">
      <c r="A1345" s="1">
        <v>44481</v>
      </c>
      <c r="B1345" s="2">
        <f t="shared" si="40"/>
        <v>42</v>
      </c>
      <c r="C1345" s="2" t="str">
        <f t="shared" si="41"/>
        <v>week 42</v>
      </c>
      <c r="D1345" s="3" t="s">
        <v>15</v>
      </c>
      <c r="E1345" s="3">
        <v>0</v>
      </c>
      <c r="F1345" s="3">
        <v>1344</v>
      </c>
      <c r="G1345" s="3">
        <v>626027.89999999944</v>
      </c>
      <c r="H1345" s="3">
        <v>18.100000000000001</v>
      </c>
      <c r="I1345" s="3" t="s">
        <v>12</v>
      </c>
      <c r="J1345" s="3">
        <v>24326.400000000001</v>
      </c>
      <c r="K1345" s="3">
        <v>0</v>
      </c>
      <c r="L1345" s="3">
        <v>13.568282565277315</v>
      </c>
    </row>
    <row r="1346" spans="1:12" x14ac:dyDescent="0.25">
      <c r="A1346" s="1">
        <v>44481</v>
      </c>
      <c r="B1346" s="2">
        <f t="shared" si="40"/>
        <v>42</v>
      </c>
      <c r="C1346" s="2" t="str">
        <f t="shared" si="41"/>
        <v>week 42</v>
      </c>
      <c r="D1346" s="3" t="s">
        <v>15</v>
      </c>
      <c r="E1346" s="3">
        <v>0</v>
      </c>
      <c r="F1346" s="3">
        <v>2550</v>
      </c>
      <c r="G1346" s="3">
        <v>623477.89999999944</v>
      </c>
      <c r="H1346" s="3">
        <v>18.100000000000001</v>
      </c>
      <c r="I1346" s="3" t="s">
        <v>12</v>
      </c>
      <c r="J1346" s="3">
        <v>46155</v>
      </c>
      <c r="K1346" s="3">
        <v>0</v>
      </c>
      <c r="L1346" s="3">
        <v>13.568282565277315</v>
      </c>
    </row>
    <row r="1347" spans="1:12" x14ac:dyDescent="0.25">
      <c r="A1347" s="1">
        <v>44481</v>
      </c>
      <c r="B1347" s="2">
        <f t="shared" ref="B1347:B1410" si="42">WEEKNUM(A1347)</f>
        <v>42</v>
      </c>
      <c r="C1347" s="2" t="str">
        <f t="shared" ref="C1347:C1410" si="43">CONCATENATE("week"," ",B1347)</f>
        <v>week 42</v>
      </c>
      <c r="D1347" s="3" t="s">
        <v>16</v>
      </c>
      <c r="E1347" s="3">
        <v>0</v>
      </c>
      <c r="F1347" s="3">
        <v>1360</v>
      </c>
      <c r="G1347" s="3">
        <v>369974.28000000026</v>
      </c>
      <c r="H1347" s="3">
        <v>18.899999999999999</v>
      </c>
      <c r="I1347" s="3" t="s">
        <v>12</v>
      </c>
      <c r="J1347" s="3">
        <v>25703.999999999996</v>
      </c>
      <c r="K1347" s="3">
        <v>0</v>
      </c>
      <c r="L1347" s="3">
        <v>13.456298146049404</v>
      </c>
    </row>
    <row r="1348" spans="1:12" x14ac:dyDescent="0.25">
      <c r="A1348" s="1">
        <v>44482</v>
      </c>
      <c r="B1348" s="2">
        <f t="shared" si="42"/>
        <v>42</v>
      </c>
      <c r="C1348" s="2" t="str">
        <f t="shared" si="43"/>
        <v>week 42</v>
      </c>
      <c r="D1348" s="3" t="s">
        <v>16</v>
      </c>
      <c r="E1348" s="3">
        <v>0</v>
      </c>
      <c r="F1348" s="3">
        <v>3150</v>
      </c>
      <c r="G1348" s="3">
        <v>366824.28000000026</v>
      </c>
      <c r="H1348" s="3">
        <v>16.5</v>
      </c>
      <c r="I1348" s="3" t="s">
        <v>12</v>
      </c>
      <c r="J1348" s="3">
        <v>51975</v>
      </c>
      <c r="K1348" s="3">
        <v>0</v>
      </c>
      <c r="L1348" s="3">
        <v>13.456298146049404</v>
      </c>
    </row>
    <row r="1349" spans="1:12" x14ac:dyDescent="0.25">
      <c r="A1349" s="1">
        <v>44483</v>
      </c>
      <c r="B1349" s="2">
        <f t="shared" si="42"/>
        <v>42</v>
      </c>
      <c r="C1349" s="2" t="str">
        <f t="shared" si="43"/>
        <v>week 42</v>
      </c>
      <c r="D1349" s="3" t="s">
        <v>11</v>
      </c>
      <c r="E1349" s="3">
        <v>0</v>
      </c>
      <c r="F1349" s="3">
        <v>5921</v>
      </c>
      <c r="G1349" s="3">
        <v>277743.95000000065</v>
      </c>
      <c r="H1349" s="3">
        <v>16.8</v>
      </c>
      <c r="I1349" s="3" t="s">
        <v>12</v>
      </c>
      <c r="J1349" s="3">
        <v>99472.8</v>
      </c>
      <c r="K1349" s="3">
        <v>0</v>
      </c>
      <c r="L1349" s="3">
        <v>13.272998085433523</v>
      </c>
    </row>
    <row r="1350" spans="1:12" x14ac:dyDescent="0.25">
      <c r="A1350" s="1">
        <v>44483</v>
      </c>
      <c r="B1350" s="2">
        <f t="shared" si="42"/>
        <v>42</v>
      </c>
      <c r="C1350" s="2" t="str">
        <f t="shared" si="43"/>
        <v>week 42</v>
      </c>
      <c r="D1350" s="3" t="s">
        <v>11</v>
      </c>
      <c r="E1350" s="3">
        <v>0</v>
      </c>
      <c r="F1350" s="3">
        <v>226</v>
      </c>
      <c r="G1350" s="3">
        <v>277517.95000000065</v>
      </c>
      <c r="H1350" s="3">
        <v>18.600000000000001</v>
      </c>
      <c r="I1350" s="3" t="s">
        <v>12</v>
      </c>
      <c r="J1350" s="3">
        <v>4203.6000000000004</v>
      </c>
      <c r="K1350" s="3">
        <v>0</v>
      </c>
      <c r="L1350" s="3">
        <v>13.272998085433523</v>
      </c>
    </row>
    <row r="1351" spans="1:12" x14ac:dyDescent="0.25">
      <c r="A1351" s="1">
        <v>44483</v>
      </c>
      <c r="B1351" s="2">
        <f t="shared" si="42"/>
        <v>42</v>
      </c>
      <c r="C1351" s="2" t="str">
        <f t="shared" si="43"/>
        <v>week 42</v>
      </c>
      <c r="D1351" s="3" t="s">
        <v>13</v>
      </c>
      <c r="E1351" s="3">
        <v>0</v>
      </c>
      <c r="F1351" s="3">
        <v>11594</v>
      </c>
      <c r="G1351" s="3">
        <v>22646.260000000009</v>
      </c>
      <c r="H1351" s="3">
        <v>17.600000000000001</v>
      </c>
      <c r="I1351" s="3" t="s">
        <v>12</v>
      </c>
      <c r="J1351" s="3">
        <v>204054.40000000002</v>
      </c>
      <c r="K1351" s="3">
        <v>0</v>
      </c>
      <c r="L1351" s="3">
        <v>13.499691700382835</v>
      </c>
    </row>
    <row r="1352" spans="1:12" x14ac:dyDescent="0.25">
      <c r="A1352" s="1">
        <v>44483</v>
      </c>
      <c r="B1352" s="2">
        <f t="shared" si="42"/>
        <v>42</v>
      </c>
      <c r="C1352" s="2" t="str">
        <f t="shared" si="43"/>
        <v>week 42</v>
      </c>
      <c r="D1352" s="3" t="s">
        <v>13</v>
      </c>
      <c r="E1352" s="3">
        <v>6956.4000000000005</v>
      </c>
      <c r="F1352" s="3">
        <v>0</v>
      </c>
      <c r="G1352" s="3">
        <v>29602.660000000033</v>
      </c>
      <c r="H1352" s="3" t="s">
        <v>12</v>
      </c>
      <c r="I1352" s="3">
        <v>12.1</v>
      </c>
      <c r="J1352" s="3">
        <v>0</v>
      </c>
      <c r="K1352" s="3">
        <v>84172.44</v>
      </c>
      <c r="L1352" s="3">
        <v>13.479801931981299</v>
      </c>
    </row>
    <row r="1353" spans="1:12" x14ac:dyDescent="0.25">
      <c r="A1353" s="1">
        <v>44483</v>
      </c>
      <c r="B1353" s="2">
        <f t="shared" si="42"/>
        <v>42</v>
      </c>
      <c r="C1353" s="2" t="str">
        <f t="shared" si="43"/>
        <v>week 42</v>
      </c>
      <c r="D1353" s="3" t="s">
        <v>13</v>
      </c>
      <c r="E1353" s="3">
        <v>0</v>
      </c>
      <c r="F1353" s="3">
        <v>6956.4</v>
      </c>
      <c r="G1353" s="3">
        <v>22646.260000000009</v>
      </c>
      <c r="H1353" s="3">
        <v>17.2</v>
      </c>
      <c r="I1353" s="3" t="s">
        <v>12</v>
      </c>
      <c r="J1353" s="3">
        <v>119650.07999999999</v>
      </c>
      <c r="K1353" s="3">
        <v>0</v>
      </c>
      <c r="L1353" s="3">
        <v>13.479801931981299</v>
      </c>
    </row>
    <row r="1354" spans="1:12" x14ac:dyDescent="0.25">
      <c r="A1354" s="1">
        <v>44483</v>
      </c>
      <c r="B1354" s="2">
        <f t="shared" si="42"/>
        <v>42</v>
      </c>
      <c r="C1354" s="2" t="str">
        <f t="shared" si="43"/>
        <v>week 42</v>
      </c>
      <c r="D1354" s="3" t="s">
        <v>15</v>
      </c>
      <c r="E1354" s="3">
        <v>0</v>
      </c>
      <c r="F1354" s="3">
        <v>4010</v>
      </c>
      <c r="G1354" s="3">
        <v>619467.89999999944</v>
      </c>
      <c r="H1354" s="3">
        <v>16.7</v>
      </c>
      <c r="I1354" s="3" t="s">
        <v>12</v>
      </c>
      <c r="J1354" s="3">
        <v>66967</v>
      </c>
      <c r="K1354" s="3">
        <v>0</v>
      </c>
      <c r="L1354" s="3">
        <v>13.568282565277315</v>
      </c>
    </row>
    <row r="1355" spans="1:12" x14ac:dyDescent="0.25">
      <c r="A1355" s="1">
        <v>44483</v>
      </c>
      <c r="B1355" s="2">
        <f t="shared" si="42"/>
        <v>42</v>
      </c>
      <c r="C1355" s="2" t="str">
        <f t="shared" si="43"/>
        <v>week 42</v>
      </c>
      <c r="D1355" s="3" t="s">
        <v>15</v>
      </c>
      <c r="E1355" s="3">
        <v>23275</v>
      </c>
      <c r="F1355" s="3">
        <v>0</v>
      </c>
      <c r="G1355" s="3">
        <v>642742.89999999944</v>
      </c>
      <c r="H1355" s="3" t="s">
        <v>12</v>
      </c>
      <c r="I1355" s="3">
        <v>12.3</v>
      </c>
      <c r="J1355" s="3">
        <v>0</v>
      </c>
      <c r="K1355" s="3">
        <v>286282.5</v>
      </c>
      <c r="L1355" s="3">
        <v>13.560957313730691</v>
      </c>
    </row>
    <row r="1356" spans="1:12" x14ac:dyDescent="0.25">
      <c r="A1356" s="1">
        <v>44483</v>
      </c>
      <c r="B1356" s="2">
        <f t="shared" si="42"/>
        <v>42</v>
      </c>
      <c r="C1356" s="2" t="str">
        <f t="shared" si="43"/>
        <v>week 42</v>
      </c>
      <c r="D1356" s="3" t="s">
        <v>15</v>
      </c>
      <c r="E1356" s="3">
        <v>0</v>
      </c>
      <c r="F1356" s="3">
        <v>23275</v>
      </c>
      <c r="G1356" s="3">
        <v>619467.89999999944</v>
      </c>
      <c r="H1356" s="3">
        <v>16.399999999999999</v>
      </c>
      <c r="I1356" s="3" t="s">
        <v>12</v>
      </c>
      <c r="J1356" s="3">
        <v>381709.99999999994</v>
      </c>
      <c r="K1356" s="3">
        <v>0</v>
      </c>
      <c r="L1356" s="3">
        <v>13.560957313730691</v>
      </c>
    </row>
    <row r="1357" spans="1:12" x14ac:dyDescent="0.25">
      <c r="A1357" s="1">
        <v>44483</v>
      </c>
      <c r="B1357" s="2">
        <f t="shared" si="42"/>
        <v>42</v>
      </c>
      <c r="C1357" s="2" t="str">
        <f t="shared" si="43"/>
        <v>week 42</v>
      </c>
      <c r="D1357" s="3" t="s">
        <v>15</v>
      </c>
      <c r="E1357" s="3">
        <v>21620</v>
      </c>
      <c r="F1357" s="3">
        <v>0</v>
      </c>
      <c r="G1357" s="3">
        <v>641087.89999999944</v>
      </c>
      <c r="H1357" s="3" t="s">
        <v>12</v>
      </c>
      <c r="I1357" s="3">
        <v>12.3</v>
      </c>
      <c r="J1357" s="3">
        <v>0</v>
      </c>
      <c r="K1357" s="3">
        <v>265926</v>
      </c>
      <c r="L1357" s="3">
        <v>13.554228335419435</v>
      </c>
    </row>
    <row r="1358" spans="1:12" x14ac:dyDescent="0.25">
      <c r="A1358" s="1">
        <v>44483</v>
      </c>
      <c r="B1358" s="2">
        <f t="shared" si="42"/>
        <v>42</v>
      </c>
      <c r="C1358" s="2" t="str">
        <f t="shared" si="43"/>
        <v>week 42</v>
      </c>
      <c r="D1358" s="3" t="s">
        <v>15</v>
      </c>
      <c r="E1358" s="3">
        <v>0</v>
      </c>
      <c r="F1358" s="3">
        <v>21620</v>
      </c>
      <c r="G1358" s="3">
        <v>619467.89999999944</v>
      </c>
      <c r="H1358" s="3">
        <v>18.3</v>
      </c>
      <c r="I1358" s="3" t="s">
        <v>12</v>
      </c>
      <c r="J1358" s="3">
        <v>395646</v>
      </c>
      <c r="K1358" s="3">
        <v>0</v>
      </c>
      <c r="L1358" s="3">
        <v>13.554228335419435</v>
      </c>
    </row>
    <row r="1359" spans="1:12" x14ac:dyDescent="0.25">
      <c r="A1359" s="1">
        <v>44483</v>
      </c>
      <c r="B1359" s="2">
        <f t="shared" si="42"/>
        <v>42</v>
      </c>
      <c r="C1359" s="2" t="str">
        <f t="shared" si="43"/>
        <v>week 42</v>
      </c>
      <c r="D1359" s="3" t="s">
        <v>16</v>
      </c>
      <c r="E1359" s="3">
        <v>13470</v>
      </c>
      <c r="F1359" s="3">
        <v>0</v>
      </c>
      <c r="G1359" s="3">
        <v>380294.28000000026</v>
      </c>
      <c r="H1359" s="3" t="s">
        <v>12</v>
      </c>
      <c r="I1359" s="3">
        <v>13.1</v>
      </c>
      <c r="J1359" s="3">
        <v>0</v>
      </c>
      <c r="K1359" s="3">
        <v>176457</v>
      </c>
      <c r="L1359" s="3">
        <v>13.454373849763163</v>
      </c>
    </row>
    <row r="1360" spans="1:12" x14ac:dyDescent="0.25">
      <c r="A1360" s="1">
        <v>44485</v>
      </c>
      <c r="B1360" s="2">
        <f t="shared" si="42"/>
        <v>42</v>
      </c>
      <c r="C1360" s="2" t="str">
        <f t="shared" si="43"/>
        <v>week 42</v>
      </c>
      <c r="D1360" s="3" t="s">
        <v>11</v>
      </c>
      <c r="E1360" s="3">
        <v>0</v>
      </c>
      <c r="F1360" s="3">
        <v>2720</v>
      </c>
      <c r="G1360" s="3">
        <v>274797.95000000065</v>
      </c>
      <c r="H1360" s="3">
        <v>16.899999999999999</v>
      </c>
      <c r="I1360" s="3" t="s">
        <v>12</v>
      </c>
      <c r="J1360" s="3">
        <v>45967.999999999993</v>
      </c>
      <c r="K1360" s="3">
        <v>0</v>
      </c>
      <c r="L1360" s="3">
        <v>13.272998085433523</v>
      </c>
    </row>
    <row r="1361" spans="1:12" x14ac:dyDescent="0.25">
      <c r="A1361" s="1">
        <v>44485</v>
      </c>
      <c r="B1361" s="2">
        <f t="shared" si="42"/>
        <v>42</v>
      </c>
      <c r="C1361" s="2" t="str">
        <f t="shared" si="43"/>
        <v>week 42</v>
      </c>
      <c r="D1361" s="3" t="s">
        <v>11</v>
      </c>
      <c r="E1361" s="3">
        <v>0</v>
      </c>
      <c r="F1361" s="3">
        <v>8699</v>
      </c>
      <c r="G1361" s="3">
        <v>266098.95000000065</v>
      </c>
      <c r="H1361" s="3">
        <v>17.7</v>
      </c>
      <c r="I1361" s="3" t="s">
        <v>12</v>
      </c>
      <c r="J1361" s="3">
        <v>153972.29999999999</v>
      </c>
      <c r="K1361" s="3">
        <v>0</v>
      </c>
      <c r="L1361" s="3">
        <v>13.272998085433523</v>
      </c>
    </row>
    <row r="1362" spans="1:12" x14ac:dyDescent="0.25">
      <c r="A1362" s="1">
        <v>44485</v>
      </c>
      <c r="B1362" s="2">
        <f t="shared" si="42"/>
        <v>42</v>
      </c>
      <c r="C1362" s="2" t="str">
        <f t="shared" si="43"/>
        <v>week 42</v>
      </c>
      <c r="D1362" s="3" t="s">
        <v>11</v>
      </c>
      <c r="E1362" s="3">
        <v>0</v>
      </c>
      <c r="F1362" s="3">
        <v>5549</v>
      </c>
      <c r="G1362" s="3">
        <v>260549.95000000065</v>
      </c>
      <c r="H1362" s="3">
        <v>18.5</v>
      </c>
      <c r="I1362" s="3" t="s">
        <v>12</v>
      </c>
      <c r="J1362" s="3">
        <v>102656.5</v>
      </c>
      <c r="K1362" s="3">
        <v>0</v>
      </c>
      <c r="L1362" s="3">
        <v>13.272998085433523</v>
      </c>
    </row>
    <row r="1363" spans="1:12" x14ac:dyDescent="0.25">
      <c r="A1363" s="1">
        <v>44485</v>
      </c>
      <c r="B1363" s="2">
        <f t="shared" si="42"/>
        <v>42</v>
      </c>
      <c r="C1363" s="2" t="str">
        <f t="shared" si="43"/>
        <v>week 42</v>
      </c>
      <c r="D1363" s="3" t="s">
        <v>16</v>
      </c>
      <c r="E1363" s="3">
        <v>0</v>
      </c>
      <c r="F1363" s="3">
        <v>6299</v>
      </c>
      <c r="G1363" s="3">
        <v>373995.28000000026</v>
      </c>
      <c r="H1363" s="3">
        <v>16.100000000000001</v>
      </c>
      <c r="I1363" s="3" t="s">
        <v>12</v>
      </c>
      <c r="J1363" s="3">
        <v>101413.90000000001</v>
      </c>
      <c r="K1363" s="3">
        <v>0</v>
      </c>
      <c r="L1363" s="3">
        <v>13.454373849763163</v>
      </c>
    </row>
    <row r="1364" spans="1:12" x14ac:dyDescent="0.25">
      <c r="A1364" s="1">
        <v>44485</v>
      </c>
      <c r="B1364" s="2">
        <f t="shared" si="42"/>
        <v>42</v>
      </c>
      <c r="C1364" s="2" t="str">
        <f t="shared" si="43"/>
        <v>week 42</v>
      </c>
      <c r="D1364" s="3" t="s">
        <v>16</v>
      </c>
      <c r="E1364" s="3">
        <v>8500</v>
      </c>
      <c r="F1364" s="3">
        <v>0</v>
      </c>
      <c r="G1364" s="3">
        <v>382495.28000000026</v>
      </c>
      <c r="H1364" s="3" t="s">
        <v>12</v>
      </c>
      <c r="I1364" s="3">
        <v>12.9</v>
      </c>
      <c r="J1364" s="3">
        <v>0</v>
      </c>
      <c r="K1364" s="3">
        <v>109650</v>
      </c>
      <c r="L1364" s="3">
        <v>13.452490916829559</v>
      </c>
    </row>
    <row r="1365" spans="1:12" x14ac:dyDescent="0.25">
      <c r="A1365" s="1">
        <v>44485</v>
      </c>
      <c r="B1365" s="2">
        <f t="shared" si="42"/>
        <v>42</v>
      </c>
      <c r="C1365" s="2" t="str">
        <f t="shared" si="43"/>
        <v>week 42</v>
      </c>
      <c r="D1365" s="3" t="s">
        <v>16</v>
      </c>
      <c r="E1365" s="3">
        <v>0</v>
      </c>
      <c r="F1365" s="3">
        <v>26653</v>
      </c>
      <c r="G1365" s="3">
        <v>355842.28000000026</v>
      </c>
      <c r="H1365" s="3">
        <v>17.5</v>
      </c>
      <c r="I1365" s="3" t="s">
        <v>12</v>
      </c>
      <c r="J1365" s="3">
        <v>466427.5</v>
      </c>
      <c r="K1365" s="3">
        <v>0</v>
      </c>
      <c r="L1365" s="3">
        <v>13.452490916829559</v>
      </c>
    </row>
    <row r="1366" spans="1:12" x14ac:dyDescent="0.25">
      <c r="A1366" s="1">
        <v>44486</v>
      </c>
      <c r="B1366" s="2">
        <f t="shared" si="42"/>
        <v>43</v>
      </c>
      <c r="C1366" s="2" t="str">
        <f t="shared" si="43"/>
        <v>week 43</v>
      </c>
      <c r="D1366" s="3" t="s">
        <v>11</v>
      </c>
      <c r="E1366" s="3">
        <v>0</v>
      </c>
      <c r="F1366" s="3">
        <v>623</v>
      </c>
      <c r="G1366" s="3">
        <v>259926.95000000065</v>
      </c>
      <c r="H1366" s="3">
        <v>18.3</v>
      </c>
      <c r="I1366" s="3" t="s">
        <v>12</v>
      </c>
      <c r="J1366" s="3">
        <v>11400.9</v>
      </c>
      <c r="K1366" s="3">
        <v>0</v>
      </c>
      <c r="L1366" s="3">
        <v>13.272998085433523</v>
      </c>
    </row>
    <row r="1367" spans="1:12" x14ac:dyDescent="0.25">
      <c r="A1367" s="1">
        <v>44486</v>
      </c>
      <c r="B1367" s="2">
        <f t="shared" si="42"/>
        <v>43</v>
      </c>
      <c r="C1367" s="2" t="str">
        <f t="shared" si="43"/>
        <v>week 43</v>
      </c>
      <c r="D1367" s="3" t="s">
        <v>13</v>
      </c>
      <c r="E1367" s="3">
        <v>0</v>
      </c>
      <c r="F1367" s="3">
        <v>1778.5</v>
      </c>
      <c r="G1367" s="3">
        <v>20867.760000000009</v>
      </c>
      <c r="H1367" s="3">
        <v>16.600000000000001</v>
      </c>
      <c r="I1367" s="3" t="s">
        <v>12</v>
      </c>
      <c r="J1367" s="3">
        <v>29523.100000000002</v>
      </c>
      <c r="K1367" s="3">
        <v>0</v>
      </c>
      <c r="L1367" s="3">
        <v>13.479801931981299</v>
      </c>
    </row>
    <row r="1368" spans="1:12" x14ac:dyDescent="0.25">
      <c r="A1368" s="1">
        <v>44486</v>
      </c>
      <c r="B1368" s="2">
        <f t="shared" si="42"/>
        <v>43</v>
      </c>
      <c r="C1368" s="2" t="str">
        <f t="shared" si="43"/>
        <v>week 43</v>
      </c>
      <c r="D1368" s="3" t="s">
        <v>16</v>
      </c>
      <c r="E1368" s="3">
        <v>0</v>
      </c>
      <c r="F1368" s="3">
        <v>362</v>
      </c>
      <c r="G1368" s="3">
        <v>355480.28000000026</v>
      </c>
      <c r="H1368" s="3">
        <v>18.5</v>
      </c>
      <c r="I1368" s="3" t="s">
        <v>12</v>
      </c>
      <c r="J1368" s="3">
        <v>6697</v>
      </c>
      <c r="K1368" s="3">
        <v>0</v>
      </c>
      <c r="L1368" s="3">
        <v>13.452490916829559</v>
      </c>
    </row>
    <row r="1369" spans="1:12" x14ac:dyDescent="0.25">
      <c r="A1369" s="1">
        <v>44486</v>
      </c>
      <c r="B1369" s="2">
        <f t="shared" si="42"/>
        <v>43</v>
      </c>
      <c r="C1369" s="2" t="str">
        <f t="shared" si="43"/>
        <v>week 43</v>
      </c>
      <c r="D1369" s="3" t="s">
        <v>16</v>
      </c>
      <c r="E1369" s="3">
        <v>0</v>
      </c>
      <c r="F1369" s="3">
        <v>260</v>
      </c>
      <c r="G1369" s="3">
        <v>355220.28000000026</v>
      </c>
      <c r="H1369" s="3">
        <v>16.2</v>
      </c>
      <c r="I1369" s="3" t="s">
        <v>12</v>
      </c>
      <c r="J1369" s="3">
        <v>4212</v>
      </c>
      <c r="K1369" s="3">
        <v>0</v>
      </c>
      <c r="L1369" s="3">
        <v>13.452490916829559</v>
      </c>
    </row>
    <row r="1370" spans="1:12" x14ac:dyDescent="0.25">
      <c r="A1370" s="1">
        <v>44487</v>
      </c>
      <c r="B1370" s="2">
        <f t="shared" si="42"/>
        <v>43</v>
      </c>
      <c r="C1370" s="2" t="str">
        <f t="shared" si="43"/>
        <v>week 43</v>
      </c>
      <c r="D1370" s="3" t="s">
        <v>11</v>
      </c>
      <c r="E1370" s="3">
        <v>0</v>
      </c>
      <c r="F1370" s="3">
        <v>3280</v>
      </c>
      <c r="G1370" s="3">
        <v>256646.95000000065</v>
      </c>
      <c r="H1370" s="3">
        <v>16.899999999999999</v>
      </c>
      <c r="I1370" s="3" t="s">
        <v>12</v>
      </c>
      <c r="J1370" s="3">
        <v>55431.999999999993</v>
      </c>
      <c r="K1370" s="3">
        <v>0</v>
      </c>
      <c r="L1370" s="3">
        <v>13.272998085433523</v>
      </c>
    </row>
    <row r="1371" spans="1:12" x14ac:dyDescent="0.25">
      <c r="A1371" s="1">
        <v>44487</v>
      </c>
      <c r="B1371" s="2">
        <f t="shared" si="42"/>
        <v>43</v>
      </c>
      <c r="C1371" s="2" t="str">
        <f t="shared" si="43"/>
        <v>week 43</v>
      </c>
      <c r="D1371" s="3" t="s">
        <v>13</v>
      </c>
      <c r="E1371" s="3">
        <v>0</v>
      </c>
      <c r="F1371" s="3">
        <v>818</v>
      </c>
      <c r="G1371" s="3">
        <v>20049.760000000009</v>
      </c>
      <c r="H1371" s="3">
        <v>16.2</v>
      </c>
      <c r="I1371" s="3" t="s">
        <v>12</v>
      </c>
      <c r="J1371" s="3">
        <v>13251.599999999999</v>
      </c>
      <c r="K1371" s="3">
        <v>0</v>
      </c>
      <c r="L1371" s="3">
        <v>13.479801931981299</v>
      </c>
    </row>
    <row r="1372" spans="1:12" x14ac:dyDescent="0.25">
      <c r="A1372" s="1">
        <v>44487</v>
      </c>
      <c r="B1372" s="2">
        <f t="shared" si="42"/>
        <v>43</v>
      </c>
      <c r="C1372" s="2" t="str">
        <f t="shared" si="43"/>
        <v>week 43</v>
      </c>
      <c r="D1372" s="3" t="s">
        <v>15</v>
      </c>
      <c r="E1372" s="3">
        <v>0</v>
      </c>
      <c r="F1372" s="3">
        <v>930</v>
      </c>
      <c r="G1372" s="3">
        <v>618537.89999999944</v>
      </c>
      <c r="H1372" s="3">
        <v>18.5</v>
      </c>
      <c r="I1372" s="3" t="s">
        <v>12</v>
      </c>
      <c r="J1372" s="3">
        <v>17205</v>
      </c>
      <c r="K1372" s="3">
        <v>0</v>
      </c>
      <c r="L1372" s="3">
        <v>13.554228335419435</v>
      </c>
    </row>
    <row r="1373" spans="1:12" x14ac:dyDescent="0.25">
      <c r="A1373" s="1">
        <v>44487</v>
      </c>
      <c r="B1373" s="2">
        <f t="shared" si="42"/>
        <v>43</v>
      </c>
      <c r="C1373" s="2" t="str">
        <f t="shared" si="43"/>
        <v>week 43</v>
      </c>
      <c r="D1373" s="3" t="s">
        <v>15</v>
      </c>
      <c r="E1373" s="3">
        <v>0</v>
      </c>
      <c r="F1373" s="3">
        <v>33522</v>
      </c>
      <c r="G1373" s="3">
        <v>585015.89999999944</v>
      </c>
      <c r="H1373" s="3">
        <v>18.3</v>
      </c>
      <c r="I1373" s="3" t="s">
        <v>12</v>
      </c>
      <c r="J1373" s="3">
        <v>613452.6</v>
      </c>
      <c r="K1373" s="3">
        <v>0</v>
      </c>
      <c r="L1373" s="3">
        <v>13.554228335419435</v>
      </c>
    </row>
    <row r="1374" spans="1:12" x14ac:dyDescent="0.25">
      <c r="A1374" s="1">
        <v>44487</v>
      </c>
      <c r="B1374" s="2">
        <f t="shared" si="42"/>
        <v>43</v>
      </c>
      <c r="C1374" s="2" t="str">
        <f t="shared" si="43"/>
        <v>week 43</v>
      </c>
      <c r="D1374" s="3" t="s">
        <v>15</v>
      </c>
      <c r="E1374" s="3">
        <v>0</v>
      </c>
      <c r="F1374" s="3">
        <v>41370</v>
      </c>
      <c r="G1374" s="3">
        <v>543645.89999999944</v>
      </c>
      <c r="H1374" s="3">
        <v>17.600000000000001</v>
      </c>
      <c r="I1374" s="3" t="s">
        <v>12</v>
      </c>
      <c r="J1374" s="3">
        <v>728112.00000000012</v>
      </c>
      <c r="K1374" s="3">
        <v>0</v>
      </c>
      <c r="L1374" s="3">
        <v>13.554228335419435</v>
      </c>
    </row>
    <row r="1375" spans="1:12" x14ac:dyDescent="0.25">
      <c r="A1375" s="1">
        <v>44487</v>
      </c>
      <c r="B1375" s="2">
        <f t="shared" si="42"/>
        <v>43</v>
      </c>
      <c r="C1375" s="2" t="str">
        <f t="shared" si="43"/>
        <v>week 43</v>
      </c>
      <c r="D1375" s="3" t="s">
        <v>16</v>
      </c>
      <c r="E1375" s="3">
        <v>0</v>
      </c>
      <c r="F1375" s="3">
        <v>1312</v>
      </c>
      <c r="G1375" s="3">
        <v>353908.28000000026</v>
      </c>
      <c r="H1375" s="3">
        <v>17.7</v>
      </c>
      <c r="I1375" s="3" t="s">
        <v>12</v>
      </c>
      <c r="J1375" s="3">
        <v>23222.399999999998</v>
      </c>
      <c r="K1375" s="3">
        <v>0</v>
      </c>
      <c r="L1375" s="3">
        <v>13.452490916829559</v>
      </c>
    </row>
    <row r="1376" spans="1:12" x14ac:dyDescent="0.25">
      <c r="A1376" s="1">
        <v>44487</v>
      </c>
      <c r="B1376" s="2">
        <f t="shared" si="42"/>
        <v>43</v>
      </c>
      <c r="C1376" s="2" t="str">
        <f t="shared" si="43"/>
        <v>week 43</v>
      </c>
      <c r="D1376" s="3" t="s">
        <v>16</v>
      </c>
      <c r="E1376" s="3">
        <v>0</v>
      </c>
      <c r="F1376" s="3">
        <v>1330</v>
      </c>
      <c r="G1376" s="3">
        <v>352578.28000000026</v>
      </c>
      <c r="H1376" s="3">
        <v>17.100000000000001</v>
      </c>
      <c r="I1376" s="3" t="s">
        <v>12</v>
      </c>
      <c r="J1376" s="3">
        <v>22743.000000000004</v>
      </c>
      <c r="K1376" s="3">
        <v>0</v>
      </c>
      <c r="L1376" s="3">
        <v>13.452490916829559</v>
      </c>
    </row>
    <row r="1377" spans="1:12" x14ac:dyDescent="0.25">
      <c r="A1377" s="1">
        <v>44487</v>
      </c>
      <c r="B1377" s="2">
        <f t="shared" si="42"/>
        <v>43</v>
      </c>
      <c r="C1377" s="2" t="str">
        <f t="shared" si="43"/>
        <v>week 43</v>
      </c>
      <c r="D1377" s="3" t="s">
        <v>16</v>
      </c>
      <c r="E1377" s="3">
        <v>0</v>
      </c>
      <c r="F1377" s="3">
        <v>177</v>
      </c>
      <c r="G1377" s="3">
        <v>352401.28000000026</v>
      </c>
      <c r="H1377" s="3">
        <v>16.5</v>
      </c>
      <c r="I1377" s="3" t="s">
        <v>12</v>
      </c>
      <c r="J1377" s="3">
        <v>2920.5</v>
      </c>
      <c r="K1377" s="3">
        <v>0</v>
      </c>
      <c r="L1377" s="3">
        <v>13.452490916829559</v>
      </c>
    </row>
    <row r="1378" spans="1:12" x14ac:dyDescent="0.25">
      <c r="A1378" s="1">
        <v>44487</v>
      </c>
      <c r="B1378" s="2">
        <f t="shared" si="42"/>
        <v>43</v>
      </c>
      <c r="C1378" s="2" t="str">
        <f t="shared" si="43"/>
        <v>week 43</v>
      </c>
      <c r="D1378" s="3" t="s">
        <v>16</v>
      </c>
      <c r="E1378" s="3">
        <v>0</v>
      </c>
      <c r="F1378" s="3">
        <v>346.7</v>
      </c>
      <c r="G1378" s="3">
        <v>352054.58000000007</v>
      </c>
      <c r="H1378" s="3">
        <v>16.3</v>
      </c>
      <c r="I1378" s="3" t="s">
        <v>12</v>
      </c>
      <c r="J1378" s="3">
        <v>5651.21</v>
      </c>
      <c r="K1378" s="3">
        <v>0</v>
      </c>
      <c r="L1378" s="3">
        <v>13.452490916829559</v>
      </c>
    </row>
    <row r="1379" spans="1:12" x14ac:dyDescent="0.25">
      <c r="A1379" s="1">
        <v>44488</v>
      </c>
      <c r="B1379" s="2">
        <f t="shared" si="42"/>
        <v>43</v>
      </c>
      <c r="C1379" s="2" t="str">
        <f t="shared" si="43"/>
        <v>week 43</v>
      </c>
      <c r="D1379" s="3" t="s">
        <v>16</v>
      </c>
      <c r="E1379" s="3">
        <v>0</v>
      </c>
      <c r="F1379" s="3">
        <v>2890</v>
      </c>
      <c r="G1379" s="3">
        <v>349164.58000000007</v>
      </c>
      <c r="H1379" s="3">
        <v>17.600000000000001</v>
      </c>
      <c r="I1379" s="3" t="s">
        <v>12</v>
      </c>
      <c r="J1379" s="3">
        <v>50864.000000000007</v>
      </c>
      <c r="K1379" s="3">
        <v>0</v>
      </c>
      <c r="L1379" s="3">
        <v>13.452490916829559</v>
      </c>
    </row>
    <row r="1380" spans="1:12" x14ac:dyDescent="0.25">
      <c r="A1380" s="1">
        <v>44488</v>
      </c>
      <c r="B1380" s="2">
        <f t="shared" si="42"/>
        <v>43</v>
      </c>
      <c r="C1380" s="2" t="str">
        <f t="shared" si="43"/>
        <v>week 43</v>
      </c>
      <c r="D1380" s="3" t="s">
        <v>16</v>
      </c>
      <c r="E1380" s="3">
        <v>0</v>
      </c>
      <c r="F1380" s="3">
        <v>1330</v>
      </c>
      <c r="G1380" s="3">
        <v>347834.58000000007</v>
      </c>
      <c r="H1380" s="3">
        <v>18.2</v>
      </c>
      <c r="I1380" s="3" t="s">
        <v>12</v>
      </c>
      <c r="J1380" s="3">
        <v>24206</v>
      </c>
      <c r="K1380" s="3">
        <v>0</v>
      </c>
      <c r="L1380" s="3">
        <v>13.452490916829559</v>
      </c>
    </row>
    <row r="1381" spans="1:12" x14ac:dyDescent="0.25">
      <c r="A1381" s="1">
        <v>44488</v>
      </c>
      <c r="B1381" s="2">
        <f t="shared" si="42"/>
        <v>43</v>
      </c>
      <c r="C1381" s="2" t="str">
        <f t="shared" si="43"/>
        <v>week 43</v>
      </c>
      <c r="D1381" s="3" t="s">
        <v>16</v>
      </c>
      <c r="E1381" s="3">
        <v>4315</v>
      </c>
      <c r="F1381" s="3">
        <v>0</v>
      </c>
      <c r="G1381" s="3">
        <v>352149.58000000007</v>
      </c>
      <c r="H1381" s="3" t="s">
        <v>12</v>
      </c>
      <c r="I1381" s="3">
        <v>12.4</v>
      </c>
      <c r="J1381" s="3">
        <v>0</v>
      </c>
      <c r="K1381" s="3">
        <v>53506</v>
      </c>
      <c r="L1381" s="3">
        <v>13.450679309080668</v>
      </c>
    </row>
    <row r="1382" spans="1:12" x14ac:dyDescent="0.25">
      <c r="A1382" s="1">
        <v>44489</v>
      </c>
      <c r="B1382" s="2">
        <f t="shared" si="42"/>
        <v>43</v>
      </c>
      <c r="C1382" s="2" t="str">
        <f t="shared" si="43"/>
        <v>week 43</v>
      </c>
      <c r="D1382" s="3" t="s">
        <v>16</v>
      </c>
      <c r="E1382" s="3">
        <v>0</v>
      </c>
      <c r="F1382" s="3">
        <v>4160</v>
      </c>
      <c r="G1382" s="3">
        <v>347989.58000000007</v>
      </c>
      <c r="H1382" s="3">
        <v>16.100000000000001</v>
      </c>
      <c r="I1382" s="3" t="s">
        <v>12</v>
      </c>
      <c r="J1382" s="3">
        <v>66976</v>
      </c>
      <c r="K1382" s="3">
        <v>0</v>
      </c>
      <c r="L1382" s="3">
        <v>13.450679309080668</v>
      </c>
    </row>
    <row r="1383" spans="1:12" x14ac:dyDescent="0.25">
      <c r="A1383" s="1">
        <v>44489</v>
      </c>
      <c r="B1383" s="2">
        <f t="shared" si="42"/>
        <v>43</v>
      </c>
      <c r="C1383" s="2" t="str">
        <f t="shared" si="43"/>
        <v>week 43</v>
      </c>
      <c r="D1383" s="3" t="s">
        <v>16</v>
      </c>
      <c r="E1383" s="3">
        <v>0</v>
      </c>
      <c r="F1383" s="3">
        <v>3258</v>
      </c>
      <c r="G1383" s="3">
        <v>344731.58000000007</v>
      </c>
      <c r="H1383" s="3">
        <v>18.5</v>
      </c>
      <c r="I1383" s="3" t="s">
        <v>12</v>
      </c>
      <c r="J1383" s="3">
        <v>60273</v>
      </c>
      <c r="K1383" s="3">
        <v>0</v>
      </c>
      <c r="L1383" s="3">
        <v>13.450679309080668</v>
      </c>
    </row>
    <row r="1384" spans="1:12" x14ac:dyDescent="0.25">
      <c r="A1384" s="1">
        <v>44489</v>
      </c>
      <c r="B1384" s="2">
        <f t="shared" si="42"/>
        <v>43</v>
      </c>
      <c r="C1384" s="2" t="str">
        <f t="shared" si="43"/>
        <v>week 43</v>
      </c>
      <c r="D1384" s="3" t="s">
        <v>16</v>
      </c>
      <c r="E1384" s="3">
        <v>0</v>
      </c>
      <c r="F1384" s="3">
        <v>116</v>
      </c>
      <c r="G1384" s="3">
        <v>344615.58000000007</v>
      </c>
      <c r="H1384" s="3">
        <v>16.3</v>
      </c>
      <c r="I1384" s="3" t="s">
        <v>12</v>
      </c>
      <c r="J1384" s="3">
        <v>1890.8000000000002</v>
      </c>
      <c r="K1384" s="3">
        <v>0</v>
      </c>
      <c r="L1384" s="3">
        <v>13.450679309080668</v>
      </c>
    </row>
    <row r="1385" spans="1:12" x14ac:dyDescent="0.25">
      <c r="A1385" s="1">
        <v>44492</v>
      </c>
      <c r="B1385" s="2">
        <f t="shared" si="42"/>
        <v>43</v>
      </c>
      <c r="C1385" s="2" t="str">
        <f t="shared" si="43"/>
        <v>week 43</v>
      </c>
      <c r="D1385" s="3" t="s">
        <v>15</v>
      </c>
      <c r="E1385" s="3">
        <v>0</v>
      </c>
      <c r="F1385" s="3">
        <v>6064</v>
      </c>
      <c r="G1385" s="3">
        <v>537581.89999999944</v>
      </c>
      <c r="H1385" s="3">
        <v>16.5</v>
      </c>
      <c r="I1385" s="3" t="s">
        <v>12</v>
      </c>
      <c r="J1385" s="3">
        <v>100056</v>
      </c>
      <c r="K1385" s="3">
        <v>0</v>
      </c>
      <c r="L1385" s="3">
        <v>13.554228335419435</v>
      </c>
    </row>
    <row r="1386" spans="1:12" x14ac:dyDescent="0.25">
      <c r="A1386" s="1">
        <v>44492</v>
      </c>
      <c r="B1386" s="2">
        <f t="shared" si="42"/>
        <v>43</v>
      </c>
      <c r="C1386" s="2" t="str">
        <f t="shared" si="43"/>
        <v>week 43</v>
      </c>
      <c r="D1386" s="3" t="s">
        <v>15</v>
      </c>
      <c r="E1386" s="3">
        <v>0</v>
      </c>
      <c r="F1386" s="3">
        <v>15000</v>
      </c>
      <c r="G1386" s="3">
        <v>522581.89999999944</v>
      </c>
      <c r="H1386" s="3">
        <v>17.8</v>
      </c>
      <c r="I1386" s="3" t="s">
        <v>12</v>
      </c>
      <c r="J1386" s="3">
        <v>267000</v>
      </c>
      <c r="K1386" s="3">
        <v>0</v>
      </c>
      <c r="L1386" s="3">
        <v>13.554228335419435</v>
      </c>
    </row>
    <row r="1387" spans="1:12" x14ac:dyDescent="0.25">
      <c r="A1387" s="1">
        <v>44492</v>
      </c>
      <c r="B1387" s="2">
        <f t="shared" si="42"/>
        <v>43</v>
      </c>
      <c r="C1387" s="2" t="str">
        <f t="shared" si="43"/>
        <v>week 43</v>
      </c>
      <c r="D1387" s="3" t="s">
        <v>16</v>
      </c>
      <c r="E1387" s="3">
        <v>0</v>
      </c>
      <c r="F1387" s="3">
        <v>9706</v>
      </c>
      <c r="G1387" s="3">
        <v>334909.58000000007</v>
      </c>
      <c r="H1387" s="3">
        <v>16.399999999999999</v>
      </c>
      <c r="I1387" s="3" t="s">
        <v>12</v>
      </c>
      <c r="J1387" s="3">
        <v>159178.4</v>
      </c>
      <c r="K1387" s="3">
        <v>0</v>
      </c>
      <c r="L1387" s="3">
        <v>13.450679309080668</v>
      </c>
    </row>
    <row r="1388" spans="1:12" x14ac:dyDescent="0.25">
      <c r="A1388" s="1">
        <v>44493</v>
      </c>
      <c r="B1388" s="2">
        <f t="shared" si="42"/>
        <v>44</v>
      </c>
      <c r="C1388" s="2" t="str">
        <f t="shared" si="43"/>
        <v>week 44</v>
      </c>
      <c r="D1388" s="3" t="s">
        <v>16</v>
      </c>
      <c r="E1388" s="3">
        <v>0</v>
      </c>
      <c r="F1388" s="3">
        <v>130</v>
      </c>
      <c r="G1388" s="3">
        <v>334779.58000000007</v>
      </c>
      <c r="H1388" s="3">
        <v>17.5</v>
      </c>
      <c r="I1388" s="3" t="s">
        <v>12</v>
      </c>
      <c r="J1388" s="3">
        <v>2275</v>
      </c>
      <c r="K1388" s="3">
        <v>0</v>
      </c>
      <c r="L1388" s="3">
        <v>13.450679309080668</v>
      </c>
    </row>
    <row r="1389" spans="1:12" x14ac:dyDescent="0.25">
      <c r="A1389" s="1">
        <v>44493</v>
      </c>
      <c r="B1389" s="2">
        <f t="shared" si="42"/>
        <v>44</v>
      </c>
      <c r="C1389" s="2" t="str">
        <f t="shared" si="43"/>
        <v>week 44</v>
      </c>
      <c r="D1389" s="3" t="s">
        <v>16</v>
      </c>
      <c r="E1389" s="3">
        <v>0</v>
      </c>
      <c r="F1389" s="3">
        <v>1700</v>
      </c>
      <c r="G1389" s="3">
        <v>333079.58000000007</v>
      </c>
      <c r="H1389" s="3">
        <v>16.3</v>
      </c>
      <c r="I1389" s="3" t="s">
        <v>12</v>
      </c>
      <c r="J1389" s="3">
        <v>27710</v>
      </c>
      <c r="K1389" s="3">
        <v>0</v>
      </c>
      <c r="L1389" s="3">
        <v>13.450679309080668</v>
      </c>
    </row>
    <row r="1390" spans="1:12" x14ac:dyDescent="0.25">
      <c r="A1390" s="1">
        <v>44494</v>
      </c>
      <c r="B1390" s="2">
        <f t="shared" si="42"/>
        <v>44</v>
      </c>
      <c r="C1390" s="2" t="str">
        <f t="shared" si="43"/>
        <v>week 44</v>
      </c>
      <c r="D1390" s="3" t="s">
        <v>15</v>
      </c>
      <c r="E1390" s="3">
        <v>0</v>
      </c>
      <c r="F1390" s="3">
        <v>40040</v>
      </c>
      <c r="G1390" s="3">
        <v>482541.89999999944</v>
      </c>
      <c r="H1390" s="3">
        <v>18.3</v>
      </c>
      <c r="I1390" s="3" t="s">
        <v>12</v>
      </c>
      <c r="J1390" s="3">
        <v>732732</v>
      </c>
      <c r="K1390" s="3">
        <v>0</v>
      </c>
      <c r="L1390" s="3">
        <v>13.554228335419435</v>
      </c>
    </row>
    <row r="1391" spans="1:12" x14ac:dyDescent="0.25">
      <c r="A1391" s="1">
        <v>44495</v>
      </c>
      <c r="B1391" s="2">
        <f t="shared" si="42"/>
        <v>44</v>
      </c>
      <c r="C1391" s="2" t="str">
        <f t="shared" si="43"/>
        <v>week 44</v>
      </c>
      <c r="D1391" s="3" t="s">
        <v>14</v>
      </c>
      <c r="E1391" s="3">
        <v>0</v>
      </c>
      <c r="F1391" s="3">
        <v>22120</v>
      </c>
      <c r="G1391" s="3">
        <v>28025.049999999988</v>
      </c>
      <c r="H1391" s="3">
        <v>17.2</v>
      </c>
      <c r="I1391" s="3" t="s">
        <v>12</v>
      </c>
      <c r="J1391" s="3">
        <v>380464</v>
      </c>
      <c r="K1391" s="3">
        <v>0</v>
      </c>
      <c r="L1391" s="3">
        <v>13.522715014991201</v>
      </c>
    </row>
    <row r="1392" spans="1:12" x14ac:dyDescent="0.25">
      <c r="A1392" s="1">
        <v>44495</v>
      </c>
      <c r="B1392" s="2">
        <f t="shared" si="42"/>
        <v>44</v>
      </c>
      <c r="C1392" s="2" t="str">
        <f t="shared" si="43"/>
        <v>week 44</v>
      </c>
      <c r="D1392" s="3" t="s">
        <v>15</v>
      </c>
      <c r="E1392" s="3">
        <v>0</v>
      </c>
      <c r="F1392" s="3">
        <v>21200</v>
      </c>
      <c r="G1392" s="3">
        <v>461341.89999999944</v>
      </c>
      <c r="H1392" s="3">
        <v>17.600000000000001</v>
      </c>
      <c r="I1392" s="3" t="s">
        <v>12</v>
      </c>
      <c r="J1392" s="3">
        <v>373120.00000000006</v>
      </c>
      <c r="K1392" s="3">
        <v>0</v>
      </c>
      <c r="L1392" s="3">
        <v>13.554228335419435</v>
      </c>
    </row>
    <row r="1393" spans="1:12" x14ac:dyDescent="0.25">
      <c r="A1393" s="1">
        <v>44495</v>
      </c>
      <c r="B1393" s="2">
        <f t="shared" si="42"/>
        <v>44</v>
      </c>
      <c r="C1393" s="2" t="str">
        <f t="shared" si="43"/>
        <v>week 44</v>
      </c>
      <c r="D1393" s="3" t="s">
        <v>16</v>
      </c>
      <c r="E1393" s="3">
        <v>0</v>
      </c>
      <c r="F1393" s="3">
        <v>2620</v>
      </c>
      <c r="G1393" s="3">
        <v>330459.58000000007</v>
      </c>
      <c r="H1393" s="3">
        <v>18.8</v>
      </c>
      <c r="I1393" s="3" t="s">
        <v>12</v>
      </c>
      <c r="J1393" s="3">
        <v>49256</v>
      </c>
      <c r="K1393" s="3">
        <v>0</v>
      </c>
      <c r="L1393" s="3">
        <v>13.450679309080668</v>
      </c>
    </row>
    <row r="1394" spans="1:12" x14ac:dyDescent="0.25">
      <c r="A1394" s="1">
        <v>44495</v>
      </c>
      <c r="B1394" s="2">
        <f t="shared" si="42"/>
        <v>44</v>
      </c>
      <c r="C1394" s="2" t="str">
        <f t="shared" si="43"/>
        <v>week 44</v>
      </c>
      <c r="D1394" s="3" t="s">
        <v>16</v>
      </c>
      <c r="E1394" s="3">
        <v>0</v>
      </c>
      <c r="F1394" s="3">
        <v>16820</v>
      </c>
      <c r="G1394" s="3">
        <v>313639.58000000007</v>
      </c>
      <c r="H1394" s="3">
        <v>16.3</v>
      </c>
      <c r="I1394" s="3" t="s">
        <v>12</v>
      </c>
      <c r="J1394" s="3">
        <v>274166</v>
      </c>
      <c r="K1394" s="3">
        <v>0</v>
      </c>
      <c r="L1394" s="3">
        <v>13.450679309080668</v>
      </c>
    </row>
    <row r="1395" spans="1:12" x14ac:dyDescent="0.25">
      <c r="A1395" s="1">
        <v>44496</v>
      </c>
      <c r="B1395" s="2">
        <f t="shared" si="42"/>
        <v>44</v>
      </c>
      <c r="C1395" s="2" t="str">
        <f t="shared" si="43"/>
        <v>week 44</v>
      </c>
      <c r="D1395" s="3" t="s">
        <v>11</v>
      </c>
      <c r="E1395" s="3">
        <v>2430</v>
      </c>
      <c r="F1395" s="3">
        <v>0</v>
      </c>
      <c r="G1395" s="3">
        <v>259076.95000000065</v>
      </c>
      <c r="H1395" s="3" t="s">
        <v>12</v>
      </c>
      <c r="I1395" s="3">
        <v>13.8</v>
      </c>
      <c r="J1395" s="3">
        <v>0</v>
      </c>
      <c r="K1395" s="3">
        <v>33534</v>
      </c>
      <c r="L1395" s="3">
        <v>13.273414494522735</v>
      </c>
    </row>
    <row r="1396" spans="1:12" x14ac:dyDescent="0.25">
      <c r="A1396" s="1">
        <v>44496</v>
      </c>
      <c r="B1396" s="2">
        <f t="shared" si="42"/>
        <v>44</v>
      </c>
      <c r="C1396" s="2" t="str">
        <f t="shared" si="43"/>
        <v>week 44</v>
      </c>
      <c r="D1396" s="3" t="s">
        <v>11</v>
      </c>
      <c r="E1396" s="3">
        <v>6700</v>
      </c>
      <c r="F1396" s="3">
        <v>0</v>
      </c>
      <c r="G1396" s="3">
        <v>265776.95000000065</v>
      </c>
      <c r="H1396" s="3" t="s">
        <v>12</v>
      </c>
      <c r="I1396" s="3">
        <v>13.8</v>
      </c>
      <c r="J1396" s="3">
        <v>0</v>
      </c>
      <c r="K1396" s="3">
        <v>92460</v>
      </c>
      <c r="L1396" s="3">
        <v>13.274559217274668</v>
      </c>
    </row>
    <row r="1397" spans="1:12" x14ac:dyDescent="0.25">
      <c r="A1397" s="1">
        <v>44496</v>
      </c>
      <c r="B1397" s="2">
        <f t="shared" si="42"/>
        <v>44</v>
      </c>
      <c r="C1397" s="2" t="str">
        <f t="shared" si="43"/>
        <v>week 44</v>
      </c>
      <c r="D1397" s="3" t="s">
        <v>11</v>
      </c>
      <c r="E1397" s="3">
        <v>0</v>
      </c>
      <c r="F1397" s="3">
        <v>10950</v>
      </c>
      <c r="G1397" s="3">
        <v>254826.95000000065</v>
      </c>
      <c r="H1397" s="3">
        <v>17.3</v>
      </c>
      <c r="I1397" s="3" t="s">
        <v>12</v>
      </c>
      <c r="J1397" s="3">
        <v>189435</v>
      </c>
      <c r="K1397" s="3">
        <v>0</v>
      </c>
      <c r="L1397" s="3">
        <v>13.274559217274668</v>
      </c>
    </row>
    <row r="1398" spans="1:12" x14ac:dyDescent="0.25">
      <c r="A1398" s="1">
        <v>44496</v>
      </c>
      <c r="B1398" s="2">
        <f t="shared" si="42"/>
        <v>44</v>
      </c>
      <c r="C1398" s="2" t="str">
        <f t="shared" si="43"/>
        <v>week 44</v>
      </c>
      <c r="D1398" s="3" t="s">
        <v>11</v>
      </c>
      <c r="E1398" s="3">
        <v>21060</v>
      </c>
      <c r="F1398" s="3">
        <v>0</v>
      </c>
      <c r="G1398" s="3">
        <v>275886.95000000065</v>
      </c>
      <c r="H1398" s="3" t="s">
        <v>12</v>
      </c>
      <c r="I1398" s="3">
        <v>12.4</v>
      </c>
      <c r="J1398" s="3">
        <v>0</v>
      </c>
      <c r="K1398" s="3">
        <v>261144</v>
      </c>
      <c r="L1398" s="3">
        <v>13.268623861809587</v>
      </c>
    </row>
    <row r="1399" spans="1:12" x14ac:dyDescent="0.25">
      <c r="A1399" s="1">
        <v>44496</v>
      </c>
      <c r="B1399" s="2">
        <f t="shared" si="42"/>
        <v>44</v>
      </c>
      <c r="C1399" s="2" t="str">
        <f t="shared" si="43"/>
        <v>week 44</v>
      </c>
      <c r="D1399" s="3" t="s">
        <v>11</v>
      </c>
      <c r="E1399" s="3">
        <v>0</v>
      </c>
      <c r="F1399" s="3">
        <v>21735</v>
      </c>
      <c r="G1399" s="3">
        <v>254151.95000000065</v>
      </c>
      <c r="H1399" s="3">
        <v>17.2</v>
      </c>
      <c r="I1399" s="3" t="s">
        <v>12</v>
      </c>
      <c r="J1399" s="3">
        <v>373842</v>
      </c>
      <c r="K1399" s="3">
        <v>0</v>
      </c>
      <c r="L1399" s="3">
        <v>13.268623861809587</v>
      </c>
    </row>
    <row r="1400" spans="1:12" x14ac:dyDescent="0.25">
      <c r="A1400" s="1">
        <v>44496</v>
      </c>
      <c r="B1400" s="2">
        <f t="shared" si="42"/>
        <v>44</v>
      </c>
      <c r="C1400" s="2" t="str">
        <f t="shared" si="43"/>
        <v>week 44</v>
      </c>
      <c r="D1400" s="3" t="s">
        <v>16</v>
      </c>
      <c r="E1400" s="3">
        <v>0</v>
      </c>
      <c r="F1400" s="3">
        <v>4315</v>
      </c>
      <c r="G1400" s="3">
        <v>309324.58000000007</v>
      </c>
      <c r="H1400" s="3">
        <v>16.399999999999999</v>
      </c>
      <c r="I1400" s="3" t="s">
        <v>12</v>
      </c>
      <c r="J1400" s="3">
        <v>70766</v>
      </c>
      <c r="K1400" s="3">
        <v>0</v>
      </c>
      <c r="L1400" s="3">
        <v>13.450679309080668</v>
      </c>
    </row>
    <row r="1401" spans="1:12" x14ac:dyDescent="0.25">
      <c r="A1401" s="1">
        <v>44499</v>
      </c>
      <c r="B1401" s="2">
        <f t="shared" si="42"/>
        <v>44</v>
      </c>
      <c r="C1401" s="2" t="str">
        <f t="shared" si="43"/>
        <v>week 44</v>
      </c>
      <c r="D1401" s="3" t="s">
        <v>11</v>
      </c>
      <c r="E1401" s="3">
        <v>0</v>
      </c>
      <c r="F1401" s="3">
        <v>2304.1999999999998</v>
      </c>
      <c r="G1401" s="3">
        <v>251847.75000000047</v>
      </c>
      <c r="H1401" s="3">
        <v>18.3</v>
      </c>
      <c r="I1401" s="3" t="s">
        <v>12</v>
      </c>
      <c r="J1401" s="3">
        <v>42166.86</v>
      </c>
      <c r="K1401" s="3">
        <v>0</v>
      </c>
      <c r="L1401" s="3">
        <v>13.268623861809587</v>
      </c>
    </row>
    <row r="1402" spans="1:12" x14ac:dyDescent="0.25">
      <c r="A1402" s="1">
        <v>44499</v>
      </c>
      <c r="B1402" s="2">
        <f t="shared" si="42"/>
        <v>44</v>
      </c>
      <c r="C1402" s="2" t="str">
        <f t="shared" si="43"/>
        <v>week 44</v>
      </c>
      <c r="D1402" s="3" t="s">
        <v>15</v>
      </c>
      <c r="E1402" s="3">
        <v>0</v>
      </c>
      <c r="F1402" s="3">
        <v>1075</v>
      </c>
      <c r="G1402" s="3">
        <v>460266.89999999944</v>
      </c>
      <c r="H1402" s="3">
        <v>16.399999999999999</v>
      </c>
      <c r="I1402" s="3" t="s">
        <v>12</v>
      </c>
      <c r="J1402" s="3">
        <v>17630</v>
      </c>
      <c r="K1402" s="3">
        <v>0</v>
      </c>
      <c r="L1402" s="3">
        <v>13.554228335419435</v>
      </c>
    </row>
    <row r="1403" spans="1:12" x14ac:dyDescent="0.25">
      <c r="A1403" s="1">
        <v>44499</v>
      </c>
      <c r="B1403" s="2">
        <f t="shared" si="42"/>
        <v>44</v>
      </c>
      <c r="C1403" s="2" t="str">
        <f t="shared" si="43"/>
        <v>week 44</v>
      </c>
      <c r="D1403" s="3" t="s">
        <v>16</v>
      </c>
      <c r="E1403" s="3">
        <v>0</v>
      </c>
      <c r="F1403" s="3">
        <v>2061</v>
      </c>
      <c r="G1403" s="3">
        <v>307263.58000000007</v>
      </c>
      <c r="H1403" s="3">
        <v>18.5</v>
      </c>
      <c r="I1403" s="3" t="s">
        <v>12</v>
      </c>
      <c r="J1403" s="3">
        <v>38128.5</v>
      </c>
      <c r="K1403" s="3">
        <v>0</v>
      </c>
      <c r="L1403" s="3">
        <v>13.450679309080668</v>
      </c>
    </row>
    <row r="1404" spans="1:12" x14ac:dyDescent="0.25">
      <c r="A1404" s="1">
        <v>44500</v>
      </c>
      <c r="B1404" s="2">
        <f t="shared" si="42"/>
        <v>45</v>
      </c>
      <c r="C1404" s="2" t="str">
        <f t="shared" si="43"/>
        <v>week 45</v>
      </c>
      <c r="D1404" s="3" t="s">
        <v>11</v>
      </c>
      <c r="E1404" s="3">
        <v>385</v>
      </c>
      <c r="F1404" s="3">
        <v>0</v>
      </c>
      <c r="G1404" s="3">
        <v>252232.75000000047</v>
      </c>
      <c r="H1404" s="3" t="s">
        <v>12</v>
      </c>
      <c r="I1404" s="3">
        <v>13.7</v>
      </c>
      <c r="J1404" s="3">
        <v>0</v>
      </c>
      <c r="K1404" s="3">
        <v>5274.5</v>
      </c>
      <c r="L1404" s="3">
        <v>13.26867737515655</v>
      </c>
    </row>
    <row r="1405" spans="1:12" x14ac:dyDescent="0.25">
      <c r="A1405" s="1">
        <v>44500</v>
      </c>
      <c r="B1405" s="2">
        <f t="shared" si="42"/>
        <v>45</v>
      </c>
      <c r="C1405" s="2" t="str">
        <f t="shared" si="43"/>
        <v>week 45</v>
      </c>
      <c r="D1405" s="3" t="s">
        <v>11</v>
      </c>
      <c r="E1405" s="3">
        <v>0</v>
      </c>
      <c r="F1405" s="3">
        <v>980</v>
      </c>
      <c r="G1405" s="3">
        <v>251252.75000000047</v>
      </c>
      <c r="H1405" s="3">
        <v>17.2</v>
      </c>
      <c r="I1405" s="3" t="s">
        <v>12</v>
      </c>
      <c r="J1405" s="3">
        <v>16856</v>
      </c>
      <c r="K1405" s="3">
        <v>0</v>
      </c>
      <c r="L1405" s="3">
        <v>13.26867737515655</v>
      </c>
    </row>
    <row r="1406" spans="1:12" x14ac:dyDescent="0.25">
      <c r="A1406" s="1">
        <v>44500</v>
      </c>
      <c r="B1406" s="2">
        <f t="shared" si="42"/>
        <v>45</v>
      </c>
      <c r="C1406" s="2" t="str">
        <f t="shared" si="43"/>
        <v>week 45</v>
      </c>
      <c r="D1406" s="3" t="s">
        <v>11</v>
      </c>
      <c r="E1406" s="3">
        <v>0</v>
      </c>
      <c r="F1406" s="3">
        <v>980</v>
      </c>
      <c r="G1406" s="3">
        <v>250272.75000000047</v>
      </c>
      <c r="H1406" s="3">
        <v>16.5</v>
      </c>
      <c r="I1406" s="3" t="s">
        <v>12</v>
      </c>
      <c r="J1406" s="3">
        <v>16170</v>
      </c>
      <c r="K1406" s="3">
        <v>0</v>
      </c>
      <c r="L1406" s="3">
        <v>13.26867737515655</v>
      </c>
    </row>
    <row r="1407" spans="1:12" x14ac:dyDescent="0.25">
      <c r="A1407" s="1">
        <v>44500</v>
      </c>
      <c r="B1407" s="2">
        <f t="shared" si="42"/>
        <v>45</v>
      </c>
      <c r="C1407" s="2" t="str">
        <f t="shared" si="43"/>
        <v>week 45</v>
      </c>
      <c r="D1407" s="3" t="s">
        <v>14</v>
      </c>
      <c r="E1407" s="3">
        <v>0</v>
      </c>
      <c r="F1407" s="3">
        <v>9472</v>
      </c>
      <c r="G1407" s="3">
        <v>18553.049999999988</v>
      </c>
      <c r="H1407" s="3">
        <v>18.100000000000001</v>
      </c>
      <c r="I1407" s="3" t="s">
        <v>12</v>
      </c>
      <c r="J1407" s="3">
        <v>171443.20000000001</v>
      </c>
      <c r="K1407" s="3">
        <v>0</v>
      </c>
      <c r="L1407" s="3">
        <v>13.522715014991201</v>
      </c>
    </row>
    <row r="1408" spans="1:12" x14ac:dyDescent="0.25">
      <c r="A1408" s="1">
        <v>44500</v>
      </c>
      <c r="B1408" s="2">
        <f t="shared" si="42"/>
        <v>45</v>
      </c>
      <c r="C1408" s="2" t="str">
        <f t="shared" si="43"/>
        <v>week 45</v>
      </c>
      <c r="D1408" s="3" t="s">
        <v>14</v>
      </c>
      <c r="E1408" s="3">
        <v>0</v>
      </c>
      <c r="F1408" s="3">
        <v>1003</v>
      </c>
      <c r="G1408" s="3">
        <v>17550.049999999988</v>
      </c>
      <c r="H1408" s="3">
        <v>17.5</v>
      </c>
      <c r="I1408" s="3" t="s">
        <v>12</v>
      </c>
      <c r="J1408" s="3">
        <v>17552.5</v>
      </c>
      <c r="K1408" s="3">
        <v>0</v>
      </c>
      <c r="L1408" s="3">
        <v>13.522715014991201</v>
      </c>
    </row>
    <row r="1409" spans="1:12" x14ac:dyDescent="0.25">
      <c r="A1409" s="1">
        <v>44500</v>
      </c>
      <c r="B1409" s="2">
        <f t="shared" si="42"/>
        <v>45</v>
      </c>
      <c r="C1409" s="2" t="str">
        <f t="shared" si="43"/>
        <v>week 45</v>
      </c>
      <c r="D1409" s="3" t="s">
        <v>15</v>
      </c>
      <c r="E1409" s="3">
        <v>11855</v>
      </c>
      <c r="F1409" s="3">
        <v>0</v>
      </c>
      <c r="G1409" s="3">
        <v>472121.89999999944</v>
      </c>
      <c r="H1409" s="3" t="s">
        <v>12</v>
      </c>
      <c r="I1409" s="3">
        <v>12.5</v>
      </c>
      <c r="J1409" s="3">
        <v>0</v>
      </c>
      <c r="K1409" s="3">
        <v>148187.5</v>
      </c>
      <c r="L1409" s="3">
        <v>13.551152519447381</v>
      </c>
    </row>
    <row r="1410" spans="1:12" x14ac:dyDescent="0.25">
      <c r="A1410" s="1">
        <v>44500</v>
      </c>
      <c r="B1410" s="2">
        <f t="shared" si="42"/>
        <v>45</v>
      </c>
      <c r="C1410" s="2" t="str">
        <f t="shared" si="43"/>
        <v>week 45</v>
      </c>
      <c r="D1410" s="3" t="s">
        <v>15</v>
      </c>
      <c r="E1410" s="3">
        <v>0</v>
      </c>
      <c r="F1410" s="3">
        <v>11855</v>
      </c>
      <c r="G1410" s="3">
        <v>460266.89999999944</v>
      </c>
      <c r="H1410" s="3">
        <v>17.5</v>
      </c>
      <c r="I1410" s="3" t="s">
        <v>12</v>
      </c>
      <c r="J1410" s="3">
        <v>207462.5</v>
      </c>
      <c r="K1410" s="3">
        <v>0</v>
      </c>
      <c r="L1410" s="3">
        <v>13.551152519447381</v>
      </c>
    </row>
    <row r="1411" spans="1:12" x14ac:dyDescent="0.25">
      <c r="A1411" s="1">
        <v>44502</v>
      </c>
      <c r="B1411" s="2">
        <f t="shared" ref="B1411:B1474" si="44">WEEKNUM(A1411)</f>
        <v>45</v>
      </c>
      <c r="C1411" s="2" t="str">
        <f t="shared" ref="C1411:C1474" si="45">CONCATENATE("week"," ",B1411)</f>
        <v>week 45</v>
      </c>
      <c r="D1411" s="3" t="s">
        <v>16</v>
      </c>
      <c r="E1411" s="3">
        <v>0</v>
      </c>
      <c r="F1411" s="3">
        <v>9840</v>
      </c>
      <c r="G1411" s="3">
        <v>297423.58000000007</v>
      </c>
      <c r="H1411" s="3">
        <v>18.5</v>
      </c>
      <c r="I1411" s="3" t="s">
        <v>12</v>
      </c>
      <c r="J1411" s="3">
        <v>182040</v>
      </c>
      <c r="K1411" s="3">
        <v>0</v>
      </c>
      <c r="L1411" s="3">
        <v>13.450679309080668</v>
      </c>
    </row>
    <row r="1412" spans="1:12" x14ac:dyDescent="0.25">
      <c r="A1412" s="1">
        <v>44503</v>
      </c>
      <c r="B1412" s="2">
        <f t="shared" si="44"/>
        <v>45</v>
      </c>
      <c r="C1412" s="2" t="str">
        <f t="shared" si="45"/>
        <v>week 45</v>
      </c>
      <c r="D1412" s="3" t="s">
        <v>11</v>
      </c>
      <c r="E1412" s="3">
        <v>6240</v>
      </c>
      <c r="F1412" s="3">
        <v>0</v>
      </c>
      <c r="G1412" s="3">
        <v>256512.75000000047</v>
      </c>
      <c r="H1412" s="3" t="s">
        <v>12</v>
      </c>
      <c r="I1412" s="3">
        <v>13.9</v>
      </c>
      <c r="J1412" s="3">
        <v>0</v>
      </c>
      <c r="K1412" s="3">
        <v>86736</v>
      </c>
      <c r="L1412" s="3">
        <v>13.269944177580802</v>
      </c>
    </row>
    <row r="1413" spans="1:12" x14ac:dyDescent="0.25">
      <c r="A1413" s="1">
        <v>44503</v>
      </c>
      <c r="B1413" s="2">
        <f t="shared" si="44"/>
        <v>45</v>
      </c>
      <c r="C1413" s="2" t="str">
        <f t="shared" si="45"/>
        <v>week 45</v>
      </c>
      <c r="D1413" s="3" t="s">
        <v>11</v>
      </c>
      <c r="E1413" s="3">
        <v>0</v>
      </c>
      <c r="F1413" s="3">
        <v>6240</v>
      </c>
      <c r="G1413" s="3">
        <v>250272.75000000047</v>
      </c>
      <c r="H1413" s="3">
        <v>18.5</v>
      </c>
      <c r="I1413" s="3" t="s">
        <v>12</v>
      </c>
      <c r="J1413" s="3">
        <v>115440</v>
      </c>
      <c r="K1413" s="3">
        <v>0</v>
      </c>
      <c r="L1413" s="3">
        <v>13.269944177580802</v>
      </c>
    </row>
    <row r="1414" spans="1:12" x14ac:dyDescent="0.25">
      <c r="A1414" s="1">
        <v>44503</v>
      </c>
      <c r="B1414" s="2">
        <f t="shared" si="44"/>
        <v>45</v>
      </c>
      <c r="C1414" s="2" t="str">
        <f t="shared" si="45"/>
        <v>week 45</v>
      </c>
      <c r="D1414" s="3" t="s">
        <v>16</v>
      </c>
      <c r="E1414" s="3">
        <v>0</v>
      </c>
      <c r="F1414" s="3">
        <v>10390</v>
      </c>
      <c r="G1414" s="3">
        <v>287033.58000000007</v>
      </c>
      <c r="H1414" s="3">
        <v>18.7</v>
      </c>
      <c r="I1414" s="3" t="s">
        <v>12</v>
      </c>
      <c r="J1414" s="3">
        <v>194293</v>
      </c>
      <c r="K1414" s="3">
        <v>0</v>
      </c>
      <c r="L1414" s="3">
        <v>13.450679309080668</v>
      </c>
    </row>
    <row r="1415" spans="1:12" x14ac:dyDescent="0.25">
      <c r="A1415" s="1">
        <v>44506</v>
      </c>
      <c r="B1415" s="2">
        <f t="shared" si="44"/>
        <v>45</v>
      </c>
      <c r="C1415" s="2" t="str">
        <f t="shared" si="45"/>
        <v>week 45</v>
      </c>
      <c r="D1415" s="3" t="s">
        <v>11</v>
      </c>
      <c r="E1415" s="3">
        <v>0</v>
      </c>
      <c r="F1415" s="3">
        <v>19670</v>
      </c>
      <c r="G1415" s="3">
        <v>230602.75000000047</v>
      </c>
      <c r="H1415" s="3">
        <v>18.2</v>
      </c>
      <c r="I1415" s="3" t="s">
        <v>12</v>
      </c>
      <c r="J1415" s="3">
        <v>357994</v>
      </c>
      <c r="K1415" s="3">
        <v>0</v>
      </c>
      <c r="L1415" s="3">
        <v>13.269944177580802</v>
      </c>
    </row>
    <row r="1416" spans="1:12" x14ac:dyDescent="0.25">
      <c r="A1416" s="1">
        <v>44506</v>
      </c>
      <c r="B1416" s="2">
        <f t="shared" si="44"/>
        <v>45</v>
      </c>
      <c r="C1416" s="2" t="str">
        <f t="shared" si="45"/>
        <v>week 45</v>
      </c>
      <c r="D1416" s="3" t="s">
        <v>11</v>
      </c>
      <c r="E1416" s="3">
        <v>0</v>
      </c>
      <c r="F1416" s="3">
        <v>54070</v>
      </c>
      <c r="G1416" s="3">
        <v>176532.75000000047</v>
      </c>
      <c r="H1416" s="3">
        <v>16.7</v>
      </c>
      <c r="I1416" s="3" t="s">
        <v>12</v>
      </c>
      <c r="J1416" s="3">
        <v>902969</v>
      </c>
      <c r="K1416" s="3">
        <v>0</v>
      </c>
      <c r="L1416" s="3">
        <v>13.269944177580802</v>
      </c>
    </row>
    <row r="1417" spans="1:12" x14ac:dyDescent="0.25">
      <c r="A1417" s="1">
        <v>44506</v>
      </c>
      <c r="B1417" s="2">
        <f t="shared" si="44"/>
        <v>45</v>
      </c>
      <c r="C1417" s="2" t="str">
        <f t="shared" si="45"/>
        <v>week 45</v>
      </c>
      <c r="D1417" s="3" t="s">
        <v>11</v>
      </c>
      <c r="E1417" s="3">
        <v>0</v>
      </c>
      <c r="F1417" s="3">
        <v>31950</v>
      </c>
      <c r="G1417" s="3">
        <v>144582.75000000047</v>
      </c>
      <c r="H1417" s="3">
        <v>16.600000000000001</v>
      </c>
      <c r="I1417" s="3" t="s">
        <v>12</v>
      </c>
      <c r="J1417" s="3">
        <v>530370</v>
      </c>
      <c r="K1417" s="3">
        <v>0</v>
      </c>
      <c r="L1417" s="3">
        <v>13.269944177580802</v>
      </c>
    </row>
    <row r="1418" spans="1:12" x14ac:dyDescent="0.25">
      <c r="A1418" s="1">
        <v>44506</v>
      </c>
      <c r="B1418" s="2">
        <f t="shared" si="44"/>
        <v>45</v>
      </c>
      <c r="C1418" s="2" t="str">
        <f t="shared" si="45"/>
        <v>week 45</v>
      </c>
      <c r="D1418" s="3" t="s">
        <v>15</v>
      </c>
      <c r="E1418" s="3">
        <v>0</v>
      </c>
      <c r="F1418" s="3">
        <v>940</v>
      </c>
      <c r="G1418" s="3">
        <v>459326.89999999944</v>
      </c>
      <c r="H1418" s="3">
        <v>16.100000000000001</v>
      </c>
      <c r="I1418" s="3" t="s">
        <v>12</v>
      </c>
      <c r="J1418" s="3">
        <v>15134.000000000002</v>
      </c>
      <c r="K1418" s="3">
        <v>0</v>
      </c>
      <c r="L1418" s="3">
        <v>13.551152519447381</v>
      </c>
    </row>
    <row r="1419" spans="1:12" x14ac:dyDescent="0.25">
      <c r="A1419" s="1">
        <v>44509</v>
      </c>
      <c r="B1419" s="2">
        <f t="shared" si="44"/>
        <v>46</v>
      </c>
      <c r="C1419" s="2" t="str">
        <f t="shared" si="45"/>
        <v>week 46</v>
      </c>
      <c r="D1419" s="3" t="s">
        <v>15</v>
      </c>
      <c r="E1419" s="3">
        <v>0</v>
      </c>
      <c r="F1419" s="3">
        <v>16104</v>
      </c>
      <c r="G1419" s="3">
        <v>443222.89999999944</v>
      </c>
      <c r="H1419" s="3">
        <v>17.3</v>
      </c>
      <c r="I1419" s="3" t="s">
        <v>12</v>
      </c>
      <c r="J1419" s="3">
        <v>278599.2</v>
      </c>
      <c r="K1419" s="3">
        <v>0</v>
      </c>
      <c r="L1419" s="3">
        <v>13.551152519447381</v>
      </c>
    </row>
    <row r="1420" spans="1:12" x14ac:dyDescent="0.25">
      <c r="A1420" s="1">
        <v>44509</v>
      </c>
      <c r="B1420" s="2">
        <f t="shared" si="44"/>
        <v>46</v>
      </c>
      <c r="C1420" s="2" t="str">
        <f t="shared" si="45"/>
        <v>week 46</v>
      </c>
      <c r="D1420" s="3" t="s">
        <v>16</v>
      </c>
      <c r="E1420" s="3">
        <v>0</v>
      </c>
      <c r="F1420" s="3">
        <v>32501</v>
      </c>
      <c r="G1420" s="3">
        <v>254532.58000000007</v>
      </c>
      <c r="H1420" s="3">
        <v>16.7</v>
      </c>
      <c r="I1420" s="3" t="s">
        <v>12</v>
      </c>
      <c r="J1420" s="3">
        <v>542766.69999999995</v>
      </c>
      <c r="K1420" s="3">
        <v>0</v>
      </c>
      <c r="L1420" s="3">
        <v>13.450679309080668</v>
      </c>
    </row>
    <row r="1421" spans="1:12" x14ac:dyDescent="0.25">
      <c r="A1421" s="1">
        <v>44510</v>
      </c>
      <c r="B1421" s="2">
        <f t="shared" si="44"/>
        <v>46</v>
      </c>
      <c r="C1421" s="2" t="str">
        <f t="shared" si="45"/>
        <v>week 46</v>
      </c>
      <c r="D1421" s="3" t="s">
        <v>15</v>
      </c>
      <c r="E1421" s="3">
        <v>0</v>
      </c>
      <c r="F1421" s="3">
        <v>59490</v>
      </c>
      <c r="G1421" s="3">
        <v>383732.89999999944</v>
      </c>
      <c r="H1421" s="3">
        <v>17.5</v>
      </c>
      <c r="I1421" s="3" t="s">
        <v>12</v>
      </c>
      <c r="J1421" s="3">
        <v>1041075</v>
      </c>
      <c r="K1421" s="3">
        <v>0</v>
      </c>
      <c r="L1421" s="3">
        <v>13.551152519447381</v>
      </c>
    </row>
    <row r="1422" spans="1:12" x14ac:dyDescent="0.25">
      <c r="A1422" s="1">
        <v>44510</v>
      </c>
      <c r="B1422" s="2">
        <f t="shared" si="44"/>
        <v>46</v>
      </c>
      <c r="C1422" s="2" t="str">
        <f t="shared" si="45"/>
        <v>week 46</v>
      </c>
      <c r="D1422" s="3" t="s">
        <v>16</v>
      </c>
      <c r="E1422" s="3">
        <v>0</v>
      </c>
      <c r="F1422" s="3">
        <v>52640</v>
      </c>
      <c r="G1422" s="3">
        <v>201892.58000000007</v>
      </c>
      <c r="H1422" s="3">
        <v>18.100000000000001</v>
      </c>
      <c r="I1422" s="3" t="s">
        <v>12</v>
      </c>
      <c r="J1422" s="3">
        <v>952784.00000000012</v>
      </c>
      <c r="K1422" s="3">
        <v>0</v>
      </c>
      <c r="L1422" s="3">
        <v>13.450679309080668</v>
      </c>
    </row>
    <row r="1423" spans="1:12" x14ac:dyDescent="0.25">
      <c r="A1423" s="1">
        <v>44510</v>
      </c>
      <c r="B1423" s="2">
        <f t="shared" si="44"/>
        <v>46</v>
      </c>
      <c r="C1423" s="2" t="str">
        <f t="shared" si="45"/>
        <v>week 46</v>
      </c>
      <c r="D1423" s="3" t="s">
        <v>16</v>
      </c>
      <c r="E1423" s="3">
        <v>0</v>
      </c>
      <c r="F1423" s="3">
        <v>26000</v>
      </c>
      <c r="G1423" s="3">
        <v>175892.58000000007</v>
      </c>
      <c r="H1423" s="3">
        <v>17.8</v>
      </c>
      <c r="I1423" s="3" t="s">
        <v>12</v>
      </c>
      <c r="J1423" s="3">
        <v>462800</v>
      </c>
      <c r="K1423" s="3">
        <v>0</v>
      </c>
      <c r="L1423" s="3">
        <v>13.450679309080668</v>
      </c>
    </row>
    <row r="1424" spans="1:12" x14ac:dyDescent="0.25">
      <c r="A1424" s="1">
        <v>44511</v>
      </c>
      <c r="B1424" s="2">
        <f t="shared" si="44"/>
        <v>46</v>
      </c>
      <c r="C1424" s="2" t="str">
        <f t="shared" si="45"/>
        <v>week 46</v>
      </c>
      <c r="D1424" s="3" t="s">
        <v>13</v>
      </c>
      <c r="E1424" s="3">
        <v>0</v>
      </c>
      <c r="F1424" s="3">
        <v>19000</v>
      </c>
      <c r="G1424" s="3">
        <v>1049.7600000000093</v>
      </c>
      <c r="H1424" s="3">
        <v>18.899999999999999</v>
      </c>
      <c r="I1424" s="3" t="s">
        <v>12</v>
      </c>
      <c r="J1424" s="3">
        <v>359100</v>
      </c>
      <c r="K1424" s="3">
        <v>0</v>
      </c>
      <c r="L1424" s="3">
        <v>13.479801931981299</v>
      </c>
    </row>
    <row r="1425" spans="1:12" x14ac:dyDescent="0.25">
      <c r="A1425" s="1">
        <v>44511</v>
      </c>
      <c r="B1425" s="2">
        <f t="shared" si="44"/>
        <v>46</v>
      </c>
      <c r="C1425" s="2" t="str">
        <f t="shared" si="45"/>
        <v>week 46</v>
      </c>
      <c r="D1425" s="3" t="s">
        <v>13</v>
      </c>
      <c r="E1425" s="3">
        <v>0</v>
      </c>
      <c r="F1425" s="3">
        <v>179.6</v>
      </c>
      <c r="G1425" s="3">
        <v>870.1600000000326</v>
      </c>
      <c r="H1425" s="3">
        <v>18.7</v>
      </c>
      <c r="I1425" s="3" t="s">
        <v>12</v>
      </c>
      <c r="J1425" s="3">
        <v>3358.52</v>
      </c>
      <c r="K1425" s="3">
        <v>0</v>
      </c>
      <c r="L1425" s="3">
        <v>13.479801931981299</v>
      </c>
    </row>
    <row r="1426" spans="1:12" x14ac:dyDescent="0.25">
      <c r="A1426" s="1">
        <v>44511</v>
      </c>
      <c r="B1426" s="2">
        <f t="shared" si="44"/>
        <v>46</v>
      </c>
      <c r="C1426" s="2" t="str">
        <f t="shared" si="45"/>
        <v>week 46</v>
      </c>
      <c r="D1426" s="3" t="s">
        <v>16</v>
      </c>
      <c r="E1426" s="3">
        <v>0</v>
      </c>
      <c r="F1426" s="3">
        <v>31320</v>
      </c>
      <c r="G1426" s="3">
        <v>144572.58000000007</v>
      </c>
      <c r="H1426" s="3">
        <v>18.600000000000001</v>
      </c>
      <c r="I1426" s="3" t="s">
        <v>12</v>
      </c>
      <c r="J1426" s="3">
        <v>582552</v>
      </c>
      <c r="K1426" s="3">
        <v>0</v>
      </c>
      <c r="L1426" s="3">
        <v>13.450679309080668</v>
      </c>
    </row>
    <row r="1427" spans="1:12" x14ac:dyDescent="0.25">
      <c r="A1427" s="1">
        <v>44512</v>
      </c>
      <c r="B1427" s="2">
        <f t="shared" si="44"/>
        <v>46</v>
      </c>
      <c r="C1427" s="2" t="str">
        <f t="shared" si="45"/>
        <v>week 46</v>
      </c>
      <c r="D1427" s="3" t="s">
        <v>15</v>
      </c>
      <c r="E1427" s="3">
        <v>0</v>
      </c>
      <c r="F1427" s="3">
        <v>74400</v>
      </c>
      <c r="G1427" s="3">
        <v>309332.89999999944</v>
      </c>
      <c r="H1427" s="3">
        <v>16.899999999999999</v>
      </c>
      <c r="I1427" s="3" t="s">
        <v>12</v>
      </c>
      <c r="J1427" s="3">
        <v>1257360</v>
      </c>
      <c r="K1427" s="3">
        <v>0</v>
      </c>
      <c r="L1427" s="3">
        <v>13.551152519447381</v>
      </c>
    </row>
    <row r="1428" spans="1:12" x14ac:dyDescent="0.25">
      <c r="A1428" s="1">
        <v>44512</v>
      </c>
      <c r="B1428" s="2">
        <f t="shared" si="44"/>
        <v>46</v>
      </c>
      <c r="C1428" s="2" t="str">
        <f t="shared" si="45"/>
        <v>week 46</v>
      </c>
      <c r="D1428" s="3" t="s">
        <v>15</v>
      </c>
      <c r="E1428" s="3">
        <v>0</v>
      </c>
      <c r="F1428" s="3">
        <v>59580</v>
      </c>
      <c r="G1428" s="3">
        <v>249752.89999999944</v>
      </c>
      <c r="H1428" s="3">
        <v>16.100000000000001</v>
      </c>
      <c r="I1428" s="3" t="s">
        <v>12</v>
      </c>
      <c r="J1428" s="3">
        <v>959238.00000000012</v>
      </c>
      <c r="K1428" s="3">
        <v>0</v>
      </c>
      <c r="L1428" s="3">
        <v>13.551152519447381</v>
      </c>
    </row>
    <row r="1429" spans="1:12" x14ac:dyDescent="0.25">
      <c r="A1429" s="1">
        <v>44512</v>
      </c>
      <c r="B1429" s="2">
        <f t="shared" si="44"/>
        <v>46</v>
      </c>
      <c r="C1429" s="2" t="str">
        <f t="shared" si="45"/>
        <v>week 46</v>
      </c>
      <c r="D1429" s="3" t="s">
        <v>16</v>
      </c>
      <c r="E1429" s="3">
        <v>0</v>
      </c>
      <c r="F1429" s="3">
        <v>52110</v>
      </c>
      <c r="G1429" s="3">
        <v>92462.580000000075</v>
      </c>
      <c r="H1429" s="3">
        <v>16.3</v>
      </c>
      <c r="I1429" s="3" t="s">
        <v>12</v>
      </c>
      <c r="J1429" s="3">
        <v>849393</v>
      </c>
      <c r="K1429" s="3">
        <v>0</v>
      </c>
      <c r="L1429" s="3">
        <v>13.450679309080668</v>
      </c>
    </row>
    <row r="1430" spans="1:12" x14ac:dyDescent="0.25">
      <c r="A1430" s="1">
        <v>44512</v>
      </c>
      <c r="B1430" s="2">
        <f t="shared" si="44"/>
        <v>46</v>
      </c>
      <c r="C1430" s="2" t="str">
        <f t="shared" si="45"/>
        <v>week 46</v>
      </c>
      <c r="D1430" s="3" t="s">
        <v>16</v>
      </c>
      <c r="E1430" s="3">
        <v>0</v>
      </c>
      <c r="F1430" s="3">
        <v>26690</v>
      </c>
      <c r="G1430" s="3">
        <v>65772.580000000075</v>
      </c>
      <c r="H1430" s="3">
        <v>16.600000000000001</v>
      </c>
      <c r="I1430" s="3" t="s">
        <v>12</v>
      </c>
      <c r="J1430" s="3">
        <v>443054.00000000006</v>
      </c>
      <c r="K1430" s="3">
        <v>0</v>
      </c>
      <c r="L1430" s="3">
        <v>13.450679309080668</v>
      </c>
    </row>
    <row r="1431" spans="1:12" x14ac:dyDescent="0.25">
      <c r="A1431" s="1">
        <v>44513</v>
      </c>
      <c r="B1431" s="2">
        <f t="shared" si="44"/>
        <v>46</v>
      </c>
      <c r="C1431" s="2" t="str">
        <f t="shared" si="45"/>
        <v>week 46</v>
      </c>
      <c r="D1431" s="3" t="s">
        <v>11</v>
      </c>
      <c r="E1431" s="3">
        <v>0</v>
      </c>
      <c r="F1431" s="3">
        <v>23778</v>
      </c>
      <c r="G1431" s="3">
        <v>120804.75000000047</v>
      </c>
      <c r="H1431" s="3">
        <v>18.5</v>
      </c>
      <c r="I1431" s="3" t="s">
        <v>12</v>
      </c>
      <c r="J1431" s="3">
        <v>439893</v>
      </c>
      <c r="K1431" s="3">
        <v>0</v>
      </c>
      <c r="L1431" s="3">
        <v>13.269944177580802</v>
      </c>
    </row>
    <row r="1432" spans="1:12" x14ac:dyDescent="0.25">
      <c r="A1432" s="1">
        <v>44513</v>
      </c>
      <c r="B1432" s="2">
        <f t="shared" si="44"/>
        <v>46</v>
      </c>
      <c r="C1432" s="2" t="str">
        <f t="shared" si="45"/>
        <v>week 46</v>
      </c>
      <c r="D1432" s="3" t="s">
        <v>11</v>
      </c>
      <c r="E1432" s="3">
        <v>0</v>
      </c>
      <c r="F1432" s="3">
        <v>19734</v>
      </c>
      <c r="G1432" s="3">
        <v>101070.75000000047</v>
      </c>
      <c r="H1432" s="3">
        <v>16.2</v>
      </c>
      <c r="I1432" s="3" t="s">
        <v>12</v>
      </c>
      <c r="J1432" s="3">
        <v>319690.8</v>
      </c>
      <c r="K1432" s="3">
        <v>0</v>
      </c>
      <c r="L1432" s="3">
        <v>13.269944177580802</v>
      </c>
    </row>
    <row r="1433" spans="1:12" x14ac:dyDescent="0.25">
      <c r="A1433" s="1">
        <v>44513</v>
      </c>
      <c r="B1433" s="2">
        <f t="shared" si="44"/>
        <v>46</v>
      </c>
      <c r="C1433" s="2" t="str">
        <f t="shared" si="45"/>
        <v>week 46</v>
      </c>
      <c r="D1433" s="3" t="s">
        <v>15</v>
      </c>
      <c r="E1433" s="3">
        <v>0</v>
      </c>
      <c r="F1433" s="3">
        <v>16136</v>
      </c>
      <c r="G1433" s="3">
        <v>233616.89999999944</v>
      </c>
      <c r="H1433" s="3">
        <v>18.8</v>
      </c>
      <c r="I1433" s="3" t="s">
        <v>12</v>
      </c>
      <c r="J1433" s="3">
        <v>303356.79999999999</v>
      </c>
      <c r="K1433" s="3">
        <v>0</v>
      </c>
      <c r="L1433" s="3">
        <v>13.551152519447381</v>
      </c>
    </row>
    <row r="1434" spans="1:12" x14ac:dyDescent="0.25">
      <c r="A1434" s="1">
        <v>44513</v>
      </c>
      <c r="B1434" s="2">
        <f t="shared" si="44"/>
        <v>46</v>
      </c>
      <c r="C1434" s="2" t="str">
        <f t="shared" si="45"/>
        <v>week 46</v>
      </c>
      <c r="D1434" s="3" t="s">
        <v>15</v>
      </c>
      <c r="E1434" s="3">
        <v>0</v>
      </c>
      <c r="F1434" s="3">
        <v>31888</v>
      </c>
      <c r="G1434" s="3">
        <v>201728.89999999944</v>
      </c>
      <c r="H1434" s="3">
        <v>17.399999999999999</v>
      </c>
      <c r="I1434" s="3" t="s">
        <v>12</v>
      </c>
      <c r="J1434" s="3">
        <v>554851.19999999995</v>
      </c>
      <c r="K1434" s="3">
        <v>0</v>
      </c>
      <c r="L1434" s="3">
        <v>13.551152519447381</v>
      </c>
    </row>
    <row r="1435" spans="1:12" x14ac:dyDescent="0.25">
      <c r="A1435" s="1">
        <v>44513</v>
      </c>
      <c r="B1435" s="2">
        <f t="shared" si="44"/>
        <v>46</v>
      </c>
      <c r="C1435" s="2" t="str">
        <f t="shared" si="45"/>
        <v>week 46</v>
      </c>
      <c r="D1435" s="3" t="s">
        <v>15</v>
      </c>
      <c r="E1435" s="3">
        <v>0</v>
      </c>
      <c r="F1435" s="3">
        <v>16076</v>
      </c>
      <c r="G1435" s="3">
        <v>185652.89999999944</v>
      </c>
      <c r="H1435" s="3">
        <v>16.5</v>
      </c>
      <c r="I1435" s="3" t="s">
        <v>12</v>
      </c>
      <c r="J1435" s="3">
        <v>265254</v>
      </c>
      <c r="K1435" s="3">
        <v>0</v>
      </c>
      <c r="L1435" s="3">
        <v>13.551152519447381</v>
      </c>
    </row>
    <row r="1436" spans="1:12" x14ac:dyDescent="0.25">
      <c r="A1436" s="1">
        <v>44514</v>
      </c>
      <c r="B1436" s="2">
        <f t="shared" si="44"/>
        <v>47</v>
      </c>
      <c r="C1436" s="2" t="str">
        <f t="shared" si="45"/>
        <v>week 47</v>
      </c>
      <c r="D1436" s="3" t="s">
        <v>11</v>
      </c>
      <c r="E1436" s="3">
        <v>32996</v>
      </c>
      <c r="F1436" s="3">
        <v>0</v>
      </c>
      <c r="G1436" s="3">
        <v>134066.75000000047</v>
      </c>
      <c r="H1436" s="3" t="s">
        <v>12</v>
      </c>
      <c r="I1436" s="3">
        <v>14.2</v>
      </c>
      <c r="J1436" s="3">
        <v>0</v>
      </c>
      <c r="K1436" s="3">
        <v>468543.19999999995</v>
      </c>
      <c r="L1436" s="3">
        <v>13.27970889015382</v>
      </c>
    </row>
    <row r="1437" spans="1:12" x14ac:dyDescent="0.25">
      <c r="A1437" s="1">
        <v>44514</v>
      </c>
      <c r="B1437" s="2">
        <f t="shared" si="44"/>
        <v>47</v>
      </c>
      <c r="C1437" s="2" t="str">
        <f t="shared" si="45"/>
        <v>week 47</v>
      </c>
      <c r="D1437" s="3" t="s">
        <v>11</v>
      </c>
      <c r="E1437" s="3">
        <v>0</v>
      </c>
      <c r="F1437" s="3">
        <v>6756</v>
      </c>
      <c r="G1437" s="3">
        <v>127310.75000000047</v>
      </c>
      <c r="H1437" s="3">
        <v>17.2</v>
      </c>
      <c r="I1437" s="3" t="s">
        <v>12</v>
      </c>
      <c r="J1437" s="3">
        <v>116203.2</v>
      </c>
      <c r="K1437" s="3">
        <v>0</v>
      </c>
      <c r="L1437" s="3">
        <v>13.27970889015382</v>
      </c>
    </row>
    <row r="1438" spans="1:12" x14ac:dyDescent="0.25">
      <c r="A1438" s="1">
        <v>44514</v>
      </c>
      <c r="B1438" s="2">
        <f t="shared" si="44"/>
        <v>47</v>
      </c>
      <c r="C1438" s="2" t="str">
        <f t="shared" si="45"/>
        <v>week 47</v>
      </c>
      <c r="D1438" s="3" t="s">
        <v>11</v>
      </c>
      <c r="E1438" s="3">
        <v>0</v>
      </c>
      <c r="F1438" s="3">
        <v>26230</v>
      </c>
      <c r="G1438" s="3">
        <v>101080.75000000047</v>
      </c>
      <c r="H1438" s="3">
        <v>18.399999999999999</v>
      </c>
      <c r="I1438" s="3" t="s">
        <v>12</v>
      </c>
      <c r="J1438" s="3">
        <v>482631.99999999994</v>
      </c>
      <c r="K1438" s="3">
        <v>0</v>
      </c>
      <c r="L1438" s="3">
        <v>13.27970889015382</v>
      </c>
    </row>
    <row r="1439" spans="1:12" x14ac:dyDescent="0.25">
      <c r="A1439" s="1">
        <v>44514</v>
      </c>
      <c r="B1439" s="2">
        <f t="shared" si="44"/>
        <v>47</v>
      </c>
      <c r="C1439" s="2" t="str">
        <f t="shared" si="45"/>
        <v>week 47</v>
      </c>
      <c r="D1439" s="3" t="s">
        <v>11</v>
      </c>
      <c r="E1439" s="3">
        <v>0</v>
      </c>
      <c r="F1439" s="3">
        <v>6874</v>
      </c>
      <c r="G1439" s="3">
        <v>94206.750000000466</v>
      </c>
      <c r="H1439" s="3">
        <v>17.7</v>
      </c>
      <c r="I1439" s="3" t="s">
        <v>12</v>
      </c>
      <c r="J1439" s="3">
        <v>121669.79999999999</v>
      </c>
      <c r="K1439" s="3">
        <v>0</v>
      </c>
      <c r="L1439" s="3">
        <v>13.27970889015382</v>
      </c>
    </row>
    <row r="1440" spans="1:12" x14ac:dyDescent="0.25">
      <c r="A1440" s="1">
        <v>44514</v>
      </c>
      <c r="B1440" s="2">
        <f t="shared" si="44"/>
        <v>47</v>
      </c>
      <c r="C1440" s="2" t="str">
        <f t="shared" si="45"/>
        <v>week 47</v>
      </c>
      <c r="D1440" s="3" t="s">
        <v>11</v>
      </c>
      <c r="E1440" s="3">
        <v>0</v>
      </c>
      <c r="F1440" s="3">
        <v>1764</v>
      </c>
      <c r="G1440" s="3">
        <v>92442.750000000466</v>
      </c>
      <c r="H1440" s="3">
        <v>18.600000000000001</v>
      </c>
      <c r="I1440" s="3" t="s">
        <v>12</v>
      </c>
      <c r="J1440" s="3">
        <v>32810.400000000001</v>
      </c>
      <c r="K1440" s="3">
        <v>0</v>
      </c>
      <c r="L1440" s="3">
        <v>13.27970889015382</v>
      </c>
    </row>
    <row r="1441" spans="1:12" x14ac:dyDescent="0.25">
      <c r="A1441" s="1">
        <v>44514</v>
      </c>
      <c r="B1441" s="2">
        <f t="shared" si="44"/>
        <v>47</v>
      </c>
      <c r="C1441" s="2" t="str">
        <f t="shared" si="45"/>
        <v>week 47</v>
      </c>
      <c r="D1441" s="3" t="s">
        <v>14</v>
      </c>
      <c r="E1441" s="3">
        <v>0</v>
      </c>
      <c r="F1441" s="3">
        <v>7064</v>
      </c>
      <c r="G1441" s="3">
        <v>10486.049999999988</v>
      </c>
      <c r="H1441" s="3">
        <v>18.3</v>
      </c>
      <c r="I1441" s="3" t="s">
        <v>12</v>
      </c>
      <c r="J1441" s="3">
        <v>129271.20000000001</v>
      </c>
      <c r="K1441" s="3">
        <v>0</v>
      </c>
      <c r="L1441" s="3">
        <v>13.522715014991201</v>
      </c>
    </row>
    <row r="1442" spans="1:12" x14ac:dyDescent="0.25">
      <c r="A1442" s="1">
        <v>44514</v>
      </c>
      <c r="B1442" s="2">
        <f t="shared" si="44"/>
        <v>47</v>
      </c>
      <c r="C1442" s="2" t="str">
        <f t="shared" si="45"/>
        <v>week 47</v>
      </c>
      <c r="D1442" s="3" t="s">
        <v>15</v>
      </c>
      <c r="E1442" s="3">
        <v>33534</v>
      </c>
      <c r="F1442" s="3">
        <v>0</v>
      </c>
      <c r="G1442" s="3">
        <v>219186.89999999944</v>
      </c>
      <c r="H1442" s="3" t="s">
        <v>12</v>
      </c>
      <c r="I1442" s="3">
        <v>12.2</v>
      </c>
      <c r="J1442" s="3">
        <v>0</v>
      </c>
      <c r="K1442" s="3">
        <v>409114.8</v>
      </c>
      <c r="L1442" s="3">
        <v>13.540092794240195</v>
      </c>
    </row>
    <row r="1443" spans="1:12" x14ac:dyDescent="0.25">
      <c r="A1443" s="1">
        <v>44514</v>
      </c>
      <c r="B1443" s="2">
        <f t="shared" si="44"/>
        <v>47</v>
      </c>
      <c r="C1443" s="2" t="str">
        <f t="shared" si="45"/>
        <v>week 47</v>
      </c>
      <c r="D1443" s="3" t="s">
        <v>15</v>
      </c>
      <c r="E1443" s="3">
        <v>0</v>
      </c>
      <c r="F1443" s="3">
        <v>33534</v>
      </c>
      <c r="G1443" s="3">
        <v>185652.89999999944</v>
      </c>
      <c r="H1443" s="3">
        <v>18.3</v>
      </c>
      <c r="I1443" s="3" t="s">
        <v>12</v>
      </c>
      <c r="J1443" s="3">
        <v>613672.20000000007</v>
      </c>
      <c r="K1443" s="3">
        <v>0</v>
      </c>
      <c r="L1443" s="3">
        <v>13.540092794240195</v>
      </c>
    </row>
    <row r="1444" spans="1:12" x14ac:dyDescent="0.25">
      <c r="A1444" s="1">
        <v>44514</v>
      </c>
      <c r="B1444" s="2">
        <f t="shared" si="44"/>
        <v>47</v>
      </c>
      <c r="C1444" s="2" t="str">
        <f t="shared" si="45"/>
        <v>week 47</v>
      </c>
      <c r="D1444" s="3" t="s">
        <v>15</v>
      </c>
      <c r="E1444" s="3">
        <v>0</v>
      </c>
      <c r="F1444" s="3">
        <v>40550</v>
      </c>
      <c r="G1444" s="3">
        <v>145102.89999999944</v>
      </c>
      <c r="H1444" s="3">
        <v>16.100000000000001</v>
      </c>
      <c r="I1444" s="3" t="s">
        <v>12</v>
      </c>
      <c r="J1444" s="3">
        <v>652855</v>
      </c>
      <c r="K1444" s="3">
        <v>0</v>
      </c>
      <c r="L1444" s="3">
        <v>13.540092794240195</v>
      </c>
    </row>
    <row r="1445" spans="1:12" x14ac:dyDescent="0.25">
      <c r="A1445" s="1">
        <v>44514</v>
      </c>
      <c r="B1445" s="2">
        <f t="shared" si="44"/>
        <v>47</v>
      </c>
      <c r="C1445" s="2" t="str">
        <f t="shared" si="45"/>
        <v>week 47</v>
      </c>
      <c r="D1445" s="3" t="s">
        <v>15</v>
      </c>
      <c r="E1445" s="3">
        <v>0</v>
      </c>
      <c r="F1445" s="3">
        <v>20050</v>
      </c>
      <c r="G1445" s="3">
        <v>125052.89999999944</v>
      </c>
      <c r="H1445" s="3">
        <v>17.2</v>
      </c>
      <c r="I1445" s="3" t="s">
        <v>12</v>
      </c>
      <c r="J1445" s="3">
        <v>344860</v>
      </c>
      <c r="K1445" s="3">
        <v>0</v>
      </c>
      <c r="L1445" s="3">
        <v>13.540092794240195</v>
      </c>
    </row>
    <row r="1446" spans="1:12" x14ac:dyDescent="0.25">
      <c r="A1446" s="1">
        <v>44514</v>
      </c>
      <c r="B1446" s="2">
        <f t="shared" si="44"/>
        <v>47</v>
      </c>
      <c r="C1446" s="2" t="str">
        <f t="shared" si="45"/>
        <v>week 47</v>
      </c>
      <c r="D1446" s="3" t="s">
        <v>15</v>
      </c>
      <c r="E1446" s="3">
        <v>0</v>
      </c>
      <c r="F1446" s="3">
        <v>9182</v>
      </c>
      <c r="G1446" s="3">
        <v>115870.89999999944</v>
      </c>
      <c r="H1446" s="3">
        <v>16.5</v>
      </c>
      <c r="I1446" s="3" t="s">
        <v>12</v>
      </c>
      <c r="J1446" s="3">
        <v>151503</v>
      </c>
      <c r="K1446" s="3">
        <v>0</v>
      </c>
      <c r="L1446" s="3">
        <v>13.540092794240195</v>
      </c>
    </row>
    <row r="1447" spans="1:12" x14ac:dyDescent="0.25">
      <c r="A1447" s="1">
        <v>44514</v>
      </c>
      <c r="B1447" s="2">
        <f t="shared" si="44"/>
        <v>47</v>
      </c>
      <c r="C1447" s="2" t="str">
        <f t="shared" si="45"/>
        <v>week 47</v>
      </c>
      <c r="D1447" s="3" t="s">
        <v>15</v>
      </c>
      <c r="E1447" s="3">
        <v>0</v>
      </c>
      <c r="F1447" s="3">
        <v>4840</v>
      </c>
      <c r="G1447" s="3">
        <v>111030.89999999944</v>
      </c>
      <c r="H1447" s="3">
        <v>18.399999999999999</v>
      </c>
      <c r="I1447" s="3" t="s">
        <v>12</v>
      </c>
      <c r="J1447" s="3">
        <v>89056</v>
      </c>
      <c r="K1447" s="3">
        <v>0</v>
      </c>
      <c r="L1447" s="3">
        <v>13.540092794240195</v>
      </c>
    </row>
    <row r="1448" spans="1:12" x14ac:dyDescent="0.25">
      <c r="A1448" s="1">
        <v>44514</v>
      </c>
      <c r="B1448" s="2">
        <f t="shared" si="44"/>
        <v>47</v>
      </c>
      <c r="C1448" s="2" t="str">
        <f t="shared" si="45"/>
        <v>week 47</v>
      </c>
      <c r="D1448" s="3" t="s">
        <v>15</v>
      </c>
      <c r="E1448" s="3">
        <v>0</v>
      </c>
      <c r="F1448" s="3">
        <v>1090</v>
      </c>
      <c r="G1448" s="3">
        <v>109940.89999999944</v>
      </c>
      <c r="H1448" s="3">
        <v>17.399999999999999</v>
      </c>
      <c r="I1448" s="3" t="s">
        <v>12</v>
      </c>
      <c r="J1448" s="3">
        <v>18966</v>
      </c>
      <c r="K1448" s="3">
        <v>0</v>
      </c>
      <c r="L1448" s="3">
        <v>13.540092794240195</v>
      </c>
    </row>
    <row r="1449" spans="1:12" x14ac:dyDescent="0.25">
      <c r="A1449" s="1">
        <v>44514</v>
      </c>
      <c r="B1449" s="2">
        <f t="shared" si="44"/>
        <v>47</v>
      </c>
      <c r="C1449" s="2" t="str">
        <f t="shared" si="45"/>
        <v>week 47</v>
      </c>
      <c r="D1449" s="3" t="s">
        <v>15</v>
      </c>
      <c r="E1449" s="3">
        <v>0</v>
      </c>
      <c r="F1449" s="3">
        <v>6360</v>
      </c>
      <c r="G1449" s="3">
        <v>103580.89999999944</v>
      </c>
      <c r="H1449" s="3">
        <v>16.899999999999999</v>
      </c>
      <c r="I1449" s="3" t="s">
        <v>12</v>
      </c>
      <c r="J1449" s="3">
        <v>107483.99999999999</v>
      </c>
      <c r="K1449" s="3">
        <v>0</v>
      </c>
      <c r="L1449" s="3">
        <v>13.540092794240195</v>
      </c>
    </row>
    <row r="1450" spans="1:12" x14ac:dyDescent="0.25">
      <c r="A1450" s="1">
        <v>44514</v>
      </c>
      <c r="B1450" s="2">
        <f t="shared" si="44"/>
        <v>47</v>
      </c>
      <c r="C1450" s="2" t="str">
        <f t="shared" si="45"/>
        <v>week 47</v>
      </c>
      <c r="D1450" s="3" t="s">
        <v>16</v>
      </c>
      <c r="E1450" s="3">
        <v>0</v>
      </c>
      <c r="F1450" s="3">
        <v>12200</v>
      </c>
      <c r="G1450" s="3">
        <v>53572.580000000075</v>
      </c>
      <c r="H1450" s="3">
        <v>16.100000000000001</v>
      </c>
      <c r="I1450" s="3" t="s">
        <v>12</v>
      </c>
      <c r="J1450" s="3">
        <v>196420.00000000003</v>
      </c>
      <c r="K1450" s="3">
        <v>0</v>
      </c>
      <c r="L1450" s="3">
        <v>13.450679309080668</v>
      </c>
    </row>
    <row r="1451" spans="1:12" x14ac:dyDescent="0.25">
      <c r="A1451" s="1">
        <v>44514</v>
      </c>
      <c r="B1451" s="2">
        <f t="shared" si="44"/>
        <v>47</v>
      </c>
      <c r="C1451" s="2" t="str">
        <f t="shared" si="45"/>
        <v>week 47</v>
      </c>
      <c r="D1451" s="3" t="s">
        <v>16</v>
      </c>
      <c r="E1451" s="3">
        <v>0</v>
      </c>
      <c r="F1451" s="3">
        <v>10200</v>
      </c>
      <c r="G1451" s="3">
        <v>43372.580000000075</v>
      </c>
      <c r="H1451" s="3">
        <v>18.399999999999999</v>
      </c>
      <c r="I1451" s="3" t="s">
        <v>12</v>
      </c>
      <c r="J1451" s="3">
        <v>187680</v>
      </c>
      <c r="K1451" s="3">
        <v>0</v>
      </c>
      <c r="L1451" s="3">
        <v>13.450679309080668</v>
      </c>
    </row>
    <row r="1452" spans="1:12" x14ac:dyDescent="0.25">
      <c r="A1452" s="1">
        <v>44514</v>
      </c>
      <c r="B1452" s="2">
        <f t="shared" si="44"/>
        <v>47</v>
      </c>
      <c r="C1452" s="2" t="str">
        <f t="shared" si="45"/>
        <v>week 47</v>
      </c>
      <c r="D1452" s="3" t="s">
        <v>16</v>
      </c>
      <c r="E1452" s="3">
        <v>0</v>
      </c>
      <c r="F1452" s="3">
        <v>4200</v>
      </c>
      <c r="G1452" s="3">
        <v>39172.580000000075</v>
      </c>
      <c r="H1452" s="3">
        <v>16.100000000000001</v>
      </c>
      <c r="I1452" s="3" t="s">
        <v>12</v>
      </c>
      <c r="J1452" s="3">
        <v>67620</v>
      </c>
      <c r="K1452" s="3">
        <v>0</v>
      </c>
      <c r="L1452" s="3">
        <v>13.450679309080668</v>
      </c>
    </row>
    <row r="1453" spans="1:12" x14ac:dyDescent="0.25">
      <c r="A1453" s="1">
        <v>44515</v>
      </c>
      <c r="B1453" s="2">
        <f t="shared" si="44"/>
        <v>47</v>
      </c>
      <c r="C1453" s="2" t="str">
        <f t="shared" si="45"/>
        <v>week 47</v>
      </c>
      <c r="D1453" s="3" t="s">
        <v>11</v>
      </c>
      <c r="E1453" s="3">
        <v>0</v>
      </c>
      <c r="F1453" s="3">
        <v>11500</v>
      </c>
      <c r="G1453" s="3">
        <v>80942.750000000466</v>
      </c>
      <c r="H1453" s="3">
        <v>16.7</v>
      </c>
      <c r="I1453" s="3" t="s">
        <v>12</v>
      </c>
      <c r="J1453" s="3">
        <v>192050</v>
      </c>
      <c r="K1453" s="3">
        <v>0</v>
      </c>
      <c r="L1453" s="3">
        <v>13.27970889015382</v>
      </c>
    </row>
    <row r="1454" spans="1:12" x14ac:dyDescent="0.25">
      <c r="A1454" s="1">
        <v>44515</v>
      </c>
      <c r="B1454" s="2">
        <f t="shared" si="44"/>
        <v>47</v>
      </c>
      <c r="C1454" s="2" t="str">
        <f t="shared" si="45"/>
        <v>week 47</v>
      </c>
      <c r="D1454" s="3" t="s">
        <v>11</v>
      </c>
      <c r="E1454" s="3">
        <v>0</v>
      </c>
      <c r="F1454" s="3">
        <v>10100</v>
      </c>
      <c r="G1454" s="3">
        <v>70842.750000000466</v>
      </c>
      <c r="H1454" s="3">
        <v>16.2</v>
      </c>
      <c r="I1454" s="3" t="s">
        <v>12</v>
      </c>
      <c r="J1454" s="3">
        <v>163620</v>
      </c>
      <c r="K1454" s="3">
        <v>0</v>
      </c>
      <c r="L1454" s="3">
        <v>13.27970889015382</v>
      </c>
    </row>
    <row r="1455" spans="1:12" x14ac:dyDescent="0.25">
      <c r="A1455" s="1">
        <v>44515</v>
      </c>
      <c r="B1455" s="2">
        <f t="shared" si="44"/>
        <v>47</v>
      </c>
      <c r="C1455" s="2" t="str">
        <f t="shared" si="45"/>
        <v>week 47</v>
      </c>
      <c r="D1455" s="3" t="s">
        <v>11</v>
      </c>
      <c r="E1455" s="3">
        <v>0</v>
      </c>
      <c r="F1455" s="3">
        <v>4610</v>
      </c>
      <c r="G1455" s="3">
        <v>66232.750000000466</v>
      </c>
      <c r="H1455" s="3">
        <v>17.3</v>
      </c>
      <c r="I1455" s="3" t="s">
        <v>12</v>
      </c>
      <c r="J1455" s="3">
        <v>79753</v>
      </c>
      <c r="K1455" s="3">
        <v>0</v>
      </c>
      <c r="L1455" s="3">
        <v>13.27970889015382</v>
      </c>
    </row>
    <row r="1456" spans="1:12" x14ac:dyDescent="0.25">
      <c r="A1456" s="1">
        <v>44515</v>
      </c>
      <c r="B1456" s="2">
        <f t="shared" si="44"/>
        <v>47</v>
      </c>
      <c r="C1456" s="2" t="str">
        <f t="shared" si="45"/>
        <v>week 47</v>
      </c>
      <c r="D1456" s="3" t="s">
        <v>11</v>
      </c>
      <c r="E1456" s="3">
        <v>0</v>
      </c>
      <c r="F1456" s="3">
        <v>20200</v>
      </c>
      <c r="G1456" s="3">
        <v>46032.750000000466</v>
      </c>
      <c r="H1456" s="3">
        <v>18.600000000000001</v>
      </c>
      <c r="I1456" s="3" t="s">
        <v>12</v>
      </c>
      <c r="J1456" s="3">
        <v>375720</v>
      </c>
      <c r="K1456" s="3">
        <v>0</v>
      </c>
      <c r="L1456" s="3">
        <v>13.27970889015382</v>
      </c>
    </row>
    <row r="1457" spans="1:12" x14ac:dyDescent="0.25">
      <c r="A1457" s="1">
        <v>44515</v>
      </c>
      <c r="B1457" s="2">
        <f t="shared" si="44"/>
        <v>47</v>
      </c>
      <c r="C1457" s="2" t="str">
        <f t="shared" si="45"/>
        <v>week 47</v>
      </c>
      <c r="D1457" s="3" t="s">
        <v>13</v>
      </c>
      <c r="E1457" s="3">
        <v>4480</v>
      </c>
      <c r="F1457" s="3">
        <v>0</v>
      </c>
      <c r="G1457" s="3">
        <v>5350.1600000000326</v>
      </c>
      <c r="H1457" s="3" t="s">
        <v>12</v>
      </c>
      <c r="I1457" s="3">
        <v>13.7</v>
      </c>
      <c r="J1457" s="3">
        <v>0</v>
      </c>
      <c r="K1457" s="3">
        <v>61376</v>
      </c>
      <c r="L1457" s="3">
        <v>13.48179879352794</v>
      </c>
    </row>
    <row r="1458" spans="1:12" x14ac:dyDescent="0.25">
      <c r="A1458" s="1">
        <v>44515</v>
      </c>
      <c r="B1458" s="2">
        <f t="shared" si="44"/>
        <v>47</v>
      </c>
      <c r="C1458" s="2" t="str">
        <f t="shared" si="45"/>
        <v>week 47</v>
      </c>
      <c r="D1458" s="3" t="s">
        <v>13</v>
      </c>
      <c r="E1458" s="3">
        <v>0</v>
      </c>
      <c r="F1458" s="3">
        <v>4480</v>
      </c>
      <c r="G1458" s="3">
        <v>870.1600000000326</v>
      </c>
      <c r="H1458" s="3">
        <v>17.100000000000001</v>
      </c>
      <c r="I1458" s="3" t="s">
        <v>12</v>
      </c>
      <c r="J1458" s="3">
        <v>76608</v>
      </c>
      <c r="K1458" s="3">
        <v>0</v>
      </c>
      <c r="L1458" s="3">
        <v>13.48179879352794</v>
      </c>
    </row>
    <row r="1459" spans="1:12" x14ac:dyDescent="0.25">
      <c r="A1459" s="1">
        <v>44515</v>
      </c>
      <c r="B1459" s="2">
        <f t="shared" si="44"/>
        <v>47</v>
      </c>
      <c r="C1459" s="2" t="str">
        <f t="shared" si="45"/>
        <v>week 47</v>
      </c>
      <c r="D1459" s="3" t="s">
        <v>14</v>
      </c>
      <c r="E1459" s="3">
        <v>0</v>
      </c>
      <c r="F1459" s="3">
        <v>2140</v>
      </c>
      <c r="G1459" s="3">
        <v>8346.0499999999884</v>
      </c>
      <c r="H1459" s="3">
        <v>16.5</v>
      </c>
      <c r="I1459" s="3" t="s">
        <v>12</v>
      </c>
      <c r="J1459" s="3">
        <v>35310</v>
      </c>
      <c r="K1459" s="3">
        <v>0</v>
      </c>
      <c r="L1459" s="3">
        <v>13.522715014991201</v>
      </c>
    </row>
    <row r="1460" spans="1:12" x14ac:dyDescent="0.25">
      <c r="A1460" s="1">
        <v>44515</v>
      </c>
      <c r="B1460" s="2">
        <f t="shared" si="44"/>
        <v>47</v>
      </c>
      <c r="C1460" s="2" t="str">
        <f t="shared" si="45"/>
        <v>week 47</v>
      </c>
      <c r="D1460" s="3" t="s">
        <v>14</v>
      </c>
      <c r="E1460" s="3">
        <v>0</v>
      </c>
      <c r="F1460" s="3">
        <v>7010</v>
      </c>
      <c r="G1460" s="3">
        <v>1336.0499999999884</v>
      </c>
      <c r="H1460" s="3">
        <v>17.2</v>
      </c>
      <c r="I1460" s="3" t="s">
        <v>12</v>
      </c>
      <c r="J1460" s="3">
        <v>120572</v>
      </c>
      <c r="K1460" s="3">
        <v>0</v>
      </c>
      <c r="L1460" s="3">
        <v>13.522715014991201</v>
      </c>
    </row>
    <row r="1461" spans="1:12" x14ac:dyDescent="0.25">
      <c r="A1461" s="1">
        <v>44515</v>
      </c>
      <c r="B1461" s="2">
        <f t="shared" si="44"/>
        <v>47</v>
      </c>
      <c r="C1461" s="2" t="str">
        <f t="shared" si="45"/>
        <v>week 47</v>
      </c>
      <c r="D1461" s="3" t="s">
        <v>14</v>
      </c>
      <c r="E1461" s="3">
        <v>0</v>
      </c>
      <c r="F1461" s="3">
        <v>400</v>
      </c>
      <c r="G1461" s="3">
        <v>936.04999999998836</v>
      </c>
      <c r="H1461" s="3">
        <v>18.8</v>
      </c>
      <c r="I1461" s="3" t="s">
        <v>12</v>
      </c>
      <c r="J1461" s="3">
        <v>7520</v>
      </c>
      <c r="K1461" s="3">
        <v>0</v>
      </c>
      <c r="L1461" s="3">
        <v>13.522715014991201</v>
      </c>
    </row>
    <row r="1462" spans="1:12" x14ac:dyDescent="0.25">
      <c r="A1462" s="1">
        <v>44515</v>
      </c>
      <c r="B1462" s="2">
        <f t="shared" si="44"/>
        <v>47</v>
      </c>
      <c r="C1462" s="2" t="str">
        <f t="shared" si="45"/>
        <v>week 47</v>
      </c>
      <c r="D1462" s="3" t="s">
        <v>15</v>
      </c>
      <c r="E1462" s="3">
        <v>0</v>
      </c>
      <c r="F1462" s="3">
        <v>5200</v>
      </c>
      <c r="G1462" s="3">
        <v>98380.899999999441</v>
      </c>
      <c r="H1462" s="3">
        <v>18.600000000000001</v>
      </c>
      <c r="I1462" s="3" t="s">
        <v>12</v>
      </c>
      <c r="J1462" s="3">
        <v>96720.000000000015</v>
      </c>
      <c r="K1462" s="3">
        <v>0</v>
      </c>
      <c r="L1462" s="3">
        <v>13.540092794240195</v>
      </c>
    </row>
    <row r="1463" spans="1:12" x14ac:dyDescent="0.25">
      <c r="A1463" s="1">
        <v>44515</v>
      </c>
      <c r="B1463" s="2">
        <f t="shared" si="44"/>
        <v>47</v>
      </c>
      <c r="C1463" s="2" t="str">
        <f t="shared" si="45"/>
        <v>week 47</v>
      </c>
      <c r="D1463" s="3" t="s">
        <v>15</v>
      </c>
      <c r="E1463" s="3">
        <v>0</v>
      </c>
      <c r="F1463" s="3">
        <v>8900</v>
      </c>
      <c r="G1463" s="3">
        <v>89480.899999999441</v>
      </c>
      <c r="H1463" s="3">
        <v>16.100000000000001</v>
      </c>
      <c r="I1463" s="3" t="s">
        <v>12</v>
      </c>
      <c r="J1463" s="3">
        <v>143290</v>
      </c>
      <c r="K1463" s="3">
        <v>0</v>
      </c>
      <c r="L1463" s="3">
        <v>13.540092794240195</v>
      </c>
    </row>
    <row r="1464" spans="1:12" x14ac:dyDescent="0.25">
      <c r="A1464" s="1">
        <v>44515</v>
      </c>
      <c r="B1464" s="2">
        <f t="shared" si="44"/>
        <v>47</v>
      </c>
      <c r="C1464" s="2" t="str">
        <f t="shared" si="45"/>
        <v>week 47</v>
      </c>
      <c r="D1464" s="3" t="s">
        <v>15</v>
      </c>
      <c r="E1464" s="3">
        <v>0</v>
      </c>
      <c r="F1464" s="3">
        <v>3000</v>
      </c>
      <c r="G1464" s="3">
        <v>86480.899999999441</v>
      </c>
      <c r="H1464" s="3">
        <v>16.899999999999999</v>
      </c>
      <c r="I1464" s="3" t="s">
        <v>12</v>
      </c>
      <c r="J1464" s="3">
        <v>50699.999999999993</v>
      </c>
      <c r="K1464" s="3">
        <v>0</v>
      </c>
      <c r="L1464" s="3">
        <v>13.540092794240195</v>
      </c>
    </row>
    <row r="1465" spans="1:12" x14ac:dyDescent="0.25">
      <c r="A1465" s="1">
        <v>44515</v>
      </c>
      <c r="B1465" s="2">
        <f t="shared" si="44"/>
        <v>47</v>
      </c>
      <c r="C1465" s="2" t="str">
        <f t="shared" si="45"/>
        <v>week 47</v>
      </c>
      <c r="D1465" s="3" t="s">
        <v>15</v>
      </c>
      <c r="E1465" s="3">
        <v>0</v>
      </c>
      <c r="F1465" s="3">
        <v>9250</v>
      </c>
      <c r="G1465" s="3">
        <v>77230.899999999441</v>
      </c>
      <c r="H1465" s="3">
        <v>17.8</v>
      </c>
      <c r="I1465" s="3" t="s">
        <v>12</v>
      </c>
      <c r="J1465" s="3">
        <v>164650</v>
      </c>
      <c r="K1465" s="3">
        <v>0</v>
      </c>
      <c r="L1465" s="3">
        <v>13.540092794240195</v>
      </c>
    </row>
    <row r="1466" spans="1:12" x14ac:dyDescent="0.25">
      <c r="A1466" s="1">
        <v>44515</v>
      </c>
      <c r="B1466" s="2">
        <f t="shared" si="44"/>
        <v>47</v>
      </c>
      <c r="C1466" s="2" t="str">
        <f t="shared" si="45"/>
        <v>week 47</v>
      </c>
      <c r="D1466" s="3" t="s">
        <v>15</v>
      </c>
      <c r="E1466" s="3">
        <v>0</v>
      </c>
      <c r="F1466" s="3">
        <v>1300</v>
      </c>
      <c r="G1466" s="3">
        <v>75930.899999999441</v>
      </c>
      <c r="H1466" s="3">
        <v>17.600000000000001</v>
      </c>
      <c r="I1466" s="3" t="s">
        <v>12</v>
      </c>
      <c r="J1466" s="3">
        <v>22880.000000000004</v>
      </c>
      <c r="K1466" s="3">
        <v>0</v>
      </c>
      <c r="L1466" s="3">
        <v>13.540092794240195</v>
      </c>
    </row>
    <row r="1467" spans="1:12" x14ac:dyDescent="0.25">
      <c r="A1467" s="1">
        <v>44515</v>
      </c>
      <c r="B1467" s="2">
        <f t="shared" si="44"/>
        <v>47</v>
      </c>
      <c r="C1467" s="2" t="str">
        <f t="shared" si="45"/>
        <v>week 47</v>
      </c>
      <c r="D1467" s="3" t="s">
        <v>16</v>
      </c>
      <c r="E1467" s="3">
        <v>0</v>
      </c>
      <c r="F1467" s="3">
        <v>11300</v>
      </c>
      <c r="G1467" s="3">
        <v>27872.580000000075</v>
      </c>
      <c r="H1467" s="3">
        <v>17.899999999999999</v>
      </c>
      <c r="I1467" s="3" t="s">
        <v>12</v>
      </c>
      <c r="J1467" s="3">
        <v>202269.99999999997</v>
      </c>
      <c r="K1467" s="3">
        <v>0</v>
      </c>
      <c r="L1467" s="3">
        <v>13.450679309080668</v>
      </c>
    </row>
    <row r="1468" spans="1:12" x14ac:dyDescent="0.25">
      <c r="A1468" s="1">
        <v>44516</v>
      </c>
      <c r="B1468" s="2">
        <f t="shared" si="44"/>
        <v>47</v>
      </c>
      <c r="C1468" s="2" t="str">
        <f t="shared" si="45"/>
        <v>week 47</v>
      </c>
      <c r="D1468" s="3" t="s">
        <v>13</v>
      </c>
      <c r="E1468" s="3">
        <v>4490</v>
      </c>
      <c r="F1468" s="3">
        <v>0</v>
      </c>
      <c r="G1468" s="3">
        <v>5360.1600000000326</v>
      </c>
      <c r="H1468" s="3" t="s">
        <v>12</v>
      </c>
      <c r="I1468" s="3">
        <v>12.5</v>
      </c>
      <c r="J1468" s="3">
        <v>0</v>
      </c>
      <c r="K1468" s="3">
        <v>56125</v>
      </c>
      <c r="L1468" s="3">
        <v>13.472955868992509</v>
      </c>
    </row>
    <row r="1469" spans="1:12" x14ac:dyDescent="0.25">
      <c r="A1469" s="1">
        <v>44516</v>
      </c>
      <c r="B1469" s="2">
        <f t="shared" si="44"/>
        <v>47</v>
      </c>
      <c r="C1469" s="2" t="str">
        <f t="shared" si="45"/>
        <v>week 47</v>
      </c>
      <c r="D1469" s="3" t="s">
        <v>13</v>
      </c>
      <c r="E1469" s="3">
        <v>0</v>
      </c>
      <c r="F1469" s="3">
        <v>4490</v>
      </c>
      <c r="G1469" s="3">
        <v>870.1600000000326</v>
      </c>
      <c r="H1469" s="3">
        <v>17.399999999999999</v>
      </c>
      <c r="I1469" s="3" t="s">
        <v>12</v>
      </c>
      <c r="J1469" s="3">
        <v>78126</v>
      </c>
      <c r="K1469" s="3">
        <v>0</v>
      </c>
      <c r="L1469" s="3">
        <v>13.472955868992509</v>
      </c>
    </row>
    <row r="1470" spans="1:12" x14ac:dyDescent="0.25">
      <c r="A1470" s="1">
        <v>44518</v>
      </c>
      <c r="B1470" s="2">
        <f t="shared" si="44"/>
        <v>47</v>
      </c>
      <c r="C1470" s="2" t="str">
        <f t="shared" si="45"/>
        <v>week 47</v>
      </c>
      <c r="D1470" s="3" t="s">
        <v>11</v>
      </c>
      <c r="E1470" s="3">
        <v>0</v>
      </c>
      <c r="F1470" s="3">
        <v>2091</v>
      </c>
      <c r="G1470" s="3">
        <v>43941.750000000466</v>
      </c>
      <c r="H1470" s="3">
        <v>17.3</v>
      </c>
      <c r="I1470" s="3" t="s">
        <v>12</v>
      </c>
      <c r="J1470" s="3">
        <v>36174.300000000003</v>
      </c>
      <c r="K1470" s="3">
        <v>0</v>
      </c>
      <c r="L1470" s="3">
        <v>13.27970889015382</v>
      </c>
    </row>
    <row r="1471" spans="1:12" x14ac:dyDescent="0.25">
      <c r="A1471" s="1">
        <v>44518</v>
      </c>
      <c r="B1471" s="2">
        <f t="shared" si="44"/>
        <v>47</v>
      </c>
      <c r="C1471" s="2" t="str">
        <f t="shared" si="45"/>
        <v>week 47</v>
      </c>
      <c r="D1471" s="3" t="s">
        <v>11</v>
      </c>
      <c r="E1471" s="3">
        <v>0</v>
      </c>
      <c r="F1471" s="3">
        <v>1897</v>
      </c>
      <c r="G1471" s="3">
        <v>42044.750000000466</v>
      </c>
      <c r="H1471" s="3">
        <v>16.899999999999999</v>
      </c>
      <c r="I1471" s="3" t="s">
        <v>12</v>
      </c>
      <c r="J1471" s="3">
        <v>32059.299999999996</v>
      </c>
      <c r="K1471" s="3">
        <v>0</v>
      </c>
      <c r="L1471" s="3">
        <v>13.27970889015382</v>
      </c>
    </row>
    <row r="1472" spans="1:12" x14ac:dyDescent="0.25">
      <c r="A1472" s="1">
        <v>44518</v>
      </c>
      <c r="B1472" s="2">
        <f t="shared" si="44"/>
        <v>47</v>
      </c>
      <c r="C1472" s="2" t="str">
        <f t="shared" si="45"/>
        <v>week 47</v>
      </c>
      <c r="D1472" s="3" t="s">
        <v>11</v>
      </c>
      <c r="E1472" s="3">
        <v>0</v>
      </c>
      <c r="F1472" s="3">
        <v>1388</v>
      </c>
      <c r="G1472" s="3">
        <v>40656.750000000466</v>
      </c>
      <c r="H1472" s="3">
        <v>16.2</v>
      </c>
      <c r="I1472" s="3" t="s">
        <v>12</v>
      </c>
      <c r="J1472" s="3">
        <v>22485.599999999999</v>
      </c>
      <c r="K1472" s="3">
        <v>0</v>
      </c>
      <c r="L1472" s="3">
        <v>13.27970889015382</v>
      </c>
    </row>
    <row r="1473" spans="1:12" x14ac:dyDescent="0.25">
      <c r="A1473" s="1">
        <v>44518</v>
      </c>
      <c r="B1473" s="2">
        <f t="shared" si="44"/>
        <v>47</v>
      </c>
      <c r="C1473" s="2" t="str">
        <f t="shared" si="45"/>
        <v>week 47</v>
      </c>
      <c r="D1473" s="3" t="s">
        <v>11</v>
      </c>
      <c r="E1473" s="3">
        <v>0</v>
      </c>
      <c r="F1473" s="3">
        <v>1920</v>
      </c>
      <c r="G1473" s="3">
        <v>38736.750000000466</v>
      </c>
      <c r="H1473" s="3">
        <v>18.399999999999999</v>
      </c>
      <c r="I1473" s="3" t="s">
        <v>12</v>
      </c>
      <c r="J1473" s="3">
        <v>35328</v>
      </c>
      <c r="K1473" s="3">
        <v>0</v>
      </c>
      <c r="L1473" s="3">
        <v>13.27970889015382</v>
      </c>
    </row>
    <row r="1474" spans="1:12" x14ac:dyDescent="0.25">
      <c r="A1474" s="1">
        <v>44518</v>
      </c>
      <c r="B1474" s="2">
        <f t="shared" si="44"/>
        <v>47</v>
      </c>
      <c r="C1474" s="2" t="str">
        <f t="shared" si="45"/>
        <v>week 47</v>
      </c>
      <c r="D1474" s="3" t="s">
        <v>15</v>
      </c>
      <c r="E1474" s="3">
        <v>0</v>
      </c>
      <c r="F1474" s="3">
        <v>2536</v>
      </c>
      <c r="G1474" s="3">
        <v>73394.899999999441</v>
      </c>
      <c r="H1474" s="3">
        <v>17.899999999999999</v>
      </c>
      <c r="I1474" s="3" t="s">
        <v>12</v>
      </c>
      <c r="J1474" s="3">
        <v>45394.399999999994</v>
      </c>
      <c r="K1474" s="3">
        <v>0</v>
      </c>
      <c r="L1474" s="3">
        <v>13.540092794240195</v>
      </c>
    </row>
    <row r="1475" spans="1:12" x14ac:dyDescent="0.25">
      <c r="A1475" s="1">
        <v>44518</v>
      </c>
      <c r="B1475" s="2">
        <f>WEEKNUM(A1475)</f>
        <v>47</v>
      </c>
      <c r="C1475" s="2" t="str">
        <f>CONCATENATE("week"," ",B1475)</f>
        <v>week 47</v>
      </c>
      <c r="D1475" s="3" t="s">
        <v>15</v>
      </c>
      <c r="E1475" s="3">
        <v>0</v>
      </c>
      <c r="F1475" s="3">
        <v>902</v>
      </c>
      <c r="G1475" s="3">
        <v>72492.899999999441</v>
      </c>
      <c r="H1475" s="3">
        <v>16.2</v>
      </c>
      <c r="I1475" s="3" t="s">
        <v>12</v>
      </c>
      <c r="J1475" s="3">
        <v>14612.4</v>
      </c>
      <c r="K1475" s="3">
        <v>0</v>
      </c>
      <c r="L1475" s="3">
        <v>13.540092794240195</v>
      </c>
    </row>
    <row r="1476" spans="1:12" x14ac:dyDescent="0.25">
      <c r="A1476" s="1">
        <v>44518</v>
      </c>
      <c r="B1476" s="2">
        <f>WEEKNUM(A1476)</f>
        <v>47</v>
      </c>
      <c r="C1476" s="2" t="str">
        <f>CONCATENATE("week"," ",B1476)</f>
        <v>week 47</v>
      </c>
      <c r="D1476" s="3" t="s">
        <v>15</v>
      </c>
      <c r="E1476" s="3">
        <v>0</v>
      </c>
      <c r="F1476" s="3">
        <v>18474</v>
      </c>
      <c r="G1476" s="3">
        <v>54018.899999999441</v>
      </c>
      <c r="H1476" s="3">
        <v>16.2</v>
      </c>
      <c r="I1476" s="3" t="s">
        <v>12</v>
      </c>
      <c r="J1476" s="3">
        <v>299278.8</v>
      </c>
      <c r="K1476" s="3">
        <v>0</v>
      </c>
      <c r="L1476" s="3">
        <v>13.540092794240195</v>
      </c>
    </row>
    <row r="1477" spans="1:12" x14ac:dyDescent="0.25">
      <c r="A1477" s="1">
        <v>44518</v>
      </c>
      <c r="B1477" s="2">
        <f>WEEKNUM(A1477)</f>
        <v>47</v>
      </c>
      <c r="C1477" s="2" t="str">
        <f>CONCATENATE("week"," ",B1477)</f>
        <v>week 47</v>
      </c>
      <c r="D1477" s="3" t="s">
        <v>15</v>
      </c>
      <c r="E1477" s="3">
        <v>0</v>
      </c>
      <c r="F1477" s="3">
        <v>672</v>
      </c>
      <c r="G1477" s="3">
        <v>53346.899999999441</v>
      </c>
      <c r="H1477" s="3">
        <v>17.7</v>
      </c>
      <c r="I1477" s="3" t="s">
        <v>12</v>
      </c>
      <c r="J1477" s="3">
        <v>11894.4</v>
      </c>
      <c r="K1477" s="3">
        <v>0</v>
      </c>
      <c r="L1477" s="3">
        <v>13.540092794240195</v>
      </c>
    </row>
    <row r="1478" spans="1:12" x14ac:dyDescent="0.25">
      <c r="A1478" s="1">
        <v>44518</v>
      </c>
      <c r="B1478" s="2">
        <f>WEEKNUM(A1478)</f>
        <v>47</v>
      </c>
      <c r="C1478" s="2" t="str">
        <f>CONCATENATE("week"," ",B1478)</f>
        <v>week 47</v>
      </c>
      <c r="D1478" s="3" t="s">
        <v>15</v>
      </c>
      <c r="E1478" s="3">
        <v>0</v>
      </c>
      <c r="F1478" s="3">
        <v>6360</v>
      </c>
      <c r="G1478" s="3">
        <v>46986.899999999441</v>
      </c>
      <c r="H1478" s="3">
        <v>18.3</v>
      </c>
      <c r="I1478" s="3" t="s">
        <v>12</v>
      </c>
      <c r="J1478" s="3">
        <v>116388</v>
      </c>
      <c r="K1478" s="3">
        <v>0</v>
      </c>
      <c r="L1478" s="3">
        <v>13.540092794240195</v>
      </c>
    </row>
  </sheetData>
  <autoFilter ref="A1:L1478" xr:uid="{6C937AE0-23E2-482A-9150-B3F9415F2C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70F-AE63-4BDF-B2DE-74234C60A6E3}">
  <dimension ref="A3:D51"/>
  <sheetViews>
    <sheetView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32.7109375" bestFit="1" customWidth="1"/>
    <col min="3" max="3" width="28.140625" bestFit="1" customWidth="1"/>
    <col min="4" max="4" width="12.140625" bestFit="1" customWidth="1"/>
    <col min="5" max="5" width="3.7109375" bestFit="1" customWidth="1"/>
    <col min="6" max="6" width="5" bestFit="1" customWidth="1"/>
    <col min="7" max="7" width="11.28515625" bestFit="1" customWidth="1"/>
    <col min="8" max="8" width="12.140625" bestFit="1" customWidth="1"/>
    <col min="9" max="9" width="21.7109375" bestFit="1" customWidth="1"/>
    <col min="10" max="10" width="12.140625" bestFit="1" customWidth="1"/>
    <col min="11" max="11" width="21.7109375" bestFit="1" customWidth="1"/>
    <col min="12" max="12" width="17.28515625" bestFit="1" customWidth="1"/>
    <col min="13" max="13" width="26.7109375" bestFit="1" customWidth="1"/>
    <col min="14" max="14" width="8" bestFit="1" customWidth="1"/>
    <col min="15" max="33" width="9" bestFit="1" customWidth="1"/>
    <col min="34" max="48" width="10" bestFit="1" customWidth="1"/>
    <col min="49" max="50" width="9" bestFit="1" customWidth="1"/>
    <col min="51" max="51" width="10" bestFit="1" customWidth="1"/>
    <col min="52" max="55" width="9" bestFit="1" customWidth="1"/>
    <col min="56" max="56" width="10" bestFit="1" customWidth="1"/>
    <col min="57" max="58" width="9" bestFit="1" customWidth="1"/>
    <col min="59" max="62" width="10" bestFit="1" customWidth="1"/>
    <col min="63" max="63" width="9" bestFit="1" customWidth="1"/>
    <col min="64" max="68" width="10" bestFit="1" customWidth="1"/>
    <col min="69" max="70" width="7" bestFit="1" customWidth="1"/>
    <col min="71" max="76" width="10" bestFit="1" customWidth="1"/>
    <col min="77" max="77" width="9" bestFit="1" customWidth="1"/>
    <col min="78" max="83" width="10" bestFit="1" customWidth="1"/>
    <col min="84" max="86" width="9" bestFit="1" customWidth="1"/>
    <col min="87" max="94" width="10" bestFit="1" customWidth="1"/>
    <col min="95" max="96" width="9" bestFit="1" customWidth="1"/>
    <col min="97" max="99" width="10" bestFit="1" customWidth="1"/>
    <col min="100" max="100" width="9" bestFit="1" customWidth="1"/>
    <col min="101" max="101" width="10" bestFit="1" customWidth="1"/>
    <col min="102" max="102" width="9" bestFit="1" customWidth="1"/>
    <col min="103" max="104" width="10" bestFit="1" customWidth="1"/>
    <col min="105" max="105" width="9" bestFit="1" customWidth="1"/>
    <col min="106" max="111" width="10" bestFit="1" customWidth="1"/>
    <col min="112" max="112" width="9" bestFit="1" customWidth="1"/>
    <col min="113" max="114" width="10" bestFit="1" customWidth="1"/>
    <col min="115" max="115" width="9" bestFit="1" customWidth="1"/>
    <col min="116" max="116" width="10" bestFit="1" customWidth="1"/>
    <col min="117" max="117" width="9" bestFit="1" customWidth="1"/>
    <col min="118" max="119" width="10" bestFit="1" customWidth="1"/>
    <col min="120" max="121" width="9" bestFit="1" customWidth="1"/>
    <col min="122" max="122" width="10" bestFit="1" customWidth="1"/>
    <col min="123" max="123" width="9" bestFit="1" customWidth="1"/>
    <col min="124" max="126" width="10" bestFit="1" customWidth="1"/>
    <col min="127" max="127" width="9" bestFit="1" customWidth="1"/>
    <col min="128" max="128" width="10" bestFit="1" customWidth="1"/>
    <col min="129" max="130" width="9" bestFit="1" customWidth="1"/>
    <col min="131" max="131" width="10" bestFit="1" customWidth="1"/>
    <col min="132" max="132" width="9" bestFit="1" customWidth="1"/>
    <col min="133" max="133" width="10" bestFit="1" customWidth="1"/>
    <col min="134" max="134" width="9" bestFit="1" customWidth="1"/>
    <col min="135" max="135" width="10" bestFit="1" customWidth="1"/>
    <col min="136" max="136" width="9" bestFit="1" customWidth="1"/>
    <col min="137" max="143" width="10" bestFit="1" customWidth="1"/>
    <col min="144" max="145" width="9" bestFit="1" customWidth="1"/>
    <col min="146" max="146" width="10" bestFit="1" customWidth="1"/>
    <col min="147" max="147" width="9" bestFit="1" customWidth="1"/>
    <col min="148" max="149" width="10" bestFit="1" customWidth="1"/>
    <col min="150" max="151" width="9" bestFit="1" customWidth="1"/>
    <col min="152" max="157" width="10" bestFit="1" customWidth="1"/>
    <col min="158" max="165" width="11" bestFit="1" customWidth="1"/>
    <col min="166" max="166" width="10" bestFit="1" customWidth="1"/>
    <col min="167" max="167" width="11" bestFit="1" customWidth="1"/>
    <col min="168" max="169" width="10" bestFit="1" customWidth="1"/>
    <col min="170" max="174" width="11" bestFit="1" customWidth="1"/>
    <col min="175" max="176" width="10" bestFit="1" customWidth="1"/>
    <col min="177" max="177" width="11" bestFit="1" customWidth="1"/>
    <col min="178" max="178" width="10" bestFit="1" customWidth="1"/>
    <col min="179" max="179" width="11" bestFit="1" customWidth="1"/>
    <col min="180" max="182" width="10" bestFit="1" customWidth="1"/>
    <col min="183" max="183" width="11" bestFit="1" customWidth="1"/>
    <col min="184" max="184" width="10" bestFit="1" customWidth="1"/>
    <col min="185" max="185" width="11" bestFit="1" customWidth="1"/>
    <col min="186" max="189" width="10" bestFit="1" customWidth="1"/>
    <col min="190" max="190" width="11.28515625" bestFit="1" customWidth="1"/>
    <col min="191" max="194" width="11" bestFit="1" customWidth="1"/>
    <col min="195" max="195" width="11.28515625" bestFit="1" customWidth="1"/>
  </cols>
  <sheetData>
    <row r="3" spans="1:4" x14ac:dyDescent="0.25">
      <c r="A3" s="6" t="s">
        <v>17</v>
      </c>
      <c r="B3" t="s">
        <v>243</v>
      </c>
      <c r="C3" t="s">
        <v>245</v>
      </c>
      <c r="D3" t="s">
        <v>238</v>
      </c>
    </row>
    <row r="4" spans="1:4" x14ac:dyDescent="0.25">
      <c r="A4" s="7">
        <v>1</v>
      </c>
      <c r="B4" s="4">
        <v>2379062.7600000002</v>
      </c>
      <c r="C4" s="4">
        <v>3355.56</v>
      </c>
      <c r="D4" s="4">
        <v>2375707.2000000002</v>
      </c>
    </row>
    <row r="5" spans="1:4" x14ac:dyDescent="0.25">
      <c r="A5" s="7">
        <v>2</v>
      </c>
      <c r="B5" s="4">
        <v>0</v>
      </c>
      <c r="C5" s="4">
        <v>234309.36</v>
      </c>
      <c r="D5" s="4">
        <v>2141397.84</v>
      </c>
    </row>
    <row r="6" spans="1:4" x14ac:dyDescent="0.25">
      <c r="A6" s="7">
        <v>3</v>
      </c>
      <c r="B6" s="4">
        <v>77225</v>
      </c>
      <c r="C6" s="4">
        <v>205778.6</v>
      </c>
      <c r="D6" s="4">
        <v>2012844.2400000002</v>
      </c>
    </row>
    <row r="7" spans="1:4" x14ac:dyDescent="0.25">
      <c r="A7" s="7">
        <v>4</v>
      </c>
      <c r="B7" s="4">
        <v>119559.6</v>
      </c>
      <c r="C7" s="4">
        <v>147683.6</v>
      </c>
      <c r="D7" s="4">
        <v>1984720.2400000002</v>
      </c>
    </row>
    <row r="8" spans="1:4" x14ac:dyDescent="0.25">
      <c r="A8" s="7">
        <v>5</v>
      </c>
      <c r="B8" s="4">
        <v>14721</v>
      </c>
      <c r="C8" s="4">
        <v>54217</v>
      </c>
      <c r="D8" s="4">
        <v>1945224.2400000002</v>
      </c>
    </row>
    <row r="9" spans="1:4" x14ac:dyDescent="0.25">
      <c r="A9" s="7">
        <v>6</v>
      </c>
      <c r="B9" s="4">
        <v>2070127</v>
      </c>
      <c r="C9" s="4">
        <v>399476.68</v>
      </c>
      <c r="D9" s="4">
        <v>3615874.56</v>
      </c>
    </row>
    <row r="10" spans="1:4" x14ac:dyDescent="0.25">
      <c r="A10" s="7">
        <v>7</v>
      </c>
      <c r="B10" s="4">
        <v>50791</v>
      </c>
      <c r="C10" s="4">
        <v>275327.8</v>
      </c>
      <c r="D10" s="4">
        <v>3391337.7600000002</v>
      </c>
    </row>
    <row r="11" spans="1:4" x14ac:dyDescent="0.25">
      <c r="A11" s="7">
        <v>8</v>
      </c>
      <c r="B11" s="4">
        <v>500831.36000000004</v>
      </c>
      <c r="C11" s="4">
        <v>347476.28</v>
      </c>
      <c r="D11" s="4">
        <v>3544692.8400000003</v>
      </c>
    </row>
    <row r="12" spans="1:4" x14ac:dyDescent="0.25">
      <c r="A12" s="7">
        <v>9</v>
      </c>
      <c r="B12" s="4">
        <v>35110</v>
      </c>
      <c r="C12" s="4">
        <v>387767.33</v>
      </c>
      <c r="D12" s="4">
        <v>3192035.5100000002</v>
      </c>
    </row>
    <row r="13" spans="1:4" x14ac:dyDescent="0.25">
      <c r="A13" s="7">
        <v>10</v>
      </c>
      <c r="B13" s="4">
        <v>11639</v>
      </c>
      <c r="C13" s="4">
        <v>363171</v>
      </c>
      <c r="D13" s="4">
        <v>2840503.5100000002</v>
      </c>
    </row>
    <row r="14" spans="1:4" x14ac:dyDescent="0.25">
      <c r="A14" s="7">
        <v>11</v>
      </c>
      <c r="B14" s="4">
        <v>85669</v>
      </c>
      <c r="C14" s="4">
        <v>181078</v>
      </c>
      <c r="D14" s="4">
        <v>2745094.5100000002</v>
      </c>
    </row>
    <row r="15" spans="1:4" x14ac:dyDescent="0.25">
      <c r="A15" s="7">
        <v>12</v>
      </c>
      <c r="B15" s="4">
        <v>74540</v>
      </c>
      <c r="C15" s="4">
        <v>149147</v>
      </c>
      <c r="D15" s="4">
        <v>2670487.5100000002</v>
      </c>
    </row>
    <row r="16" spans="1:4" x14ac:dyDescent="0.25">
      <c r="A16" s="7">
        <v>13</v>
      </c>
      <c r="B16" s="4">
        <v>4800</v>
      </c>
      <c r="C16" s="4">
        <v>89605.25</v>
      </c>
      <c r="D16" s="4">
        <v>2585682.2600000002</v>
      </c>
    </row>
    <row r="17" spans="1:4" x14ac:dyDescent="0.25">
      <c r="A17" s="7">
        <v>14</v>
      </c>
      <c r="B17" s="4">
        <v>0</v>
      </c>
      <c r="C17" s="4">
        <v>112259</v>
      </c>
      <c r="D17" s="4">
        <v>2473423.2600000002</v>
      </c>
    </row>
    <row r="18" spans="1:4" x14ac:dyDescent="0.25">
      <c r="A18" s="7">
        <v>15</v>
      </c>
      <c r="B18" s="4">
        <v>0</v>
      </c>
      <c r="C18" s="4">
        <v>182888</v>
      </c>
      <c r="D18" s="4">
        <v>2290535.2600000002</v>
      </c>
    </row>
    <row r="19" spans="1:4" x14ac:dyDescent="0.25">
      <c r="A19" s="7">
        <v>16</v>
      </c>
      <c r="B19" s="4">
        <v>0</v>
      </c>
      <c r="C19" s="4">
        <v>314465.56</v>
      </c>
      <c r="D19" s="4">
        <v>1976069.7000000002</v>
      </c>
    </row>
    <row r="20" spans="1:4" x14ac:dyDescent="0.25">
      <c r="A20" s="7">
        <v>17</v>
      </c>
      <c r="B20" s="4">
        <v>0</v>
      </c>
      <c r="C20" s="4">
        <v>353855</v>
      </c>
      <c r="D20" s="4">
        <v>1622214.7000000002</v>
      </c>
    </row>
    <row r="21" spans="1:4" x14ac:dyDescent="0.25">
      <c r="A21" s="7">
        <v>18</v>
      </c>
      <c r="B21" s="4">
        <v>48290</v>
      </c>
      <c r="C21" s="4">
        <v>64694</v>
      </c>
      <c r="D21" s="4">
        <v>1605810.7000000002</v>
      </c>
    </row>
    <row r="22" spans="1:4" x14ac:dyDescent="0.25">
      <c r="A22" s="7">
        <v>19</v>
      </c>
      <c r="B22" s="4">
        <v>23750</v>
      </c>
      <c r="C22" s="4">
        <v>380817.2</v>
      </c>
      <c r="D22" s="4">
        <v>1248743.5000000002</v>
      </c>
    </row>
    <row r="23" spans="1:4" x14ac:dyDescent="0.25">
      <c r="A23" s="7">
        <v>20</v>
      </c>
      <c r="B23" s="4">
        <v>791481</v>
      </c>
      <c r="C23" s="4">
        <v>94060</v>
      </c>
      <c r="D23" s="4">
        <v>1946164.5000000002</v>
      </c>
    </row>
    <row r="24" spans="1:4" x14ac:dyDescent="0.25">
      <c r="A24" s="7">
        <v>21</v>
      </c>
      <c r="B24" s="4">
        <v>31398</v>
      </c>
      <c r="C24" s="4">
        <v>283528</v>
      </c>
      <c r="D24" s="4">
        <v>1694034.5000000002</v>
      </c>
    </row>
    <row r="25" spans="1:4" x14ac:dyDescent="0.25">
      <c r="A25" s="7">
        <v>22</v>
      </c>
      <c r="B25" s="4">
        <v>99431.4</v>
      </c>
      <c r="C25" s="4">
        <v>355890</v>
      </c>
      <c r="D25" s="4">
        <v>1437575.9000000001</v>
      </c>
    </row>
    <row r="26" spans="1:4" x14ac:dyDescent="0.25">
      <c r="A26" s="7">
        <v>23</v>
      </c>
      <c r="B26" s="4">
        <v>1327</v>
      </c>
      <c r="C26" s="4">
        <v>86050.75999999998</v>
      </c>
      <c r="D26" s="4">
        <v>1352852.1400000001</v>
      </c>
    </row>
    <row r="27" spans="1:4" x14ac:dyDescent="0.25">
      <c r="A27" s="7">
        <v>24</v>
      </c>
      <c r="B27" s="4">
        <v>14615</v>
      </c>
      <c r="C27" s="4">
        <v>23188.5</v>
      </c>
      <c r="D27" s="4">
        <v>1344278.6400000001</v>
      </c>
    </row>
    <row r="28" spans="1:4" x14ac:dyDescent="0.25">
      <c r="A28" s="7">
        <v>25</v>
      </c>
      <c r="B28" s="4">
        <v>1645365.92</v>
      </c>
      <c r="C28" s="4">
        <v>146614</v>
      </c>
      <c r="D28" s="4">
        <v>2843030.5600000005</v>
      </c>
    </row>
    <row r="29" spans="1:4" x14ac:dyDescent="0.25">
      <c r="A29" s="7">
        <v>26</v>
      </c>
      <c r="B29" s="4">
        <v>655578.39999999991</v>
      </c>
      <c r="C29" s="4">
        <v>67570.2</v>
      </c>
      <c r="D29" s="4">
        <v>3431038.7600000002</v>
      </c>
    </row>
    <row r="30" spans="1:4" x14ac:dyDescent="0.25">
      <c r="A30" s="7">
        <v>27</v>
      </c>
      <c r="B30" s="4">
        <v>93876</v>
      </c>
      <c r="C30" s="4">
        <v>54845</v>
      </c>
      <c r="D30" s="4">
        <v>3470069.7600000002</v>
      </c>
    </row>
    <row r="31" spans="1:4" x14ac:dyDescent="0.25">
      <c r="A31" s="7">
        <v>28</v>
      </c>
      <c r="B31" s="4">
        <v>477890</v>
      </c>
      <c r="C31" s="4">
        <v>151753</v>
      </c>
      <c r="D31" s="4">
        <v>3796206.7600000002</v>
      </c>
    </row>
    <row r="32" spans="1:4" x14ac:dyDescent="0.25">
      <c r="A32" s="7">
        <v>29</v>
      </c>
      <c r="B32" s="4">
        <v>0</v>
      </c>
      <c r="C32" s="4">
        <v>185302.3</v>
      </c>
      <c r="D32" s="4">
        <v>3610904.46</v>
      </c>
    </row>
    <row r="33" spans="1:4" x14ac:dyDescent="0.25">
      <c r="A33" s="7">
        <v>30</v>
      </c>
      <c r="B33" s="4">
        <v>0</v>
      </c>
      <c r="C33" s="4">
        <v>22010</v>
      </c>
      <c r="D33" s="4">
        <v>3588894.46</v>
      </c>
    </row>
    <row r="34" spans="1:4" x14ac:dyDescent="0.25">
      <c r="A34" s="7">
        <v>31</v>
      </c>
      <c r="B34" s="4">
        <v>387414</v>
      </c>
      <c r="C34" s="4">
        <v>20663</v>
      </c>
      <c r="D34" s="4">
        <v>3955645.46</v>
      </c>
    </row>
    <row r="35" spans="1:4" x14ac:dyDescent="0.25">
      <c r="A35" s="7">
        <v>32</v>
      </c>
      <c r="B35" s="4">
        <v>0</v>
      </c>
      <c r="C35" s="4">
        <v>57240</v>
      </c>
      <c r="D35" s="4">
        <v>3898405.46</v>
      </c>
    </row>
    <row r="36" spans="1:4" x14ac:dyDescent="0.25">
      <c r="A36" s="7">
        <v>33</v>
      </c>
      <c r="B36" s="4">
        <v>50150</v>
      </c>
      <c r="C36" s="4">
        <v>225275</v>
      </c>
      <c r="D36" s="4">
        <v>3723280.46</v>
      </c>
    </row>
    <row r="37" spans="1:4" x14ac:dyDescent="0.25">
      <c r="A37" s="7">
        <v>34</v>
      </c>
      <c r="B37" s="4">
        <v>59100</v>
      </c>
      <c r="C37" s="4">
        <v>363533</v>
      </c>
      <c r="D37" s="4">
        <v>3418847.46</v>
      </c>
    </row>
    <row r="38" spans="1:4" x14ac:dyDescent="0.25">
      <c r="A38" s="7">
        <v>35</v>
      </c>
      <c r="B38" s="4">
        <v>20935</v>
      </c>
      <c r="C38" s="4">
        <v>402515</v>
      </c>
      <c r="D38" s="4">
        <v>3037267.46</v>
      </c>
    </row>
    <row r="39" spans="1:4" x14ac:dyDescent="0.25">
      <c r="A39" s="7">
        <v>36</v>
      </c>
      <c r="B39" s="4">
        <v>39910</v>
      </c>
      <c r="C39" s="4">
        <v>196810</v>
      </c>
      <c r="D39" s="4">
        <v>2880367.46</v>
      </c>
    </row>
    <row r="40" spans="1:4" x14ac:dyDescent="0.25">
      <c r="A40" s="7">
        <v>37</v>
      </c>
      <c r="B40" s="4">
        <v>20490</v>
      </c>
      <c r="C40" s="4">
        <v>920224</v>
      </c>
      <c r="D40" s="4">
        <v>1980633.4600000002</v>
      </c>
    </row>
    <row r="41" spans="1:4" x14ac:dyDescent="0.25">
      <c r="A41" s="7">
        <v>38</v>
      </c>
      <c r="B41" s="4">
        <v>139706</v>
      </c>
      <c r="C41" s="4">
        <v>390790</v>
      </c>
      <c r="D41" s="4">
        <v>1729549.4600000002</v>
      </c>
    </row>
    <row r="42" spans="1:4" x14ac:dyDescent="0.25">
      <c r="A42" s="7">
        <v>39</v>
      </c>
      <c r="B42" s="4">
        <v>125881</v>
      </c>
      <c r="C42" s="4">
        <v>274309.2</v>
      </c>
      <c r="D42" s="4">
        <v>1581121.2600000002</v>
      </c>
    </row>
    <row r="43" spans="1:4" x14ac:dyDescent="0.25">
      <c r="A43" s="7">
        <v>40</v>
      </c>
      <c r="B43" s="4">
        <v>87530</v>
      </c>
      <c r="C43" s="4">
        <v>221319.8</v>
      </c>
      <c r="D43" s="4">
        <v>1447331.4600000004</v>
      </c>
    </row>
    <row r="44" spans="1:4" x14ac:dyDescent="0.25">
      <c r="A44" s="7">
        <v>41</v>
      </c>
      <c r="B44" s="4">
        <v>118695</v>
      </c>
      <c r="C44" s="4">
        <v>158783.02000000002</v>
      </c>
      <c r="D44" s="4">
        <v>1407243.4400000004</v>
      </c>
    </row>
    <row r="45" spans="1:4" x14ac:dyDescent="0.25">
      <c r="A45" s="7">
        <v>42</v>
      </c>
      <c r="B45" s="4">
        <v>103821.4</v>
      </c>
      <c r="C45" s="4">
        <v>202413.4</v>
      </c>
      <c r="D45" s="4">
        <v>1308651.4400000004</v>
      </c>
    </row>
    <row r="46" spans="1:4" x14ac:dyDescent="0.25">
      <c r="A46" s="7">
        <v>43</v>
      </c>
      <c r="B46" s="4">
        <v>4315</v>
      </c>
      <c r="C46" s="4">
        <v>128633.2</v>
      </c>
      <c r="D46" s="4">
        <v>1184333.2400000002</v>
      </c>
    </row>
    <row r="47" spans="1:4" x14ac:dyDescent="0.25">
      <c r="A47" s="7">
        <v>44</v>
      </c>
      <c r="B47" s="4">
        <v>30190</v>
      </c>
      <c r="C47" s="4">
        <v>147070.20000000001</v>
      </c>
      <c r="D47" s="4">
        <v>1067453.0400000003</v>
      </c>
    </row>
    <row r="48" spans="1:4" x14ac:dyDescent="0.25">
      <c r="A48" s="7">
        <v>45</v>
      </c>
      <c r="B48" s="4">
        <v>18480</v>
      </c>
      <c r="C48" s="4">
        <v>157390</v>
      </c>
      <c r="D48" s="4">
        <v>928543.04000000027</v>
      </c>
    </row>
    <row r="49" spans="1:4" x14ac:dyDescent="0.25">
      <c r="A49" s="7">
        <v>46</v>
      </c>
      <c r="B49" s="4">
        <v>0</v>
      </c>
      <c r="C49" s="4">
        <v>557626.6</v>
      </c>
      <c r="D49" s="4">
        <v>370916.44000000024</v>
      </c>
    </row>
    <row r="50" spans="1:4" x14ac:dyDescent="0.25">
      <c r="A50" s="7">
        <v>47</v>
      </c>
      <c r="B50" s="4">
        <v>75500</v>
      </c>
      <c r="C50" s="4">
        <v>331014</v>
      </c>
      <c r="D50" s="4">
        <v>115402.44000000021</v>
      </c>
    </row>
    <row r="51" spans="1:4" x14ac:dyDescent="0.25">
      <c r="A51" s="7" t="s">
        <v>18</v>
      </c>
      <c r="B51" s="4">
        <v>10589195.840000002</v>
      </c>
      <c r="C51" s="4">
        <v>10473793.399999999</v>
      </c>
      <c r="D51" s="4">
        <v>108812442.25999995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D043-C5FA-467E-99F8-A99D88F982B8}">
  <dimension ref="A3:B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8.140625" bestFit="1" customWidth="1"/>
  </cols>
  <sheetData>
    <row r="3" spans="1:2" x14ac:dyDescent="0.25">
      <c r="A3" s="6" t="s">
        <v>17</v>
      </c>
      <c r="B3" t="s">
        <v>245</v>
      </c>
    </row>
    <row r="4" spans="1:2" x14ac:dyDescent="0.25">
      <c r="A4" s="7" t="s">
        <v>235</v>
      </c>
      <c r="B4" s="4">
        <v>2479015.7400000002</v>
      </c>
    </row>
    <row r="5" spans="1:2" x14ac:dyDescent="0.25">
      <c r="A5" s="7" t="s">
        <v>13</v>
      </c>
      <c r="B5" s="4">
        <v>497638.74</v>
      </c>
    </row>
    <row r="6" spans="1:2" x14ac:dyDescent="0.25">
      <c r="A6" s="7" t="s">
        <v>14</v>
      </c>
      <c r="B6" s="4">
        <v>343299.25</v>
      </c>
    </row>
    <row r="7" spans="1:2" x14ac:dyDescent="0.25">
      <c r="A7" s="7" t="s">
        <v>15</v>
      </c>
      <c r="B7" s="4">
        <v>4049819.1</v>
      </c>
    </row>
    <row r="8" spans="1:2" x14ac:dyDescent="0.25">
      <c r="A8" s="7" t="s">
        <v>11</v>
      </c>
      <c r="B8" s="4">
        <v>3104020.5700000003</v>
      </c>
    </row>
    <row r="9" spans="1:2" x14ac:dyDescent="0.25">
      <c r="A9" s="7" t="s">
        <v>18</v>
      </c>
      <c r="B9" s="4">
        <v>10473793.4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8621-B324-4AA6-ACFF-A56FD018EEED}">
  <dimension ref="A3:D51"/>
  <sheetViews>
    <sheetView topLeftCell="B1" workbookViewId="0">
      <selection activeCell="D3" sqref="D3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28.140625" bestFit="1" customWidth="1"/>
    <col min="4" max="4" width="21.7109375" bestFit="1" customWidth="1"/>
    <col min="5" max="5" width="29.42578125" bestFit="1" customWidth="1"/>
  </cols>
  <sheetData>
    <row r="3" spans="1:4" x14ac:dyDescent="0.25">
      <c r="A3" s="6" t="s">
        <v>17</v>
      </c>
      <c r="B3" t="s">
        <v>241</v>
      </c>
      <c r="C3" t="s">
        <v>245</v>
      </c>
      <c r="D3" t="s">
        <v>239</v>
      </c>
    </row>
    <row r="4" spans="1:4" x14ac:dyDescent="0.25">
      <c r="A4" s="7">
        <v>1</v>
      </c>
      <c r="B4" s="4">
        <v>937519.54664159729</v>
      </c>
      <c r="C4" s="4">
        <v>3355.56</v>
      </c>
      <c r="D4" s="4">
        <v>934163.44</v>
      </c>
    </row>
    <row r="5" spans="1:4" x14ac:dyDescent="0.25">
      <c r="A5" s="7">
        <v>2</v>
      </c>
      <c r="B5" s="4">
        <v>0</v>
      </c>
      <c r="C5" s="4">
        <v>234309.36</v>
      </c>
      <c r="D5" s="4">
        <v>699854.08000000007</v>
      </c>
    </row>
    <row r="6" spans="1:4" x14ac:dyDescent="0.25">
      <c r="A6" s="7">
        <v>3</v>
      </c>
      <c r="B6" s="4">
        <v>0</v>
      </c>
      <c r="C6" s="4">
        <v>205778.6</v>
      </c>
      <c r="D6" s="4">
        <v>494075.48</v>
      </c>
    </row>
    <row r="7" spans="1:4" x14ac:dyDescent="0.25">
      <c r="A7" s="7">
        <v>4</v>
      </c>
      <c r="B7" s="4">
        <v>0</v>
      </c>
      <c r="C7" s="4">
        <v>147683.6</v>
      </c>
      <c r="D7" s="4">
        <v>346391.88</v>
      </c>
    </row>
    <row r="8" spans="1:4" x14ac:dyDescent="0.25">
      <c r="A8" s="7">
        <v>5</v>
      </c>
      <c r="B8" s="4">
        <v>544346</v>
      </c>
      <c r="C8" s="4">
        <v>54217</v>
      </c>
      <c r="D8" s="4">
        <v>836520.88</v>
      </c>
    </row>
    <row r="9" spans="1:4" x14ac:dyDescent="0.25">
      <c r="A9" s="7">
        <v>6</v>
      </c>
      <c r="B9" s="4">
        <v>268818</v>
      </c>
      <c r="C9" s="4">
        <v>399476.68</v>
      </c>
      <c r="D9" s="4">
        <v>705862.2</v>
      </c>
    </row>
    <row r="10" spans="1:4" x14ac:dyDescent="0.25">
      <c r="A10" s="7">
        <v>7</v>
      </c>
      <c r="B10" s="4">
        <v>0</v>
      </c>
      <c r="C10" s="4">
        <v>275327.8</v>
      </c>
      <c r="D10" s="4">
        <v>438915.4</v>
      </c>
    </row>
    <row r="11" spans="1:4" x14ac:dyDescent="0.25">
      <c r="A11" s="7">
        <v>8</v>
      </c>
      <c r="B11" s="4">
        <v>65400</v>
      </c>
      <c r="C11" s="4">
        <v>347476.28</v>
      </c>
      <c r="D11" s="4">
        <v>275834.16000000003</v>
      </c>
    </row>
    <row r="12" spans="1:4" x14ac:dyDescent="0.25">
      <c r="A12" s="7">
        <v>9</v>
      </c>
      <c r="B12" s="4">
        <v>301929</v>
      </c>
      <c r="C12" s="4">
        <v>387767.33</v>
      </c>
      <c r="D12" s="4">
        <v>373338.83</v>
      </c>
    </row>
    <row r="13" spans="1:4" x14ac:dyDescent="0.25">
      <c r="A13" s="7">
        <v>10</v>
      </c>
      <c r="B13" s="4">
        <v>58955.546641597299</v>
      </c>
      <c r="C13" s="4">
        <v>363171</v>
      </c>
      <c r="D13" s="4">
        <v>93906.080000000031</v>
      </c>
    </row>
    <row r="14" spans="1:4" x14ac:dyDescent="0.25">
      <c r="A14" s="7">
        <v>11</v>
      </c>
      <c r="B14" s="4">
        <v>0</v>
      </c>
      <c r="C14" s="4">
        <v>181078</v>
      </c>
      <c r="D14" s="4">
        <v>-16964.719999999972</v>
      </c>
    </row>
    <row r="15" spans="1:4" x14ac:dyDescent="0.25">
      <c r="A15" s="7">
        <v>12</v>
      </c>
      <c r="B15" s="4">
        <v>242417</v>
      </c>
      <c r="C15" s="4">
        <v>149147</v>
      </c>
      <c r="D15" s="4">
        <v>230804.28000000003</v>
      </c>
    </row>
    <row r="16" spans="1:4" x14ac:dyDescent="0.25">
      <c r="A16" s="7">
        <v>13</v>
      </c>
      <c r="B16" s="4">
        <v>367329</v>
      </c>
      <c r="C16" s="4">
        <v>89605.25</v>
      </c>
      <c r="D16" s="4">
        <v>613134.03</v>
      </c>
    </row>
    <row r="17" spans="1:4" x14ac:dyDescent="0.25">
      <c r="A17" s="7">
        <v>14</v>
      </c>
      <c r="B17" s="4">
        <v>268818</v>
      </c>
      <c r="C17" s="4">
        <v>112259</v>
      </c>
      <c r="D17" s="4">
        <v>769693.03</v>
      </c>
    </row>
    <row r="18" spans="1:4" x14ac:dyDescent="0.25">
      <c r="A18" s="7">
        <v>15</v>
      </c>
      <c r="B18" s="4">
        <v>0</v>
      </c>
      <c r="C18" s="4">
        <v>182888</v>
      </c>
      <c r="D18" s="4">
        <v>586805.03</v>
      </c>
    </row>
    <row r="19" spans="1:4" x14ac:dyDescent="0.25">
      <c r="A19" s="7">
        <v>16</v>
      </c>
      <c r="B19" s="4">
        <v>301372.54664159729</v>
      </c>
      <c r="C19" s="4">
        <v>314465.56</v>
      </c>
      <c r="D19" s="4">
        <v>573711.47</v>
      </c>
    </row>
    <row r="20" spans="1:4" x14ac:dyDescent="0.25">
      <c r="A20" s="7">
        <v>17</v>
      </c>
      <c r="B20" s="4">
        <v>301929</v>
      </c>
      <c r="C20" s="4">
        <v>353855</v>
      </c>
      <c r="D20" s="4">
        <v>521785.47000000003</v>
      </c>
    </row>
    <row r="21" spans="1:4" x14ac:dyDescent="0.25">
      <c r="A21" s="7">
        <v>18</v>
      </c>
      <c r="B21" s="4">
        <v>0</v>
      </c>
      <c r="C21" s="4">
        <v>64694</v>
      </c>
      <c r="D21" s="4">
        <v>457564.47000000003</v>
      </c>
    </row>
    <row r="22" spans="1:4" x14ac:dyDescent="0.25">
      <c r="A22" s="7">
        <v>19</v>
      </c>
      <c r="B22" s="4">
        <v>0</v>
      </c>
      <c r="C22" s="4">
        <v>380817.2</v>
      </c>
      <c r="D22" s="4">
        <v>76747.270000000019</v>
      </c>
    </row>
    <row r="23" spans="1:4" x14ac:dyDescent="0.25">
      <c r="A23" s="7">
        <v>20</v>
      </c>
      <c r="B23" s="4">
        <v>576635</v>
      </c>
      <c r="C23" s="4">
        <v>94060</v>
      </c>
      <c r="D23" s="4">
        <v>648299.55000000005</v>
      </c>
    </row>
    <row r="24" spans="1:4" x14ac:dyDescent="0.25">
      <c r="A24" s="7">
        <v>21</v>
      </c>
      <c r="B24" s="4">
        <v>360884.54664159729</v>
      </c>
      <c r="C24" s="4">
        <v>283528</v>
      </c>
      <c r="D24" s="4">
        <v>725655.55</v>
      </c>
    </row>
    <row r="25" spans="1:4" x14ac:dyDescent="0.25">
      <c r="A25" s="7">
        <v>22</v>
      </c>
      <c r="B25" s="4">
        <v>0</v>
      </c>
      <c r="C25" s="4">
        <v>355890</v>
      </c>
      <c r="D25" s="4">
        <v>369765.55</v>
      </c>
    </row>
    <row r="26" spans="1:4" x14ac:dyDescent="0.25">
      <c r="A26" s="7">
        <v>23</v>
      </c>
      <c r="B26" s="4">
        <v>0</v>
      </c>
      <c r="C26" s="4">
        <v>86050.75999999998</v>
      </c>
      <c r="D26" s="4">
        <v>330920.79000000004</v>
      </c>
    </row>
    <row r="27" spans="1:4" x14ac:dyDescent="0.25">
      <c r="A27" s="7">
        <v>24</v>
      </c>
      <c r="B27" s="4">
        <v>0</v>
      </c>
      <c r="C27" s="4">
        <v>23188.5</v>
      </c>
      <c r="D27" s="4">
        <v>384735.65</v>
      </c>
    </row>
    <row r="28" spans="1:4" x14ac:dyDescent="0.25">
      <c r="A28" s="7">
        <v>25</v>
      </c>
      <c r="B28" s="4">
        <v>813164</v>
      </c>
      <c r="C28" s="4">
        <v>146614</v>
      </c>
      <c r="D28" s="4">
        <v>1057329.1499999999</v>
      </c>
    </row>
    <row r="29" spans="1:4" x14ac:dyDescent="0.25">
      <c r="A29" s="7">
        <v>26</v>
      </c>
      <c r="B29" s="4">
        <v>0</v>
      </c>
      <c r="C29" s="4">
        <v>67570.2</v>
      </c>
      <c r="D29" s="4">
        <v>989758.95</v>
      </c>
    </row>
    <row r="30" spans="1:4" x14ac:dyDescent="0.25">
      <c r="A30" s="7">
        <v>27</v>
      </c>
      <c r="B30" s="4">
        <v>65400</v>
      </c>
      <c r="C30" s="4">
        <v>54845</v>
      </c>
      <c r="D30" s="4">
        <v>1000313.95</v>
      </c>
    </row>
    <row r="31" spans="1:4" x14ac:dyDescent="0.25">
      <c r="A31" s="7">
        <v>28</v>
      </c>
      <c r="B31" s="4">
        <v>0</v>
      </c>
      <c r="C31" s="4">
        <v>151753</v>
      </c>
      <c r="D31" s="4">
        <v>848560.95</v>
      </c>
    </row>
    <row r="32" spans="1:4" x14ac:dyDescent="0.25">
      <c r="A32" s="7">
        <v>29</v>
      </c>
      <c r="B32" s="4">
        <v>0</v>
      </c>
      <c r="C32" s="4">
        <v>185302.3</v>
      </c>
      <c r="D32" s="4">
        <v>663258.64999999991</v>
      </c>
    </row>
    <row r="33" spans="1:4" x14ac:dyDescent="0.25">
      <c r="A33" s="7">
        <v>30</v>
      </c>
      <c r="B33" s="4">
        <v>0</v>
      </c>
      <c r="C33" s="4">
        <v>22010</v>
      </c>
      <c r="D33" s="4">
        <v>641248.64999999991</v>
      </c>
    </row>
    <row r="34" spans="1:4" x14ac:dyDescent="0.25">
      <c r="A34" s="7">
        <v>31</v>
      </c>
      <c r="B34" s="4">
        <v>301929</v>
      </c>
      <c r="C34" s="4">
        <v>20663</v>
      </c>
      <c r="D34" s="4">
        <v>922514.64999999991</v>
      </c>
    </row>
    <row r="35" spans="1:4" x14ac:dyDescent="0.25">
      <c r="A35" s="7">
        <v>32</v>
      </c>
      <c r="B35" s="4">
        <v>242417</v>
      </c>
      <c r="C35" s="4">
        <v>57240</v>
      </c>
      <c r="D35" s="4">
        <v>1107691.6499999999</v>
      </c>
    </row>
    <row r="36" spans="1:4" x14ac:dyDescent="0.25">
      <c r="A36" s="7">
        <v>33</v>
      </c>
      <c r="B36" s="4">
        <v>268818</v>
      </c>
      <c r="C36" s="4">
        <v>225275</v>
      </c>
      <c r="D36" s="4">
        <v>1151234.6499999999</v>
      </c>
    </row>
    <row r="37" spans="1:4" x14ac:dyDescent="0.25">
      <c r="A37" s="7">
        <v>34</v>
      </c>
      <c r="B37" s="4">
        <v>0</v>
      </c>
      <c r="C37" s="4">
        <v>363533</v>
      </c>
      <c r="D37" s="4">
        <v>787701.64999999991</v>
      </c>
    </row>
    <row r="38" spans="1:4" x14ac:dyDescent="0.25">
      <c r="A38" s="7">
        <v>35</v>
      </c>
      <c r="B38" s="4">
        <v>0</v>
      </c>
      <c r="C38" s="4">
        <v>402515</v>
      </c>
      <c r="D38" s="4">
        <v>385186.64999999997</v>
      </c>
    </row>
    <row r="39" spans="1:4" x14ac:dyDescent="0.25">
      <c r="A39" s="7">
        <v>36</v>
      </c>
      <c r="B39" s="4">
        <v>0</v>
      </c>
      <c r="C39" s="4">
        <v>196810</v>
      </c>
      <c r="D39" s="4">
        <v>363935.3</v>
      </c>
    </row>
    <row r="40" spans="1:4" x14ac:dyDescent="0.25">
      <c r="A40" s="7">
        <v>37</v>
      </c>
      <c r="B40" s="4">
        <v>242417</v>
      </c>
      <c r="C40" s="4">
        <v>920224</v>
      </c>
      <c r="D40" s="4">
        <v>-285261.7</v>
      </c>
    </row>
    <row r="41" spans="1:4" x14ac:dyDescent="0.25">
      <c r="A41" s="7">
        <v>38</v>
      </c>
      <c r="B41" s="4">
        <v>301929</v>
      </c>
      <c r="C41" s="4">
        <v>390790</v>
      </c>
      <c r="D41" s="4">
        <v>915</v>
      </c>
    </row>
    <row r="42" spans="1:4" x14ac:dyDescent="0.25">
      <c r="A42" s="7">
        <v>39</v>
      </c>
      <c r="B42" s="4">
        <v>0</v>
      </c>
      <c r="C42" s="4">
        <v>274309.2</v>
      </c>
      <c r="D42" s="4">
        <v>-91716.200000000012</v>
      </c>
    </row>
    <row r="43" spans="1:4" x14ac:dyDescent="0.25">
      <c r="A43" s="7">
        <v>40</v>
      </c>
      <c r="B43" s="4">
        <v>268818</v>
      </c>
      <c r="C43" s="4">
        <v>221319.8</v>
      </c>
      <c r="D43" s="4">
        <v>112583.20000000001</v>
      </c>
    </row>
    <row r="44" spans="1:4" x14ac:dyDescent="0.25">
      <c r="A44" s="7">
        <v>41</v>
      </c>
      <c r="B44" s="4">
        <v>242417</v>
      </c>
      <c r="C44" s="4">
        <v>158783.02000000002</v>
      </c>
      <c r="D44" s="4">
        <v>386535.38</v>
      </c>
    </row>
    <row r="45" spans="1:4" x14ac:dyDescent="0.25">
      <c r="A45" s="7">
        <v>42</v>
      </c>
      <c r="B45" s="4">
        <v>301929</v>
      </c>
      <c r="C45" s="4">
        <v>202413.4</v>
      </c>
      <c r="D45" s="4">
        <v>548199.28</v>
      </c>
    </row>
    <row r="46" spans="1:4" x14ac:dyDescent="0.25">
      <c r="A46" s="7">
        <v>43</v>
      </c>
      <c r="B46" s="4">
        <v>65400</v>
      </c>
      <c r="C46" s="4">
        <v>128633.2</v>
      </c>
      <c r="D46" s="4">
        <v>510070.48</v>
      </c>
    </row>
    <row r="47" spans="1:4" x14ac:dyDescent="0.25">
      <c r="A47" s="7">
        <v>44</v>
      </c>
      <c r="B47" s="4">
        <v>0</v>
      </c>
      <c r="C47" s="4">
        <v>147070.20000000001</v>
      </c>
      <c r="D47" s="4">
        <v>363000.28</v>
      </c>
    </row>
    <row r="48" spans="1:4" x14ac:dyDescent="0.25">
      <c r="A48" s="7">
        <v>45</v>
      </c>
      <c r="B48" s="4">
        <v>242417</v>
      </c>
      <c r="C48" s="4">
        <v>157390</v>
      </c>
      <c r="D48" s="4">
        <v>448027.28</v>
      </c>
    </row>
    <row r="49" spans="1:4" x14ac:dyDescent="0.25">
      <c r="A49" s="7">
        <v>46</v>
      </c>
      <c r="B49" s="4">
        <v>301929</v>
      </c>
      <c r="C49" s="4">
        <v>557626.6</v>
      </c>
      <c r="D49" s="4">
        <v>193515.68000000002</v>
      </c>
    </row>
    <row r="50" spans="1:4" x14ac:dyDescent="0.25">
      <c r="A50" s="7">
        <v>47</v>
      </c>
      <c r="B50" s="4">
        <v>268818</v>
      </c>
      <c r="C50" s="4">
        <v>331014</v>
      </c>
      <c r="D50" s="4">
        <v>212024.98</v>
      </c>
    </row>
    <row r="51" spans="1:4" x14ac:dyDescent="0.25">
      <c r="A51" s="7" t="s">
        <v>18</v>
      </c>
      <c r="B51" s="4">
        <v>8524155.1865663901</v>
      </c>
      <c r="C51" s="4">
        <v>10473793.399999999</v>
      </c>
      <c r="D51" s="4">
        <v>23788148.359999999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42FF-DCAC-4BC7-B4F1-CF506448E027}">
  <dimension ref="A3:B5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8.42578125" bestFit="1" customWidth="1"/>
  </cols>
  <sheetData>
    <row r="3" spans="1:2" x14ac:dyDescent="0.25">
      <c r="A3" s="6" t="s">
        <v>17</v>
      </c>
      <c r="B3" t="s">
        <v>249</v>
      </c>
    </row>
    <row r="4" spans="1:2" x14ac:dyDescent="0.25">
      <c r="A4" s="7">
        <v>1</v>
      </c>
      <c r="B4" s="4">
        <v>2069354.5224781814</v>
      </c>
    </row>
    <row r="5" spans="1:2" x14ac:dyDescent="0.25">
      <c r="A5" s="7">
        <v>2</v>
      </c>
      <c r="B5" s="4">
        <v>475141.44000000006</v>
      </c>
    </row>
    <row r="6" spans="1:2" x14ac:dyDescent="0.25">
      <c r="A6" s="7">
        <v>3</v>
      </c>
      <c r="B6" s="4">
        <v>494362.2855110357</v>
      </c>
    </row>
    <row r="7" spans="1:2" x14ac:dyDescent="0.25">
      <c r="A7" s="7">
        <v>4</v>
      </c>
      <c r="B7" s="4">
        <v>506224.2347919856</v>
      </c>
    </row>
    <row r="8" spans="1:2" x14ac:dyDescent="0.25">
      <c r="A8" s="7">
        <v>5</v>
      </c>
      <c r="B8" s="4">
        <v>409617.07424483116</v>
      </c>
    </row>
    <row r="9" spans="1:2" x14ac:dyDescent="0.25">
      <c r="A9" s="7">
        <v>6</v>
      </c>
      <c r="B9" s="4">
        <v>2188648.3585716733</v>
      </c>
    </row>
    <row r="10" spans="1:2" x14ac:dyDescent="0.25">
      <c r="A10" s="7">
        <v>7</v>
      </c>
      <c r="B10" s="4">
        <v>767356.19911761337</v>
      </c>
    </row>
    <row r="11" spans="1:2" x14ac:dyDescent="0.25">
      <c r="A11" s="7">
        <v>8</v>
      </c>
      <c r="B11" s="4">
        <v>1109582.7283045875</v>
      </c>
    </row>
    <row r="12" spans="1:2" x14ac:dyDescent="0.25">
      <c r="A12" s="7">
        <v>9</v>
      </c>
      <c r="B12" s="4">
        <v>739696.61705432506</v>
      </c>
    </row>
    <row r="13" spans="1:2" x14ac:dyDescent="0.25">
      <c r="A13" s="7">
        <v>10</v>
      </c>
      <c r="B13" s="4">
        <v>648427.65317996813</v>
      </c>
    </row>
    <row r="14" spans="1:2" x14ac:dyDescent="0.25">
      <c r="A14" s="7">
        <v>11</v>
      </c>
      <c r="B14" s="4">
        <v>643138.31790073623</v>
      </c>
    </row>
    <row r="15" spans="1:2" x14ac:dyDescent="0.25">
      <c r="A15" s="7">
        <v>12</v>
      </c>
      <c r="B15" s="4">
        <v>613900.84860086627</v>
      </c>
    </row>
    <row r="16" spans="1:2" x14ac:dyDescent="0.25">
      <c r="A16" s="7">
        <v>13</v>
      </c>
      <c r="B16" s="4">
        <v>538273.69533855177</v>
      </c>
    </row>
    <row r="17" spans="1:2" x14ac:dyDescent="0.25">
      <c r="A17" s="7">
        <v>14</v>
      </c>
      <c r="B17" s="4">
        <v>517136.45200000005</v>
      </c>
    </row>
    <row r="18" spans="1:2" x14ac:dyDescent="0.25">
      <c r="A18" s="7">
        <v>15</v>
      </c>
      <c r="B18" s="4">
        <v>494684.65200000012</v>
      </c>
    </row>
    <row r="19" spans="1:2" x14ac:dyDescent="0.25">
      <c r="A19" s="7">
        <v>16</v>
      </c>
      <c r="B19" s="4">
        <v>458107.05200000003</v>
      </c>
    </row>
    <row r="20" spans="1:2" x14ac:dyDescent="0.25">
      <c r="A20" s="7">
        <v>17</v>
      </c>
      <c r="B20" s="4">
        <v>395213.94000000006</v>
      </c>
    </row>
    <row r="21" spans="1:2" x14ac:dyDescent="0.25">
      <c r="A21" s="7">
        <v>18</v>
      </c>
      <c r="B21" s="4">
        <v>366476.06585666537</v>
      </c>
    </row>
    <row r="22" spans="1:2" x14ac:dyDescent="0.25">
      <c r="A22" s="7">
        <v>19</v>
      </c>
      <c r="B22" s="4">
        <v>341825.83353411272</v>
      </c>
    </row>
    <row r="23" spans="1:2" x14ac:dyDescent="0.25">
      <c r="A23" s="7">
        <v>20</v>
      </c>
      <c r="B23" s="4">
        <v>936222.68024891359</v>
      </c>
    </row>
    <row r="24" spans="1:2" x14ac:dyDescent="0.25">
      <c r="A24" s="7">
        <v>21</v>
      </c>
      <c r="B24" s="4">
        <v>416623.17074569617</v>
      </c>
    </row>
    <row r="25" spans="1:2" x14ac:dyDescent="0.25">
      <c r="A25" s="7">
        <v>22</v>
      </c>
      <c r="B25" s="4">
        <v>424024.8848431696</v>
      </c>
    </row>
    <row r="26" spans="1:2" x14ac:dyDescent="0.25">
      <c r="A26" s="7">
        <v>23</v>
      </c>
      <c r="B26" s="4">
        <v>288650.43172378908</v>
      </c>
    </row>
    <row r="27" spans="1:2" x14ac:dyDescent="0.25">
      <c r="A27" s="7">
        <v>24</v>
      </c>
      <c r="B27" s="4">
        <v>283290.23725683277</v>
      </c>
    </row>
    <row r="28" spans="1:2" x14ac:dyDescent="0.25">
      <c r="A28" s="7">
        <v>25</v>
      </c>
      <c r="B28" s="4">
        <v>1692911.9141572153</v>
      </c>
    </row>
    <row r="29" spans="1:2" x14ac:dyDescent="0.25">
      <c r="A29" s="7">
        <v>26</v>
      </c>
      <c r="B29" s="4">
        <v>1142924.3286378779</v>
      </c>
    </row>
    <row r="30" spans="1:2" x14ac:dyDescent="0.25">
      <c r="A30" s="7">
        <v>27</v>
      </c>
      <c r="B30" s="4">
        <v>766220.63201135129</v>
      </c>
    </row>
    <row r="31" spans="1:2" x14ac:dyDescent="0.25">
      <c r="A31" s="7">
        <v>28</v>
      </c>
      <c r="B31" s="4">
        <v>1108158.714100651</v>
      </c>
    </row>
    <row r="32" spans="1:2" x14ac:dyDescent="0.25">
      <c r="A32" s="7">
        <v>29</v>
      </c>
      <c r="B32" s="4">
        <v>759241.35199999996</v>
      </c>
    </row>
    <row r="33" spans="1:2" x14ac:dyDescent="0.25">
      <c r="A33" s="7">
        <v>30</v>
      </c>
      <c r="B33" s="4">
        <v>722180.89200000011</v>
      </c>
    </row>
    <row r="34" spans="1:2" x14ac:dyDescent="0.25">
      <c r="A34" s="7">
        <v>31</v>
      </c>
      <c r="B34" s="4">
        <v>1047981.6051185566</v>
      </c>
    </row>
    <row r="35" spans="1:2" x14ac:dyDescent="0.25">
      <c r="A35" s="7">
        <v>32</v>
      </c>
      <c r="B35" s="4">
        <v>791129.09200000006</v>
      </c>
    </row>
    <row r="36" spans="1:2" x14ac:dyDescent="0.25">
      <c r="A36" s="7">
        <v>33</v>
      </c>
      <c r="B36" s="4">
        <v>823614.90459112509</v>
      </c>
    </row>
    <row r="37" spans="1:2" x14ac:dyDescent="0.25">
      <c r="A37" s="7">
        <v>34</v>
      </c>
      <c r="B37" s="4">
        <v>795028.51102798223</v>
      </c>
    </row>
    <row r="38" spans="1:2" x14ac:dyDescent="0.25">
      <c r="A38" s="7">
        <v>35</v>
      </c>
      <c r="B38" s="4">
        <v>702065.2703387998</v>
      </c>
    </row>
    <row r="39" spans="1:2" x14ac:dyDescent="0.25">
      <c r="A39" s="7">
        <v>36</v>
      </c>
      <c r="B39" s="4">
        <v>642332.16197800229</v>
      </c>
    </row>
    <row r="40" spans="1:2" x14ac:dyDescent="0.25">
      <c r="A40" s="7">
        <v>37</v>
      </c>
      <c r="B40" s="4">
        <v>594023.71772267506</v>
      </c>
    </row>
    <row r="41" spans="1:2" x14ac:dyDescent="0.25">
      <c r="A41" s="7">
        <v>38</v>
      </c>
      <c r="B41" s="4">
        <v>517818.45418032201</v>
      </c>
    </row>
    <row r="42" spans="1:2" x14ac:dyDescent="0.25">
      <c r="A42" s="7">
        <v>39</v>
      </c>
      <c r="B42" s="4">
        <v>455329.11588762188</v>
      </c>
    </row>
    <row r="43" spans="1:2" x14ac:dyDescent="0.25">
      <c r="A43" s="7">
        <v>40</v>
      </c>
      <c r="B43" s="4">
        <v>391646.5569750017</v>
      </c>
    </row>
    <row r="44" spans="1:2" x14ac:dyDescent="0.25">
      <c r="A44" s="7">
        <v>41</v>
      </c>
      <c r="B44" s="4">
        <v>392380.81660161517</v>
      </c>
    </row>
    <row r="45" spans="1:2" x14ac:dyDescent="0.25">
      <c r="A45" s="7">
        <v>42</v>
      </c>
      <c r="B45" s="4">
        <v>371926.29840050644</v>
      </c>
    </row>
    <row r="46" spans="1:2" x14ac:dyDescent="0.25">
      <c r="A46" s="7">
        <v>43</v>
      </c>
      <c r="B46" s="4">
        <v>265484.51180330222</v>
      </c>
    </row>
    <row r="47" spans="1:2" x14ac:dyDescent="0.25">
      <c r="A47" s="7">
        <v>44</v>
      </c>
      <c r="B47" s="4">
        <v>262598.34563882882</v>
      </c>
    </row>
    <row r="48" spans="1:2" x14ac:dyDescent="0.25">
      <c r="A48" s="7">
        <v>45</v>
      </c>
      <c r="B48" s="4">
        <v>229522.8127316779</v>
      </c>
    </row>
    <row r="49" spans="1:2" x14ac:dyDescent="0.25">
      <c r="A49" s="7">
        <v>46</v>
      </c>
      <c r="B49" s="4">
        <v>185708.60800000007</v>
      </c>
    </row>
    <row r="50" spans="1:2" x14ac:dyDescent="0.25">
      <c r="A50" s="7">
        <v>47</v>
      </c>
      <c r="B50" s="4">
        <v>139491.77583308754</v>
      </c>
    </row>
    <row r="51" spans="1:2" x14ac:dyDescent="0.25">
      <c r="A51" s="7" t="s">
        <v>18</v>
      </c>
      <c r="B51" s="4">
        <v>30925699.767039742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170-5EB1-48EE-BFBD-A805A97FFA59}">
  <dimension ref="A3:B51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25.28515625" bestFit="1" customWidth="1"/>
  </cols>
  <sheetData>
    <row r="3" spans="1:2" x14ac:dyDescent="0.25">
      <c r="A3" s="6" t="s">
        <v>17</v>
      </c>
      <c r="B3" t="s">
        <v>248</v>
      </c>
    </row>
    <row r="4" spans="1:2" x14ac:dyDescent="0.25">
      <c r="A4" s="7">
        <v>1</v>
      </c>
      <c r="B4" s="4">
        <v>813932.38533860457</v>
      </c>
    </row>
    <row r="5" spans="1:2" x14ac:dyDescent="0.25">
      <c r="A5" s="7">
        <v>2</v>
      </c>
      <c r="B5" s="4">
        <v>186832.79732831949</v>
      </c>
    </row>
    <row r="6" spans="1:2" x14ac:dyDescent="0.25">
      <c r="A6" s="7">
        <v>3</v>
      </c>
      <c r="B6" s="4">
        <v>139970.92532831948</v>
      </c>
    </row>
    <row r="7" spans="1:2" x14ac:dyDescent="0.25">
      <c r="A7" s="7">
        <v>4</v>
      </c>
      <c r="B7" s="4">
        <v>98815.205328319469</v>
      </c>
    </row>
    <row r="8" spans="1:2" x14ac:dyDescent="0.25">
      <c r="A8" s="7">
        <v>5</v>
      </c>
      <c r="B8" s="4">
        <v>540400.93117400201</v>
      </c>
    </row>
    <row r="9" spans="1:2" x14ac:dyDescent="0.25">
      <c r="A9" s="7">
        <v>6</v>
      </c>
      <c r="B9" s="4">
        <v>426154.0622643088</v>
      </c>
    </row>
    <row r="10" spans="1:2" x14ac:dyDescent="0.25">
      <c r="A10" s="7">
        <v>7</v>
      </c>
      <c r="B10" s="4">
        <v>486591.29674283008</v>
      </c>
    </row>
    <row r="11" spans="1:2" x14ac:dyDescent="0.25">
      <c r="A11" s="7">
        <v>8</v>
      </c>
      <c r="B11" s="4">
        <v>692153.91207806824</v>
      </c>
    </row>
    <row r="12" spans="1:2" x14ac:dyDescent="0.25">
      <c r="A12" s="7">
        <v>9</v>
      </c>
      <c r="B12" s="4">
        <v>430174.73679519049</v>
      </c>
    </row>
    <row r="13" spans="1:2" x14ac:dyDescent="0.25">
      <c r="A13" s="7">
        <v>10</v>
      </c>
      <c r="B13" s="4">
        <v>378056.29218434193</v>
      </c>
    </row>
    <row r="14" spans="1:2" x14ac:dyDescent="0.25">
      <c r="A14" s="7">
        <v>11</v>
      </c>
      <c r="B14" s="4">
        <v>478983.59291607677</v>
      </c>
    </row>
    <row r="15" spans="1:2" x14ac:dyDescent="0.25">
      <c r="A15" s="7">
        <v>12</v>
      </c>
      <c r="B15" s="4">
        <v>533609.03819455288</v>
      </c>
    </row>
    <row r="16" spans="1:2" x14ac:dyDescent="0.25">
      <c r="A16" s="7">
        <v>13</v>
      </c>
      <c r="B16" s="4">
        <v>388512.69920323906</v>
      </c>
    </row>
    <row r="17" spans="1:2" x14ac:dyDescent="0.25">
      <c r="A17" s="7">
        <v>14</v>
      </c>
      <c r="B17" s="4">
        <v>356509.40304854146</v>
      </c>
    </row>
    <row r="18" spans="1:2" x14ac:dyDescent="0.25">
      <c r="A18" s="7">
        <v>15</v>
      </c>
      <c r="B18" s="4">
        <v>153938.71532831946</v>
      </c>
    </row>
    <row r="19" spans="1:2" x14ac:dyDescent="0.25">
      <c r="A19" s="7">
        <v>16</v>
      </c>
      <c r="B19" s="4">
        <v>375980.47907178244</v>
      </c>
    </row>
    <row r="20" spans="1:2" x14ac:dyDescent="0.25">
      <c r="A20" s="7">
        <v>17</v>
      </c>
      <c r="B20" s="4">
        <v>380616.07045489753</v>
      </c>
    </row>
    <row r="21" spans="1:2" x14ac:dyDescent="0.25">
      <c r="A21" s="7">
        <v>18</v>
      </c>
      <c r="B21" s="4">
        <v>104451.91265663895</v>
      </c>
    </row>
    <row r="22" spans="1:2" x14ac:dyDescent="0.25">
      <c r="A22" s="7">
        <v>19</v>
      </c>
      <c r="B22" s="4">
        <v>349042.15417431266</v>
      </c>
    </row>
    <row r="23" spans="1:2" x14ac:dyDescent="0.25">
      <c r="A23" s="7">
        <v>20</v>
      </c>
      <c r="B23" s="4">
        <v>530571.93799872801</v>
      </c>
    </row>
    <row r="24" spans="1:2" x14ac:dyDescent="0.25">
      <c r="A24" s="7">
        <v>21</v>
      </c>
      <c r="B24" s="4">
        <v>446165.70465315453</v>
      </c>
    </row>
    <row r="25" spans="1:2" x14ac:dyDescent="0.25">
      <c r="A25" s="7">
        <v>22</v>
      </c>
      <c r="B25" s="4">
        <v>281755.71034649678</v>
      </c>
    </row>
    <row r="26" spans="1:2" x14ac:dyDescent="0.25">
      <c r="A26" s="7">
        <v>23</v>
      </c>
      <c r="B26" s="4">
        <v>306258.85078404297</v>
      </c>
    </row>
    <row r="27" spans="1:2" x14ac:dyDescent="0.25">
      <c r="A27" s="7">
        <v>24</v>
      </c>
      <c r="B27" s="4">
        <v>99076.34109763382</v>
      </c>
    </row>
    <row r="28" spans="1:2" x14ac:dyDescent="0.25">
      <c r="A28" s="7">
        <v>25</v>
      </c>
      <c r="B28" s="4">
        <v>783161.091550863</v>
      </c>
    </row>
    <row r="29" spans="1:2" x14ac:dyDescent="0.25">
      <c r="A29" s="7">
        <v>26</v>
      </c>
      <c r="B29" s="4">
        <v>211466.15798495841</v>
      </c>
    </row>
    <row r="30" spans="1:2" x14ac:dyDescent="0.25">
      <c r="A30" s="7">
        <v>27</v>
      </c>
      <c r="B30" s="4">
        <v>254878.32281051044</v>
      </c>
    </row>
    <row r="31" spans="1:2" x14ac:dyDescent="0.25">
      <c r="A31" s="7">
        <v>28</v>
      </c>
      <c r="B31" s="4">
        <v>200063.1179849584</v>
      </c>
    </row>
    <row r="32" spans="1:2" x14ac:dyDescent="0.25">
      <c r="A32" s="7">
        <v>29</v>
      </c>
      <c r="B32" s="4">
        <v>169712.51798495837</v>
      </c>
    </row>
    <row r="33" spans="1:2" x14ac:dyDescent="0.25">
      <c r="A33" s="7">
        <v>30</v>
      </c>
      <c r="B33" s="4">
        <v>132652.05798495837</v>
      </c>
    </row>
    <row r="34" spans="1:2" x14ac:dyDescent="0.25">
      <c r="A34" s="7">
        <v>31</v>
      </c>
      <c r="B34" s="4">
        <v>392754.38703432592</v>
      </c>
    </row>
    <row r="35" spans="1:2" x14ac:dyDescent="0.25">
      <c r="A35" s="7">
        <v>32</v>
      </c>
      <c r="B35" s="4">
        <v>391121.37478127342</v>
      </c>
    </row>
    <row r="36" spans="1:2" x14ac:dyDescent="0.25">
      <c r="A36" s="7">
        <v>33</v>
      </c>
      <c r="B36" s="4">
        <v>455421.14570518048</v>
      </c>
    </row>
    <row r="37" spans="1:2" x14ac:dyDescent="0.25">
      <c r="A37" s="7">
        <v>34</v>
      </c>
      <c r="B37" s="4">
        <v>230247.25798495841</v>
      </c>
    </row>
    <row r="38" spans="1:2" x14ac:dyDescent="0.25">
      <c r="A38" s="7">
        <v>35</v>
      </c>
      <c r="B38" s="4">
        <v>773759.9145217851</v>
      </c>
    </row>
    <row r="39" spans="1:2" x14ac:dyDescent="0.25">
      <c r="A39" s="7">
        <v>36</v>
      </c>
      <c r="B39" s="4">
        <v>212571.85608618049</v>
      </c>
    </row>
    <row r="40" spans="1:2" x14ac:dyDescent="0.25">
      <c r="A40" s="7">
        <v>37</v>
      </c>
      <c r="B40" s="4">
        <v>1440397.1263493877</v>
      </c>
    </row>
    <row r="41" spans="1:2" x14ac:dyDescent="0.25">
      <c r="A41" s="7">
        <v>38</v>
      </c>
      <c r="B41" s="4">
        <v>909806.16043052159</v>
      </c>
    </row>
    <row r="42" spans="1:2" x14ac:dyDescent="0.25">
      <c r="A42" s="7">
        <v>39</v>
      </c>
      <c r="B42" s="4">
        <v>508202.70421184506</v>
      </c>
    </row>
    <row r="43" spans="1:2" x14ac:dyDescent="0.25">
      <c r="A43" s="7">
        <v>40</v>
      </c>
      <c r="B43" s="4">
        <v>889846.07127697254</v>
      </c>
    </row>
    <row r="44" spans="1:2" x14ac:dyDescent="0.25">
      <c r="A44" s="7">
        <v>41</v>
      </c>
      <c r="B44" s="4">
        <v>443202.5515608968</v>
      </c>
    </row>
    <row r="45" spans="1:2" x14ac:dyDescent="0.25">
      <c r="A45" s="7">
        <v>42</v>
      </c>
      <c r="B45" s="4">
        <v>426912.9917735667</v>
      </c>
    </row>
    <row r="46" spans="1:2" x14ac:dyDescent="0.25">
      <c r="A46" s="7">
        <v>43</v>
      </c>
      <c r="B46" s="4">
        <v>171587.26881051043</v>
      </c>
    </row>
    <row r="47" spans="1:2" x14ac:dyDescent="0.25">
      <c r="A47" s="7">
        <v>44</v>
      </c>
      <c r="B47" s="4">
        <v>102014.42398495838</v>
      </c>
    </row>
    <row r="48" spans="1:2" x14ac:dyDescent="0.25">
      <c r="A48" s="7">
        <v>45</v>
      </c>
      <c r="B48" s="4">
        <v>282746.98059838015</v>
      </c>
    </row>
    <row r="49" spans="1:2" x14ac:dyDescent="0.25">
      <c r="A49" s="7">
        <v>46</v>
      </c>
      <c r="B49" s="4">
        <v>587925.40491590276</v>
      </c>
    </row>
    <row r="50" spans="1:2" x14ac:dyDescent="0.25">
      <c r="A50" s="7">
        <v>47</v>
      </c>
      <c r="B50" s="4">
        <v>668578.92730649316</v>
      </c>
    </row>
    <row r="51" spans="1:2" x14ac:dyDescent="0.25">
      <c r="A51" s="7" t="s">
        <v>18</v>
      </c>
      <c r="B51" s="4">
        <v>19617584.968125068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95B9-4AF5-4855-B3F5-994457945B8F}">
  <dimension ref="A1:N236"/>
  <sheetViews>
    <sheetView topLeftCell="F1" workbookViewId="0">
      <pane ySplit="1" topLeftCell="A216" activePane="bottomLeft" state="frozen"/>
      <selection pane="bottomLeft" activeCell="F5" sqref="A1:M236"/>
    </sheetView>
  </sheetViews>
  <sheetFormatPr defaultColWidth="11.42578125" defaultRowHeight="15" x14ac:dyDescent="0.25"/>
  <cols>
    <col min="1" max="1" width="20.140625" bestFit="1" customWidth="1"/>
    <col min="2" max="2" width="15.5703125" bestFit="1" customWidth="1"/>
    <col min="3" max="4" width="11" bestFit="1" customWidth="1"/>
    <col min="5" max="5" width="21.5703125" bestFit="1" customWidth="1"/>
    <col min="6" max="6" width="25.85546875" bestFit="1" customWidth="1"/>
    <col min="7" max="7" width="12" bestFit="1" customWidth="1"/>
    <col min="8" max="8" width="20.140625" bestFit="1" customWidth="1"/>
    <col min="9" max="9" width="38.140625" bestFit="1" customWidth="1"/>
    <col min="10" max="10" width="29.140625" bestFit="1" customWidth="1"/>
    <col min="11" max="11" width="22.7109375" bestFit="1" customWidth="1"/>
    <col min="12" max="12" width="6.7109375" bestFit="1" customWidth="1"/>
    <col min="13" max="13" width="20.85546875" bestFit="1" customWidth="1"/>
  </cols>
  <sheetData>
    <row r="1" spans="1:14" x14ac:dyDescent="0.25">
      <c r="A1" s="5" t="s">
        <v>242</v>
      </c>
      <c r="B1" s="5" t="s">
        <v>244</v>
      </c>
      <c r="C1" s="5" t="s">
        <v>5</v>
      </c>
      <c r="D1" s="5" t="s">
        <v>70</v>
      </c>
      <c r="E1" s="14" t="s">
        <v>236</v>
      </c>
      <c r="F1" s="14" t="s">
        <v>246</v>
      </c>
      <c r="G1" s="14" t="s">
        <v>240</v>
      </c>
      <c r="H1" s="14" t="s">
        <v>213</v>
      </c>
      <c r="I1" s="14" t="s">
        <v>233</v>
      </c>
      <c r="J1" s="14" t="s">
        <v>96</v>
      </c>
      <c r="K1" s="14" t="s">
        <v>247</v>
      </c>
      <c r="L1" s="14" t="s">
        <v>2</v>
      </c>
      <c r="M1" s="14" t="s">
        <v>237</v>
      </c>
      <c r="N1" s="14"/>
    </row>
    <row r="2" spans="1:14" x14ac:dyDescent="0.25">
      <c r="A2" s="4">
        <v>480588.56000000006</v>
      </c>
      <c r="B2" s="4">
        <v>0</v>
      </c>
      <c r="C2">
        <v>480588.56000000006</v>
      </c>
      <c r="D2">
        <v>96117.712000000014</v>
      </c>
      <c r="E2">
        <v>313500.02614508558</v>
      </c>
      <c r="F2">
        <v>409617.73814508558</v>
      </c>
      <c r="G2">
        <v>242417</v>
      </c>
      <c r="H2">
        <v>242417</v>
      </c>
      <c r="I2">
        <v>48483.4</v>
      </c>
      <c r="J2">
        <v>158134.71679631501</v>
      </c>
      <c r="K2">
        <v>206618.11679631501</v>
      </c>
      <c r="L2" t="s">
        <v>11</v>
      </c>
      <c r="M2" s="38">
        <v>1</v>
      </c>
    </row>
    <row r="3" spans="1:14" x14ac:dyDescent="0.25">
      <c r="A3" s="4">
        <v>0</v>
      </c>
      <c r="B3" s="4">
        <v>5828</v>
      </c>
      <c r="C3">
        <v>474760.56000000006</v>
      </c>
      <c r="D3">
        <v>96117.712000000014</v>
      </c>
      <c r="E3">
        <v>0</v>
      </c>
      <c r="F3">
        <v>96117.712000000014</v>
      </c>
      <c r="G3">
        <v>0</v>
      </c>
      <c r="H3">
        <v>236589</v>
      </c>
      <c r="I3">
        <v>48483.4</v>
      </c>
      <c r="J3">
        <v>0</v>
      </c>
      <c r="K3">
        <v>48483.4</v>
      </c>
      <c r="L3" t="s">
        <v>11</v>
      </c>
      <c r="M3" s="38">
        <v>2</v>
      </c>
    </row>
    <row r="4" spans="1:14" x14ac:dyDescent="0.25">
      <c r="A4" s="4">
        <v>62760</v>
      </c>
      <c r="B4" s="4">
        <v>43057</v>
      </c>
      <c r="C4">
        <v>494463.56000000006</v>
      </c>
      <c r="D4">
        <v>107504.11200000002</v>
      </c>
      <c r="E4">
        <v>40939.929241897829</v>
      </c>
      <c r="F4">
        <v>148444.04124189785</v>
      </c>
      <c r="G4">
        <v>0</v>
      </c>
      <c r="H4">
        <v>193532</v>
      </c>
      <c r="I4">
        <v>47317.8</v>
      </c>
      <c r="J4">
        <v>0</v>
      </c>
      <c r="K4">
        <v>47317.8</v>
      </c>
      <c r="L4" t="s">
        <v>11</v>
      </c>
      <c r="M4" s="38">
        <v>3</v>
      </c>
    </row>
    <row r="5" spans="1:14" x14ac:dyDescent="0.25">
      <c r="A5" s="4">
        <v>20778</v>
      </c>
      <c r="B5" s="4">
        <v>35898</v>
      </c>
      <c r="C5">
        <v>479343.56000000006</v>
      </c>
      <c r="D5">
        <v>103048.31200000002</v>
      </c>
      <c r="E5">
        <v>13554.012902934242</v>
      </c>
      <c r="F5">
        <v>116602.32490293426</v>
      </c>
      <c r="G5">
        <v>0</v>
      </c>
      <c r="H5">
        <v>157634</v>
      </c>
      <c r="I5">
        <v>38706.400000000001</v>
      </c>
      <c r="J5">
        <v>0</v>
      </c>
      <c r="K5">
        <v>38706.400000000001</v>
      </c>
      <c r="L5" t="s">
        <v>11</v>
      </c>
      <c r="M5" s="38">
        <v>4</v>
      </c>
    </row>
    <row r="6" spans="1:14" x14ac:dyDescent="0.25">
      <c r="A6" s="4">
        <v>10160</v>
      </c>
      <c r="B6" s="4">
        <v>21567</v>
      </c>
      <c r="C6">
        <v>467936.56000000006</v>
      </c>
      <c r="D6">
        <v>97900.712000000014</v>
      </c>
      <c r="E6">
        <v>6627.6239817986279</v>
      </c>
      <c r="F6">
        <v>104528.33598179865</v>
      </c>
      <c r="G6">
        <v>242417</v>
      </c>
      <c r="H6">
        <v>378484</v>
      </c>
      <c r="I6">
        <v>80010.200000000012</v>
      </c>
      <c r="J6">
        <v>158134.71679631501</v>
      </c>
      <c r="K6">
        <v>238144.91679631502</v>
      </c>
      <c r="L6" t="s">
        <v>11</v>
      </c>
      <c r="M6" s="38">
        <v>5</v>
      </c>
    </row>
    <row r="7" spans="1:14" x14ac:dyDescent="0.25">
      <c r="A7" s="4">
        <v>546985.6</v>
      </c>
      <c r="B7" s="4">
        <v>49426</v>
      </c>
      <c r="C7">
        <v>965496.16</v>
      </c>
      <c r="D7">
        <v>202984.43200000003</v>
      </c>
      <c r="E7">
        <v>356812.48821442039</v>
      </c>
      <c r="F7">
        <v>559796.92021442042</v>
      </c>
      <c r="G7">
        <v>0</v>
      </c>
      <c r="H7">
        <v>329058</v>
      </c>
      <c r="I7">
        <v>75696.800000000003</v>
      </c>
      <c r="J7">
        <v>0</v>
      </c>
      <c r="K7">
        <v>75696.800000000003</v>
      </c>
      <c r="L7" t="s">
        <v>11</v>
      </c>
      <c r="M7" s="38">
        <v>6</v>
      </c>
    </row>
    <row r="8" spans="1:14" x14ac:dyDescent="0.25">
      <c r="A8" s="4">
        <v>3720</v>
      </c>
      <c r="B8" s="4">
        <v>64085</v>
      </c>
      <c r="C8">
        <v>905131.16</v>
      </c>
      <c r="D8">
        <v>193843.23200000002</v>
      </c>
      <c r="E8">
        <v>2426.6497256191828</v>
      </c>
      <c r="F8">
        <v>196269.8817256192</v>
      </c>
      <c r="G8">
        <v>0</v>
      </c>
      <c r="H8">
        <v>264973</v>
      </c>
      <c r="I8">
        <v>65811.600000000006</v>
      </c>
      <c r="J8">
        <v>0</v>
      </c>
      <c r="K8">
        <v>65811.600000000006</v>
      </c>
      <c r="L8" t="s">
        <v>11</v>
      </c>
      <c r="M8" s="38">
        <v>7</v>
      </c>
    </row>
    <row r="9" spans="1:14" x14ac:dyDescent="0.25">
      <c r="A9" s="4">
        <v>264505.76</v>
      </c>
      <c r="B9" s="4">
        <v>144519</v>
      </c>
      <c r="C9">
        <v>1025117.92</v>
      </c>
      <c r="D9">
        <v>233927.38399999999</v>
      </c>
      <c r="E9">
        <v>172543.7714862079</v>
      </c>
      <c r="F9">
        <v>406471.15548620792</v>
      </c>
      <c r="G9">
        <v>0</v>
      </c>
      <c r="H9">
        <v>120454</v>
      </c>
      <c r="I9">
        <v>52994.600000000006</v>
      </c>
      <c r="J9">
        <v>0</v>
      </c>
      <c r="K9">
        <v>52994.600000000006</v>
      </c>
      <c r="L9" t="s">
        <v>11</v>
      </c>
      <c r="M9" s="38">
        <v>8</v>
      </c>
    </row>
    <row r="10" spans="1:14" x14ac:dyDescent="0.25">
      <c r="A10" s="4">
        <v>0</v>
      </c>
      <c r="B10" s="4">
        <v>66710.2</v>
      </c>
      <c r="C10">
        <v>958407.72000000009</v>
      </c>
      <c r="D10">
        <v>205023.58400000003</v>
      </c>
      <c r="E10">
        <v>0</v>
      </c>
      <c r="F10">
        <v>205023.58400000003</v>
      </c>
      <c r="G10">
        <v>0</v>
      </c>
      <c r="H10">
        <v>53743.8</v>
      </c>
      <c r="I10">
        <v>24090.800000000003</v>
      </c>
      <c r="J10">
        <v>0</v>
      </c>
      <c r="K10">
        <v>24090.800000000003</v>
      </c>
      <c r="L10" t="s">
        <v>11</v>
      </c>
      <c r="M10" s="38">
        <v>9</v>
      </c>
    </row>
    <row r="11" spans="1:14" x14ac:dyDescent="0.25">
      <c r="A11" s="4">
        <v>5975</v>
      </c>
      <c r="B11" s="4">
        <v>123951</v>
      </c>
      <c r="C11">
        <v>840431.72000000009</v>
      </c>
      <c r="D11">
        <v>192876.54400000002</v>
      </c>
      <c r="E11">
        <v>3897.6430404770472</v>
      </c>
      <c r="F11">
        <v>196774.18704047706</v>
      </c>
      <c r="G11">
        <v>0</v>
      </c>
      <c r="H11">
        <v>-70207.199999999997</v>
      </c>
      <c r="I11">
        <v>257179.38923719394</v>
      </c>
      <c r="J11">
        <v>0</v>
      </c>
      <c r="K11">
        <v>257179.38923719394</v>
      </c>
      <c r="L11" t="s">
        <v>11</v>
      </c>
      <c r="M11" s="38">
        <v>10</v>
      </c>
    </row>
    <row r="12" spans="1:14" x14ac:dyDescent="0.25">
      <c r="A12" s="4">
        <v>529</v>
      </c>
      <c r="B12" s="4">
        <v>12713</v>
      </c>
      <c r="C12">
        <v>828247.72000000009</v>
      </c>
      <c r="D12">
        <v>168192.14400000003</v>
      </c>
      <c r="E12">
        <v>345.0800281861687</v>
      </c>
      <c r="F12">
        <v>168537.2240281862</v>
      </c>
      <c r="G12">
        <v>0</v>
      </c>
      <c r="H12">
        <v>-12713</v>
      </c>
      <c r="I12">
        <v>44623.237922783512</v>
      </c>
      <c r="J12">
        <v>0</v>
      </c>
      <c r="K12">
        <v>44623.237922783512</v>
      </c>
      <c r="L12" t="s">
        <v>11</v>
      </c>
      <c r="M12" s="38">
        <v>11</v>
      </c>
    </row>
    <row r="13" spans="1:14" x14ac:dyDescent="0.25">
      <c r="A13" s="4">
        <v>0</v>
      </c>
      <c r="B13" s="4">
        <v>2937</v>
      </c>
      <c r="C13">
        <v>825310.72000000009</v>
      </c>
      <c r="D13">
        <v>165649.54400000002</v>
      </c>
      <c r="E13">
        <v>0</v>
      </c>
      <c r="F13">
        <v>165649.54400000002</v>
      </c>
      <c r="G13">
        <v>242417</v>
      </c>
      <c r="H13">
        <v>239480</v>
      </c>
      <c r="I13">
        <v>48483.4</v>
      </c>
      <c r="J13">
        <v>158134.71679631501</v>
      </c>
      <c r="K13">
        <v>206618.11679631501</v>
      </c>
      <c r="L13" t="s">
        <v>11</v>
      </c>
      <c r="M13" s="38">
        <v>12</v>
      </c>
    </row>
    <row r="14" spans="1:14" x14ac:dyDescent="0.25">
      <c r="A14" s="4">
        <v>0</v>
      </c>
      <c r="B14" s="4">
        <v>25540.25</v>
      </c>
      <c r="C14">
        <v>799770.47000000009</v>
      </c>
      <c r="D14">
        <v>165062.14400000003</v>
      </c>
      <c r="E14">
        <v>0</v>
      </c>
      <c r="F14">
        <v>165062.14400000003</v>
      </c>
      <c r="G14">
        <v>0</v>
      </c>
      <c r="H14">
        <v>213939.75</v>
      </c>
      <c r="I14">
        <v>47896</v>
      </c>
      <c r="J14">
        <v>0</v>
      </c>
      <c r="K14">
        <v>47896</v>
      </c>
      <c r="L14" t="s">
        <v>11</v>
      </c>
      <c r="M14" s="38">
        <v>13</v>
      </c>
    </row>
    <row r="15" spans="1:14" x14ac:dyDescent="0.25">
      <c r="A15" s="4">
        <v>0</v>
      </c>
      <c r="B15" s="4">
        <v>6138</v>
      </c>
      <c r="C15">
        <v>793632.47000000009</v>
      </c>
      <c r="D15">
        <v>159954.09400000004</v>
      </c>
      <c r="E15">
        <v>0</v>
      </c>
      <c r="F15">
        <v>159954.09400000004</v>
      </c>
      <c r="G15">
        <v>0</v>
      </c>
      <c r="H15">
        <v>207801.75</v>
      </c>
      <c r="I15">
        <v>42787.950000000004</v>
      </c>
      <c r="J15">
        <v>0</v>
      </c>
      <c r="K15">
        <v>42787.950000000004</v>
      </c>
      <c r="L15" t="s">
        <v>11</v>
      </c>
      <c r="M15" s="38">
        <v>14</v>
      </c>
    </row>
    <row r="16" spans="1:14" x14ac:dyDescent="0.25">
      <c r="A16" s="4">
        <v>0</v>
      </c>
      <c r="B16" s="4">
        <v>97834</v>
      </c>
      <c r="C16">
        <v>695798.47000000009</v>
      </c>
      <c r="D16">
        <v>158726.49400000004</v>
      </c>
      <c r="E16">
        <v>0</v>
      </c>
      <c r="F16">
        <v>158726.49400000004</v>
      </c>
      <c r="G16">
        <v>0</v>
      </c>
      <c r="H16">
        <v>109967.75</v>
      </c>
      <c r="I16">
        <v>41560.350000000006</v>
      </c>
      <c r="J16">
        <v>0</v>
      </c>
      <c r="K16">
        <v>41560.350000000006</v>
      </c>
      <c r="L16" t="s">
        <v>11</v>
      </c>
      <c r="M16" s="38">
        <v>15</v>
      </c>
    </row>
    <row r="17" spans="1:13" x14ac:dyDescent="0.25">
      <c r="A17" s="4">
        <v>0</v>
      </c>
      <c r="B17" s="4">
        <v>104365</v>
      </c>
      <c r="C17">
        <v>591433.47000000009</v>
      </c>
      <c r="D17">
        <v>139159.69400000002</v>
      </c>
      <c r="E17">
        <v>0</v>
      </c>
      <c r="F17">
        <v>139159.69400000002</v>
      </c>
      <c r="G17">
        <v>242417</v>
      </c>
      <c r="H17">
        <v>248019.75</v>
      </c>
      <c r="I17">
        <v>70476.95</v>
      </c>
      <c r="J17">
        <v>158134.71679631501</v>
      </c>
      <c r="K17">
        <v>228611.666796315</v>
      </c>
      <c r="L17" t="s">
        <v>11</v>
      </c>
      <c r="M17" s="38">
        <v>16</v>
      </c>
    </row>
    <row r="18" spans="1:13" x14ac:dyDescent="0.25">
      <c r="A18" s="4">
        <v>0</v>
      </c>
      <c r="B18" s="4">
        <v>40660</v>
      </c>
      <c r="C18">
        <v>550773.47000000009</v>
      </c>
      <c r="D18">
        <v>118286.69400000002</v>
      </c>
      <c r="E18">
        <v>0</v>
      </c>
      <c r="F18">
        <v>118286.69400000002</v>
      </c>
      <c r="G18">
        <v>0</v>
      </c>
      <c r="H18">
        <v>207359.75</v>
      </c>
      <c r="I18">
        <v>49603.950000000004</v>
      </c>
      <c r="J18">
        <v>0</v>
      </c>
      <c r="K18">
        <v>49603.950000000004</v>
      </c>
      <c r="L18" t="s">
        <v>11</v>
      </c>
      <c r="M18" s="38">
        <v>17</v>
      </c>
    </row>
    <row r="19" spans="1:13" x14ac:dyDescent="0.25">
      <c r="A19" s="4">
        <v>0</v>
      </c>
      <c r="B19" s="4">
        <v>334</v>
      </c>
      <c r="C19">
        <v>550439.47000000009</v>
      </c>
      <c r="D19">
        <v>110154.69400000002</v>
      </c>
      <c r="E19">
        <v>0</v>
      </c>
      <c r="F19">
        <v>110154.69400000002</v>
      </c>
      <c r="G19">
        <v>0</v>
      </c>
      <c r="H19">
        <v>207025.75</v>
      </c>
      <c r="I19">
        <v>41471.950000000004</v>
      </c>
      <c r="J19">
        <v>0</v>
      </c>
      <c r="K19">
        <v>41471.950000000004</v>
      </c>
      <c r="L19" t="s">
        <v>11</v>
      </c>
      <c r="M19" s="38">
        <v>18</v>
      </c>
    </row>
    <row r="20" spans="1:13" x14ac:dyDescent="0.25">
      <c r="A20" s="4">
        <v>4885</v>
      </c>
      <c r="B20" s="4">
        <v>138203</v>
      </c>
      <c r="C20">
        <v>417121.47000000009</v>
      </c>
      <c r="D20">
        <v>111064.89400000003</v>
      </c>
      <c r="E20">
        <v>3186.6085778628244</v>
      </c>
      <c r="F20">
        <v>114251.50257786285</v>
      </c>
      <c r="G20">
        <v>0</v>
      </c>
      <c r="H20">
        <v>68822.75</v>
      </c>
      <c r="I20">
        <v>41405.15</v>
      </c>
      <c r="J20">
        <v>0</v>
      </c>
      <c r="K20">
        <v>41405.15</v>
      </c>
      <c r="L20" t="s">
        <v>11</v>
      </c>
      <c r="M20" s="38">
        <v>19</v>
      </c>
    </row>
    <row r="21" spans="1:13" x14ac:dyDescent="0.25">
      <c r="A21" s="4">
        <v>155179</v>
      </c>
      <c r="B21" s="4">
        <v>39123</v>
      </c>
      <c r="C21">
        <v>533177.47000000009</v>
      </c>
      <c r="D21">
        <v>114460.09400000003</v>
      </c>
      <c r="E21">
        <v>101227.17144404816</v>
      </c>
      <c r="F21">
        <v>215687.26544404819</v>
      </c>
      <c r="G21">
        <v>242417</v>
      </c>
      <c r="H21">
        <v>272116.75</v>
      </c>
      <c r="I21">
        <v>62247.950000000004</v>
      </c>
      <c r="J21">
        <v>158134.71679631501</v>
      </c>
      <c r="K21">
        <v>220382.66679631502</v>
      </c>
      <c r="L21" t="s">
        <v>11</v>
      </c>
      <c r="M21" s="38">
        <v>20</v>
      </c>
    </row>
    <row r="22" spans="1:13" x14ac:dyDescent="0.25">
      <c r="A22" s="4">
        <v>8220</v>
      </c>
      <c r="B22" s="4">
        <v>38324</v>
      </c>
      <c r="C22">
        <v>503073.47000000009</v>
      </c>
      <c r="D22">
        <v>108279.49400000002</v>
      </c>
      <c r="E22">
        <v>5362.113103384323</v>
      </c>
      <c r="F22">
        <v>113641.60710338435</v>
      </c>
      <c r="G22">
        <v>0</v>
      </c>
      <c r="H22">
        <v>233792.75</v>
      </c>
      <c r="I22">
        <v>54423.350000000006</v>
      </c>
      <c r="J22">
        <v>0</v>
      </c>
      <c r="K22">
        <v>54423.350000000006</v>
      </c>
      <c r="L22" t="s">
        <v>11</v>
      </c>
      <c r="M22" s="38">
        <v>21</v>
      </c>
    </row>
    <row r="23" spans="1:13" x14ac:dyDescent="0.25">
      <c r="A23" s="4">
        <v>79481</v>
      </c>
      <c r="B23" s="4">
        <v>108544</v>
      </c>
      <c r="C23">
        <v>474010.47000000009</v>
      </c>
      <c r="D23">
        <v>116510.89400000003</v>
      </c>
      <c r="E23">
        <v>51847.458828478026</v>
      </c>
      <c r="F23">
        <v>168358.35282847806</v>
      </c>
      <c r="G23">
        <v>0</v>
      </c>
      <c r="H23">
        <v>125248.75</v>
      </c>
      <c r="I23">
        <v>46758.55</v>
      </c>
      <c r="J23">
        <v>0</v>
      </c>
      <c r="K23">
        <v>46758.55</v>
      </c>
      <c r="L23" t="s">
        <v>11</v>
      </c>
      <c r="M23" s="38">
        <v>22</v>
      </c>
    </row>
    <row r="24" spans="1:13" x14ac:dyDescent="0.25">
      <c r="A24" s="4">
        <v>1089</v>
      </c>
      <c r="B24" s="4">
        <v>5587.4</v>
      </c>
      <c r="C24">
        <v>469512.07000000007</v>
      </c>
      <c r="D24">
        <v>95019.894000000029</v>
      </c>
      <c r="E24">
        <v>710.38213741916388</v>
      </c>
      <c r="F24">
        <v>95730.27613741919</v>
      </c>
      <c r="G24">
        <v>0</v>
      </c>
      <c r="H24">
        <v>119661.35</v>
      </c>
      <c r="I24">
        <v>25049.75</v>
      </c>
      <c r="J24">
        <v>0</v>
      </c>
      <c r="K24">
        <v>25049.75</v>
      </c>
      <c r="L24" t="s">
        <v>11</v>
      </c>
      <c r="M24" s="38">
        <v>23</v>
      </c>
    </row>
    <row r="25" spans="1:13" x14ac:dyDescent="0.25">
      <c r="A25" s="4">
        <v>3265</v>
      </c>
      <c r="B25" s="4">
        <v>8449</v>
      </c>
      <c r="C25">
        <v>464328.07000000007</v>
      </c>
      <c r="D25">
        <v>94555.414000000019</v>
      </c>
      <c r="E25">
        <v>2129.8417618673739</v>
      </c>
      <c r="F25">
        <v>96685.255761867389</v>
      </c>
      <c r="G25">
        <v>0</v>
      </c>
      <c r="H25">
        <v>111212.35</v>
      </c>
      <c r="I25">
        <v>23932.270000000004</v>
      </c>
      <c r="J25">
        <v>0</v>
      </c>
      <c r="K25">
        <v>23932.270000000004</v>
      </c>
      <c r="L25" t="s">
        <v>11</v>
      </c>
      <c r="M25" s="38">
        <v>24</v>
      </c>
    </row>
    <row r="26" spans="1:13" x14ac:dyDescent="0.25">
      <c r="A26" s="4">
        <v>538898.4</v>
      </c>
      <c r="B26" s="4">
        <v>7645</v>
      </c>
      <c r="C26">
        <v>995581.47000000009</v>
      </c>
      <c r="D26">
        <v>200645.29400000002</v>
      </c>
      <c r="E26">
        <v>351537.00389693998</v>
      </c>
      <c r="F26">
        <v>552182.29789694003</v>
      </c>
      <c r="G26">
        <v>242417</v>
      </c>
      <c r="H26">
        <v>345984.35</v>
      </c>
      <c r="I26">
        <v>70725.87</v>
      </c>
      <c r="J26">
        <v>158134.71679631501</v>
      </c>
      <c r="K26">
        <v>228860.58679631501</v>
      </c>
      <c r="L26" t="s">
        <v>11</v>
      </c>
      <c r="M26" s="38">
        <v>25</v>
      </c>
    </row>
    <row r="27" spans="1:13" x14ac:dyDescent="0.25">
      <c r="A27" s="4">
        <v>0</v>
      </c>
      <c r="B27" s="4">
        <v>9092</v>
      </c>
      <c r="C27">
        <v>986489.47000000009</v>
      </c>
      <c r="D27">
        <v>199116.29400000002</v>
      </c>
      <c r="E27">
        <v>0</v>
      </c>
      <c r="F27">
        <v>199116.29400000002</v>
      </c>
      <c r="G27">
        <v>0</v>
      </c>
      <c r="H27">
        <v>336892.35</v>
      </c>
      <c r="I27">
        <v>69196.87</v>
      </c>
      <c r="J27">
        <v>0</v>
      </c>
      <c r="K27">
        <v>69196.87</v>
      </c>
      <c r="L27" t="s">
        <v>11</v>
      </c>
      <c r="M27" s="38">
        <v>26</v>
      </c>
    </row>
    <row r="28" spans="1:13" x14ac:dyDescent="0.25">
      <c r="A28" s="4">
        <v>93876</v>
      </c>
      <c r="B28" s="4">
        <v>37060</v>
      </c>
      <c r="C28">
        <v>1043305.4700000001</v>
      </c>
      <c r="D28">
        <v>216073.09400000004</v>
      </c>
      <c r="E28">
        <v>61237.680011351178</v>
      </c>
      <c r="F28">
        <v>277310.77401135123</v>
      </c>
      <c r="G28">
        <v>0</v>
      </c>
      <c r="H28">
        <v>299832.34999999998</v>
      </c>
      <c r="I28">
        <v>67378.47</v>
      </c>
      <c r="J28">
        <v>0</v>
      </c>
      <c r="K28">
        <v>67378.47</v>
      </c>
      <c r="L28" t="s">
        <v>11</v>
      </c>
      <c r="M28" s="38">
        <v>27</v>
      </c>
    </row>
    <row r="29" spans="1:13" x14ac:dyDescent="0.25">
      <c r="A29" s="4">
        <v>190106</v>
      </c>
      <c r="B29" s="4">
        <v>121979</v>
      </c>
      <c r="C29">
        <v>1111432.4700000002</v>
      </c>
      <c r="D29">
        <v>246682.29400000005</v>
      </c>
      <c r="E29">
        <v>124010.93353187105</v>
      </c>
      <c r="F29">
        <v>370693.22753187112</v>
      </c>
      <c r="G29">
        <v>0</v>
      </c>
      <c r="H29">
        <v>177853.34999999998</v>
      </c>
      <c r="I29">
        <v>59966.47</v>
      </c>
      <c r="J29">
        <v>0</v>
      </c>
      <c r="K29">
        <v>59966.47</v>
      </c>
      <c r="L29" t="s">
        <v>11</v>
      </c>
      <c r="M29" s="38">
        <v>28</v>
      </c>
    </row>
    <row r="30" spans="1:13" x14ac:dyDescent="0.25">
      <c r="A30" s="4">
        <v>0</v>
      </c>
      <c r="B30" s="4">
        <v>96155</v>
      </c>
      <c r="C30">
        <v>1015277.4700000002</v>
      </c>
      <c r="D30">
        <v>222286.49400000006</v>
      </c>
      <c r="E30">
        <v>0</v>
      </c>
      <c r="F30">
        <v>222286.49400000006</v>
      </c>
      <c r="G30">
        <v>0</v>
      </c>
      <c r="H30">
        <v>81698.349999999977</v>
      </c>
      <c r="I30">
        <v>35570.67</v>
      </c>
      <c r="J30">
        <v>0</v>
      </c>
      <c r="K30">
        <v>35570.67</v>
      </c>
      <c r="L30" t="s">
        <v>11</v>
      </c>
      <c r="M30" s="38">
        <v>29</v>
      </c>
    </row>
    <row r="31" spans="1:13" x14ac:dyDescent="0.25">
      <c r="A31" s="4">
        <v>0</v>
      </c>
      <c r="B31" s="4">
        <v>900</v>
      </c>
      <c r="C31">
        <v>1014377.4700000002</v>
      </c>
      <c r="D31">
        <v>203055.49400000006</v>
      </c>
      <c r="E31">
        <v>0</v>
      </c>
      <c r="F31">
        <v>203055.49400000006</v>
      </c>
      <c r="G31">
        <v>0</v>
      </c>
      <c r="H31">
        <v>80798.349999999977</v>
      </c>
      <c r="I31">
        <v>16339.669999999996</v>
      </c>
      <c r="J31">
        <v>0</v>
      </c>
      <c r="K31">
        <v>16339.669999999996</v>
      </c>
      <c r="L31" t="s">
        <v>11</v>
      </c>
      <c r="M31" s="38">
        <v>30</v>
      </c>
    </row>
    <row r="32" spans="1:13" x14ac:dyDescent="0.25">
      <c r="A32" s="4">
        <v>387414</v>
      </c>
      <c r="B32" s="4">
        <v>10737</v>
      </c>
      <c r="C32">
        <v>1391054.4700000002</v>
      </c>
      <c r="D32">
        <v>280358.29400000005</v>
      </c>
      <c r="E32">
        <v>252719.91311855649</v>
      </c>
      <c r="F32">
        <v>533078.2071185566</v>
      </c>
      <c r="G32">
        <v>0</v>
      </c>
      <c r="H32">
        <v>70061.349999999977</v>
      </c>
      <c r="I32">
        <v>16159.669999999996</v>
      </c>
      <c r="J32">
        <v>0</v>
      </c>
      <c r="K32">
        <v>16159.669999999996</v>
      </c>
      <c r="L32" t="s">
        <v>11</v>
      </c>
      <c r="M32" s="38">
        <v>31</v>
      </c>
    </row>
    <row r="33" spans="1:13" x14ac:dyDescent="0.25">
      <c r="A33" s="4">
        <v>0</v>
      </c>
      <c r="B33" s="4">
        <v>6545</v>
      </c>
      <c r="C33">
        <v>1384509.4700000002</v>
      </c>
      <c r="D33">
        <v>278210.89400000003</v>
      </c>
      <c r="E33">
        <v>0</v>
      </c>
      <c r="F33">
        <v>278210.89400000003</v>
      </c>
      <c r="G33">
        <v>242417</v>
      </c>
      <c r="H33">
        <v>305933.34999999998</v>
      </c>
      <c r="I33">
        <v>62495.67</v>
      </c>
      <c r="J33">
        <v>158134.71679631501</v>
      </c>
      <c r="K33">
        <v>220630.38679631503</v>
      </c>
      <c r="L33" t="s">
        <v>11</v>
      </c>
      <c r="M33" s="38">
        <v>32</v>
      </c>
    </row>
    <row r="34" spans="1:13" x14ac:dyDescent="0.25">
      <c r="A34" s="4">
        <v>0</v>
      </c>
      <c r="B34" s="4">
        <v>145270</v>
      </c>
      <c r="C34">
        <v>1239239.4700000002</v>
      </c>
      <c r="D34">
        <v>276901.89400000003</v>
      </c>
      <c r="E34">
        <v>0</v>
      </c>
      <c r="F34">
        <v>276901.89400000003</v>
      </c>
      <c r="G34">
        <v>0</v>
      </c>
      <c r="H34">
        <v>160663.34999999998</v>
      </c>
      <c r="I34">
        <v>61186.67</v>
      </c>
      <c r="J34">
        <v>0</v>
      </c>
      <c r="K34">
        <v>61186.67</v>
      </c>
      <c r="L34" t="s">
        <v>11</v>
      </c>
      <c r="M34" s="38">
        <v>33</v>
      </c>
    </row>
    <row r="35" spans="1:13" x14ac:dyDescent="0.25">
      <c r="A35" s="4">
        <v>59100</v>
      </c>
      <c r="B35" s="4">
        <v>103477</v>
      </c>
      <c r="C35">
        <v>1194862.4700000002</v>
      </c>
      <c r="D35">
        <v>259667.89400000006</v>
      </c>
      <c r="E35">
        <v>38552.419027982178</v>
      </c>
      <c r="F35">
        <v>298220.31302798225</v>
      </c>
      <c r="G35">
        <v>0</v>
      </c>
      <c r="H35">
        <v>57186.349999999977</v>
      </c>
      <c r="I35">
        <v>32132.67</v>
      </c>
      <c r="J35">
        <v>0</v>
      </c>
      <c r="K35">
        <v>32132.67</v>
      </c>
      <c r="L35" t="s">
        <v>11</v>
      </c>
      <c r="M35" s="38">
        <v>34</v>
      </c>
    </row>
    <row r="36" spans="1:13" x14ac:dyDescent="0.25">
      <c r="A36" s="4">
        <v>0</v>
      </c>
      <c r="B36" s="4">
        <v>232745</v>
      </c>
      <c r="C36">
        <v>962117.4700000002</v>
      </c>
      <c r="D36">
        <v>238972.49400000006</v>
      </c>
      <c r="E36">
        <v>0</v>
      </c>
      <c r="F36">
        <v>238972.49400000006</v>
      </c>
      <c r="G36">
        <v>0</v>
      </c>
      <c r="H36">
        <v>-175558.65000000002</v>
      </c>
      <c r="I36">
        <v>627656.52653682674</v>
      </c>
      <c r="J36">
        <v>0</v>
      </c>
      <c r="K36">
        <v>627656.52653682674</v>
      </c>
      <c r="L36" t="s">
        <v>11</v>
      </c>
      <c r="M36" s="38">
        <v>35</v>
      </c>
    </row>
    <row r="37" spans="1:13" x14ac:dyDescent="0.25">
      <c r="A37" s="4">
        <v>0</v>
      </c>
      <c r="B37" s="4">
        <v>28610</v>
      </c>
      <c r="C37">
        <v>933507.4700000002</v>
      </c>
      <c r="D37">
        <v>192423.49400000006</v>
      </c>
      <c r="E37">
        <v>0</v>
      </c>
      <c r="F37">
        <v>192423.49400000006</v>
      </c>
      <c r="G37">
        <v>0</v>
      </c>
      <c r="H37">
        <v>-28610</v>
      </c>
      <c r="I37">
        <v>100422.46810122208</v>
      </c>
      <c r="J37">
        <v>0</v>
      </c>
      <c r="K37">
        <v>100422.46810122208</v>
      </c>
      <c r="L37" t="s">
        <v>11</v>
      </c>
      <c r="M37" s="38">
        <v>36</v>
      </c>
    </row>
    <row r="38" spans="1:13" x14ac:dyDescent="0.25">
      <c r="A38" s="4">
        <v>0</v>
      </c>
      <c r="B38" s="4">
        <v>361714</v>
      </c>
      <c r="C38">
        <v>571793.4700000002</v>
      </c>
      <c r="D38">
        <v>186701.49400000006</v>
      </c>
      <c r="E38">
        <v>0</v>
      </c>
      <c r="F38">
        <v>186701.49400000006</v>
      </c>
      <c r="G38">
        <v>242417</v>
      </c>
      <c r="H38">
        <v>-119297</v>
      </c>
      <c r="I38">
        <v>467221.57466170884</v>
      </c>
      <c r="J38">
        <v>158134.71679631501</v>
      </c>
      <c r="K38">
        <v>625356.29145802383</v>
      </c>
      <c r="L38" t="s">
        <v>11</v>
      </c>
      <c r="M38" s="38">
        <v>37</v>
      </c>
    </row>
    <row r="39" spans="1:13" x14ac:dyDescent="0.25">
      <c r="A39" s="4">
        <v>22820</v>
      </c>
      <c r="B39" s="4">
        <v>164868</v>
      </c>
      <c r="C39">
        <v>429745.4700000002</v>
      </c>
      <c r="D39">
        <v>118922.69400000005</v>
      </c>
      <c r="E39">
        <v>14886.060951244555</v>
      </c>
      <c r="F39">
        <v>133808.7549512446</v>
      </c>
      <c r="G39">
        <v>0</v>
      </c>
      <c r="H39">
        <v>-164868</v>
      </c>
      <c r="I39">
        <v>578694.56382077176</v>
      </c>
      <c r="J39">
        <v>0</v>
      </c>
      <c r="K39">
        <v>578694.56382077176</v>
      </c>
      <c r="L39" t="s">
        <v>11</v>
      </c>
      <c r="M39" s="38">
        <v>38</v>
      </c>
    </row>
    <row r="40" spans="1:13" x14ac:dyDescent="0.25">
      <c r="A40" s="4">
        <v>29620</v>
      </c>
      <c r="B40" s="4">
        <v>34984.6</v>
      </c>
      <c r="C40">
        <v>424380.87000000023</v>
      </c>
      <c r="D40">
        <v>91873.094000000041</v>
      </c>
      <c r="E40">
        <v>19321.872277645212</v>
      </c>
      <c r="F40">
        <v>111194.96627764526</v>
      </c>
      <c r="G40">
        <v>0</v>
      </c>
      <c r="H40">
        <v>-34984.6</v>
      </c>
      <c r="I40">
        <v>122797.6189281375</v>
      </c>
      <c r="J40">
        <v>0</v>
      </c>
      <c r="K40">
        <v>122797.6189281375</v>
      </c>
      <c r="L40" t="s">
        <v>11</v>
      </c>
      <c r="M40" s="38">
        <v>39</v>
      </c>
    </row>
    <row r="41" spans="1:13" x14ac:dyDescent="0.25">
      <c r="A41" s="4">
        <v>48460</v>
      </c>
      <c r="B41" s="4">
        <v>153330.19999999998</v>
      </c>
      <c r="C41">
        <v>319510.67000000027</v>
      </c>
      <c r="D41">
        <v>94568.174000000057</v>
      </c>
      <c r="E41">
        <v>31611.678952555267</v>
      </c>
      <c r="F41">
        <v>126179.85295255532</v>
      </c>
      <c r="G41">
        <v>0</v>
      </c>
      <c r="H41">
        <v>-153330.19999999998</v>
      </c>
      <c r="I41">
        <v>538196.33409486187</v>
      </c>
      <c r="J41">
        <v>0</v>
      </c>
      <c r="K41">
        <v>538196.33409486187</v>
      </c>
      <c r="L41" t="s">
        <v>11</v>
      </c>
      <c r="M41" s="38">
        <v>40</v>
      </c>
    </row>
    <row r="42" spans="1:13" x14ac:dyDescent="0.25">
      <c r="A42" s="4">
        <v>45020</v>
      </c>
      <c r="B42" s="4">
        <v>87424.72</v>
      </c>
      <c r="C42">
        <v>277105.9500000003</v>
      </c>
      <c r="D42">
        <v>72906.134000000064</v>
      </c>
      <c r="E42">
        <v>29367.680281552581</v>
      </c>
      <c r="F42">
        <v>102273.81428155265</v>
      </c>
      <c r="G42">
        <v>242417</v>
      </c>
      <c r="H42">
        <v>154992.28</v>
      </c>
      <c r="I42">
        <v>48483.4</v>
      </c>
      <c r="J42">
        <v>158134.71679631501</v>
      </c>
      <c r="K42">
        <v>206618.11679631501</v>
      </c>
      <c r="L42" t="s">
        <v>11</v>
      </c>
      <c r="M42" s="38">
        <v>41</v>
      </c>
    </row>
    <row r="43" spans="1:13" x14ac:dyDescent="0.25">
      <c r="A43" s="4">
        <v>9511</v>
      </c>
      <c r="B43" s="4">
        <v>26067</v>
      </c>
      <c r="C43">
        <v>260549.9500000003</v>
      </c>
      <c r="D43">
        <v>57323.390000000065</v>
      </c>
      <c r="E43">
        <v>6204.2649302053887</v>
      </c>
      <c r="F43">
        <v>63527.654930205455</v>
      </c>
      <c r="G43">
        <v>0</v>
      </c>
      <c r="H43">
        <v>128925.28</v>
      </c>
      <c r="I43">
        <v>30998.456000000002</v>
      </c>
      <c r="J43">
        <v>0</v>
      </c>
      <c r="K43">
        <v>30998.456000000002</v>
      </c>
      <c r="L43" t="s">
        <v>11</v>
      </c>
      <c r="M43" s="38">
        <v>42</v>
      </c>
    </row>
    <row r="44" spans="1:13" x14ac:dyDescent="0.25">
      <c r="A44" s="4">
        <v>0</v>
      </c>
      <c r="B44" s="4">
        <v>3903</v>
      </c>
      <c r="C44">
        <v>256646.9500000003</v>
      </c>
      <c r="D44">
        <v>52109.990000000063</v>
      </c>
      <c r="E44">
        <v>0</v>
      </c>
      <c r="F44">
        <v>52109.990000000063</v>
      </c>
      <c r="G44">
        <v>0</v>
      </c>
      <c r="H44">
        <v>125022.28</v>
      </c>
      <c r="I44">
        <v>25785.056</v>
      </c>
      <c r="J44">
        <v>0</v>
      </c>
      <c r="K44">
        <v>25785.056</v>
      </c>
      <c r="L44" t="s">
        <v>11</v>
      </c>
      <c r="M44" s="38">
        <v>43</v>
      </c>
    </row>
    <row r="45" spans="1:13" x14ac:dyDescent="0.25">
      <c r="A45" s="4">
        <v>30190</v>
      </c>
      <c r="B45" s="4">
        <v>34989.199999999997</v>
      </c>
      <c r="C45">
        <v>251847.75000000029</v>
      </c>
      <c r="D45">
        <v>57367.390000000065</v>
      </c>
      <c r="E45">
        <v>19693.697638828799</v>
      </c>
      <c r="F45">
        <v>77061.08763882886</v>
      </c>
      <c r="G45">
        <v>0</v>
      </c>
      <c r="H45">
        <v>90033.08</v>
      </c>
      <c r="I45">
        <v>25004.456000000002</v>
      </c>
      <c r="J45">
        <v>0</v>
      </c>
      <c r="K45">
        <v>25004.456000000002</v>
      </c>
      <c r="L45" t="s">
        <v>11</v>
      </c>
      <c r="M45" s="38">
        <v>44</v>
      </c>
    </row>
    <row r="46" spans="1:13" x14ac:dyDescent="0.25">
      <c r="A46" s="4">
        <v>6625</v>
      </c>
      <c r="B46" s="4">
        <v>113890</v>
      </c>
      <c r="C46">
        <v>144582.75000000029</v>
      </c>
      <c r="D46">
        <v>51694.550000000061</v>
      </c>
      <c r="E46">
        <v>4321.6544172653457</v>
      </c>
      <c r="F46">
        <v>56016.204417265406</v>
      </c>
      <c r="G46">
        <v>242417</v>
      </c>
      <c r="H46">
        <v>218560.08000000002</v>
      </c>
      <c r="I46">
        <v>66490.016000000003</v>
      </c>
      <c r="J46">
        <v>158134.71679631501</v>
      </c>
      <c r="K46">
        <v>224624.73279631502</v>
      </c>
      <c r="L46" t="s">
        <v>11</v>
      </c>
      <c r="M46" s="38">
        <v>45</v>
      </c>
    </row>
    <row r="47" spans="1:13" x14ac:dyDescent="0.25">
      <c r="A47" s="4">
        <v>0</v>
      </c>
      <c r="B47" s="4">
        <v>43512</v>
      </c>
      <c r="C47">
        <v>101070.75000000029</v>
      </c>
      <c r="D47">
        <v>28916.550000000061</v>
      </c>
      <c r="E47">
        <v>0</v>
      </c>
      <c r="F47">
        <v>28916.550000000061</v>
      </c>
      <c r="G47">
        <v>0</v>
      </c>
      <c r="H47">
        <v>175048.08000000002</v>
      </c>
      <c r="I47">
        <v>43712.016000000003</v>
      </c>
      <c r="J47">
        <v>0</v>
      </c>
      <c r="K47">
        <v>43712.016000000003</v>
      </c>
      <c r="L47" t="s">
        <v>11</v>
      </c>
      <c r="M47" s="38">
        <v>46</v>
      </c>
    </row>
    <row r="48" spans="1:13" x14ac:dyDescent="0.25">
      <c r="A48" s="4">
        <v>32996</v>
      </c>
      <c r="B48" s="4">
        <v>95330</v>
      </c>
      <c r="C48">
        <v>38736.750000000291</v>
      </c>
      <c r="D48">
        <v>26813.35000000006</v>
      </c>
      <c r="E48">
        <v>21524.122136164126</v>
      </c>
      <c r="F48">
        <v>48337.472136164186</v>
      </c>
      <c r="G48">
        <v>0</v>
      </c>
      <c r="H48">
        <v>79718.080000000016</v>
      </c>
      <c r="I48">
        <v>35009.616000000002</v>
      </c>
      <c r="J48">
        <v>0</v>
      </c>
      <c r="K48">
        <v>35009.616000000002</v>
      </c>
      <c r="L48" t="s">
        <v>11</v>
      </c>
      <c r="M48" s="38">
        <v>47</v>
      </c>
    </row>
    <row r="49" spans="1:13" x14ac:dyDescent="0.25">
      <c r="A49" s="4">
        <v>957448.6</v>
      </c>
      <c r="B49">
        <v>0</v>
      </c>
      <c r="C49">
        <v>957448.6</v>
      </c>
      <c r="D49">
        <v>191489.72</v>
      </c>
      <c r="E49">
        <v>647281.31405852456</v>
      </c>
      <c r="F49">
        <v>838771.03405852453</v>
      </c>
      <c r="G49">
        <v>301929</v>
      </c>
      <c r="H49">
        <v>301929</v>
      </c>
      <c r="I49">
        <v>60385.8</v>
      </c>
      <c r="J49">
        <v>204118.52904936753</v>
      </c>
      <c r="K49">
        <v>264504.32904936752</v>
      </c>
      <c r="L49" t="s">
        <v>15</v>
      </c>
      <c r="M49" s="38">
        <v>1</v>
      </c>
    </row>
    <row r="50" spans="1:13" x14ac:dyDescent="0.25">
      <c r="A50" s="4">
        <v>0</v>
      </c>
      <c r="B50">
        <v>163868.79999999999</v>
      </c>
      <c r="C50">
        <v>793579.8</v>
      </c>
      <c r="D50">
        <v>191489.72</v>
      </c>
      <c r="E50">
        <v>0</v>
      </c>
      <c r="F50">
        <v>191489.72</v>
      </c>
      <c r="G50">
        <v>0</v>
      </c>
      <c r="H50">
        <v>138060.20000000001</v>
      </c>
      <c r="I50">
        <v>60385.8</v>
      </c>
      <c r="J50">
        <v>0</v>
      </c>
      <c r="K50">
        <v>60385.8</v>
      </c>
      <c r="L50" t="s">
        <v>15</v>
      </c>
      <c r="M50" s="38">
        <v>2</v>
      </c>
    </row>
    <row r="51" spans="1:13" x14ac:dyDescent="0.25">
      <c r="A51" s="4">
        <v>0</v>
      </c>
      <c r="B51">
        <v>42977.599999999999</v>
      </c>
      <c r="C51">
        <v>750602.20000000007</v>
      </c>
      <c r="D51">
        <v>158715.96000000002</v>
      </c>
      <c r="E51">
        <v>0</v>
      </c>
      <c r="F51">
        <v>158715.96000000002</v>
      </c>
      <c r="G51">
        <v>0</v>
      </c>
      <c r="H51">
        <v>95082.6</v>
      </c>
      <c r="I51">
        <v>27612.040000000005</v>
      </c>
      <c r="J51">
        <v>0</v>
      </c>
      <c r="K51">
        <v>27612.040000000005</v>
      </c>
      <c r="L51" t="s">
        <v>15</v>
      </c>
      <c r="M51" s="38">
        <v>3</v>
      </c>
    </row>
    <row r="52" spans="1:13" x14ac:dyDescent="0.25">
      <c r="A52" s="4">
        <v>0</v>
      </c>
      <c r="B52">
        <v>52108</v>
      </c>
      <c r="C52">
        <v>698494.20000000007</v>
      </c>
      <c r="D52">
        <v>150120.44000000003</v>
      </c>
      <c r="E52">
        <v>0</v>
      </c>
      <c r="F52">
        <v>150120.44000000003</v>
      </c>
      <c r="G52">
        <v>0</v>
      </c>
      <c r="H52">
        <v>42974.600000000006</v>
      </c>
      <c r="I52">
        <v>19016.52</v>
      </c>
      <c r="J52">
        <v>0</v>
      </c>
      <c r="K52">
        <v>19016.52</v>
      </c>
      <c r="L52" t="s">
        <v>15</v>
      </c>
      <c r="M52" s="38">
        <v>4</v>
      </c>
    </row>
    <row r="53" spans="1:13" x14ac:dyDescent="0.25">
      <c r="A53" s="4">
        <v>1600</v>
      </c>
      <c r="B53">
        <v>12375</v>
      </c>
      <c r="C53">
        <v>687719.20000000007</v>
      </c>
      <c r="D53">
        <v>140018.84000000003</v>
      </c>
      <c r="E53">
        <v>1081.676972</v>
      </c>
      <c r="F53">
        <v>141100.51697200001</v>
      </c>
      <c r="G53">
        <v>301929</v>
      </c>
      <c r="H53">
        <v>332528.59999999998</v>
      </c>
      <c r="I53">
        <v>68980.72</v>
      </c>
      <c r="J53">
        <v>204118.52904936753</v>
      </c>
      <c r="K53">
        <v>273099.2490493675</v>
      </c>
      <c r="L53" t="s">
        <v>15</v>
      </c>
      <c r="M53" s="38">
        <v>5</v>
      </c>
    </row>
    <row r="54" spans="1:13" x14ac:dyDescent="0.25">
      <c r="A54" s="4">
        <v>1072559.6000000001</v>
      </c>
      <c r="B54">
        <v>263249.59999999998</v>
      </c>
      <c r="C54">
        <v>1497029.2000000002</v>
      </c>
      <c r="D54">
        <v>352055.76000000007</v>
      </c>
      <c r="E54">
        <v>725101.88776095724</v>
      </c>
      <c r="F54">
        <v>1077157.6477609572</v>
      </c>
      <c r="G54">
        <v>0</v>
      </c>
      <c r="H54">
        <v>69279</v>
      </c>
      <c r="I54">
        <v>66505.72</v>
      </c>
      <c r="J54">
        <v>0</v>
      </c>
      <c r="K54">
        <v>66505.72</v>
      </c>
      <c r="L54" t="s">
        <v>15</v>
      </c>
      <c r="M54" s="38">
        <v>6</v>
      </c>
    </row>
    <row r="55" spans="1:13" x14ac:dyDescent="0.25">
      <c r="A55" s="4">
        <v>5345</v>
      </c>
      <c r="B55">
        <v>116421.8</v>
      </c>
      <c r="C55">
        <v>1385952.4000000001</v>
      </c>
      <c r="D55">
        <v>300474.84000000003</v>
      </c>
      <c r="E55">
        <v>3613.4771345875001</v>
      </c>
      <c r="F55">
        <v>304088.3171345875</v>
      </c>
      <c r="G55">
        <v>0</v>
      </c>
      <c r="H55">
        <v>-47142.8</v>
      </c>
      <c r="I55">
        <v>147364.08912627428</v>
      </c>
      <c r="J55">
        <v>0</v>
      </c>
      <c r="K55">
        <v>147364.08912627428</v>
      </c>
      <c r="L55" t="s">
        <v>15</v>
      </c>
      <c r="M55" s="38">
        <v>7</v>
      </c>
    </row>
    <row r="56" spans="1:13" x14ac:dyDescent="0.25">
      <c r="A56" s="4">
        <v>42854.400000000001</v>
      </c>
      <c r="B56">
        <v>153331</v>
      </c>
      <c r="C56">
        <v>1275475.8</v>
      </c>
      <c r="D56">
        <v>285761.36000000004</v>
      </c>
      <c r="E56">
        <v>28971.636018048001</v>
      </c>
      <c r="F56">
        <v>314732.99601804803</v>
      </c>
      <c r="G56">
        <v>0</v>
      </c>
      <c r="H56">
        <v>-153331</v>
      </c>
      <c r="I56">
        <v>434233.00016165274</v>
      </c>
      <c r="J56">
        <v>0</v>
      </c>
      <c r="K56">
        <v>434233.00016165274</v>
      </c>
      <c r="L56" t="s">
        <v>15</v>
      </c>
      <c r="M56" s="38">
        <v>8</v>
      </c>
    </row>
    <row r="57" spans="1:13" x14ac:dyDescent="0.25">
      <c r="A57" s="4">
        <v>35110</v>
      </c>
      <c r="B57">
        <v>214838</v>
      </c>
      <c r="C57">
        <v>1095747.8</v>
      </c>
      <c r="D57">
        <v>262117.16000000003</v>
      </c>
      <c r="E57">
        <v>23736.049054325005</v>
      </c>
      <c r="F57">
        <v>285853.20905432501</v>
      </c>
      <c r="G57">
        <v>301929</v>
      </c>
      <c r="H57">
        <v>87091</v>
      </c>
      <c r="I57">
        <v>60385.8</v>
      </c>
      <c r="J57">
        <v>204118.52904936753</v>
      </c>
      <c r="K57">
        <v>264504.32904936752</v>
      </c>
      <c r="L57" t="s">
        <v>15</v>
      </c>
      <c r="M57" s="38">
        <v>9</v>
      </c>
    </row>
    <row r="58" spans="1:13" x14ac:dyDescent="0.25">
      <c r="A58" s="4">
        <v>0</v>
      </c>
      <c r="B58">
        <v>81906</v>
      </c>
      <c r="C58">
        <v>1013841.8</v>
      </c>
      <c r="D58">
        <v>219149.56000000003</v>
      </c>
      <c r="E58">
        <v>0</v>
      </c>
      <c r="F58">
        <v>219149.56000000003</v>
      </c>
      <c r="G58">
        <v>0</v>
      </c>
      <c r="H58">
        <v>5185</v>
      </c>
      <c r="I58">
        <v>17418.2</v>
      </c>
      <c r="J58">
        <v>0</v>
      </c>
      <c r="K58">
        <v>17418.2</v>
      </c>
      <c r="L58" t="s">
        <v>15</v>
      </c>
      <c r="M58" s="38">
        <v>10</v>
      </c>
    </row>
    <row r="59" spans="1:13" x14ac:dyDescent="0.25">
      <c r="A59" s="4">
        <v>85140</v>
      </c>
      <c r="B59">
        <v>146971</v>
      </c>
      <c r="C59">
        <v>952010.8</v>
      </c>
      <c r="D59">
        <v>219796.36000000002</v>
      </c>
      <c r="E59">
        <v>57558.735872550009</v>
      </c>
      <c r="F59">
        <v>277355.09587255004</v>
      </c>
      <c r="G59">
        <v>0</v>
      </c>
      <c r="H59">
        <v>-141786</v>
      </c>
      <c r="I59">
        <v>402574.58966497378</v>
      </c>
      <c r="J59">
        <v>0</v>
      </c>
      <c r="K59">
        <v>402574.58966497378</v>
      </c>
      <c r="L59" t="s">
        <v>15</v>
      </c>
      <c r="M59" s="38">
        <v>11</v>
      </c>
    </row>
    <row r="60" spans="1:13" x14ac:dyDescent="0.25">
      <c r="A60" s="4">
        <v>0</v>
      </c>
      <c r="B60">
        <v>52995</v>
      </c>
      <c r="C60">
        <v>899015.8</v>
      </c>
      <c r="D60">
        <v>190402.16000000003</v>
      </c>
      <c r="E60">
        <v>0</v>
      </c>
      <c r="F60">
        <v>190402.16000000003</v>
      </c>
      <c r="G60">
        <v>0</v>
      </c>
      <c r="H60">
        <v>-52995</v>
      </c>
      <c r="I60">
        <v>150081.70457093991</v>
      </c>
      <c r="J60">
        <v>0</v>
      </c>
      <c r="K60">
        <v>150081.70457093991</v>
      </c>
      <c r="L60" t="s">
        <v>15</v>
      </c>
      <c r="M60" s="38">
        <v>12</v>
      </c>
    </row>
    <row r="61" spans="1:13" x14ac:dyDescent="0.25">
      <c r="A61" s="4">
        <v>0</v>
      </c>
      <c r="B61">
        <v>32092</v>
      </c>
      <c r="C61">
        <v>866923.8</v>
      </c>
      <c r="D61">
        <v>179803.16000000003</v>
      </c>
      <c r="E61">
        <v>0</v>
      </c>
      <c r="F61">
        <v>179803.16000000003</v>
      </c>
      <c r="G61">
        <v>301929</v>
      </c>
      <c r="H61">
        <v>269837</v>
      </c>
      <c r="I61">
        <v>60385.8</v>
      </c>
      <c r="J61">
        <v>204118.52904936753</v>
      </c>
      <c r="K61">
        <v>264504.32904936752</v>
      </c>
      <c r="L61" t="s">
        <v>15</v>
      </c>
      <c r="M61" s="38">
        <v>13</v>
      </c>
    </row>
    <row r="62" spans="1:13" x14ac:dyDescent="0.25">
      <c r="A62" s="4">
        <v>0</v>
      </c>
      <c r="B62">
        <v>71451</v>
      </c>
      <c r="C62">
        <v>795472.8</v>
      </c>
      <c r="D62">
        <v>173384.76</v>
      </c>
      <c r="E62">
        <v>0</v>
      </c>
      <c r="F62">
        <v>173384.76</v>
      </c>
      <c r="G62">
        <v>0</v>
      </c>
      <c r="H62">
        <v>198386</v>
      </c>
      <c r="I62">
        <v>53967.4</v>
      </c>
      <c r="J62">
        <v>0</v>
      </c>
      <c r="K62">
        <v>53967.4</v>
      </c>
      <c r="L62" t="s">
        <v>15</v>
      </c>
      <c r="M62" s="38">
        <v>14</v>
      </c>
    </row>
    <row r="63" spans="1:13" x14ac:dyDescent="0.25">
      <c r="A63" s="4">
        <v>0</v>
      </c>
      <c r="B63">
        <v>49344</v>
      </c>
      <c r="C63">
        <v>746128.8</v>
      </c>
      <c r="D63">
        <v>159094.56000000003</v>
      </c>
      <c r="E63">
        <v>0</v>
      </c>
      <c r="F63">
        <v>159094.56000000003</v>
      </c>
      <c r="G63">
        <v>0</v>
      </c>
      <c r="H63">
        <v>149042</v>
      </c>
      <c r="I63">
        <v>39677.200000000004</v>
      </c>
      <c r="J63">
        <v>0</v>
      </c>
      <c r="K63">
        <v>39677.200000000004</v>
      </c>
      <c r="L63" t="s">
        <v>15</v>
      </c>
      <c r="M63" s="38">
        <v>15</v>
      </c>
    </row>
    <row r="64" spans="1:13" x14ac:dyDescent="0.25">
      <c r="A64" s="4">
        <v>0</v>
      </c>
      <c r="B64">
        <v>52990</v>
      </c>
      <c r="C64">
        <v>693138.8</v>
      </c>
      <c r="D64">
        <v>149225.76</v>
      </c>
      <c r="E64">
        <v>0</v>
      </c>
      <c r="F64">
        <v>149225.76</v>
      </c>
      <c r="G64">
        <v>0</v>
      </c>
      <c r="H64">
        <v>96052</v>
      </c>
      <c r="I64">
        <v>29808.400000000001</v>
      </c>
      <c r="J64">
        <v>0</v>
      </c>
      <c r="K64">
        <v>29808.400000000001</v>
      </c>
      <c r="L64" t="s">
        <v>15</v>
      </c>
      <c r="M64" s="38">
        <v>16</v>
      </c>
    </row>
    <row r="65" spans="1:13" x14ac:dyDescent="0.25">
      <c r="A65" s="4">
        <v>0</v>
      </c>
      <c r="B65">
        <v>145148</v>
      </c>
      <c r="C65">
        <v>547990.80000000005</v>
      </c>
      <c r="D65">
        <v>138627.76</v>
      </c>
      <c r="E65">
        <v>0</v>
      </c>
      <c r="F65">
        <v>138627.76</v>
      </c>
      <c r="G65">
        <v>301929</v>
      </c>
      <c r="H65">
        <v>252833</v>
      </c>
      <c r="I65">
        <v>79596.200000000012</v>
      </c>
      <c r="J65">
        <v>204118.52904936753</v>
      </c>
      <c r="K65">
        <v>283714.72904936754</v>
      </c>
      <c r="L65" t="s">
        <v>15</v>
      </c>
      <c r="M65" s="38">
        <v>17</v>
      </c>
    </row>
    <row r="66" spans="1:13" x14ac:dyDescent="0.25">
      <c r="A66" s="4">
        <v>0</v>
      </c>
      <c r="B66">
        <v>64360</v>
      </c>
      <c r="C66">
        <v>483630.80000000005</v>
      </c>
      <c r="D66">
        <v>109598.16000000002</v>
      </c>
      <c r="E66">
        <v>0</v>
      </c>
      <c r="F66">
        <v>109598.16000000002</v>
      </c>
      <c r="G66">
        <v>0</v>
      </c>
      <c r="H66">
        <v>188473</v>
      </c>
      <c r="I66">
        <v>50566.600000000006</v>
      </c>
      <c r="J66">
        <v>0</v>
      </c>
      <c r="K66">
        <v>50566.600000000006</v>
      </c>
      <c r="L66" t="s">
        <v>15</v>
      </c>
      <c r="M66" s="38">
        <v>18</v>
      </c>
    </row>
    <row r="67" spans="1:13" x14ac:dyDescent="0.25">
      <c r="A67" s="4">
        <v>11180</v>
      </c>
      <c r="B67">
        <v>92832.2</v>
      </c>
      <c r="C67">
        <v>401978.60000000003</v>
      </c>
      <c r="D67">
        <v>98962.160000000018</v>
      </c>
      <c r="E67">
        <v>7558.2178418500007</v>
      </c>
      <c r="F67">
        <v>106520.37784185002</v>
      </c>
      <c r="G67">
        <v>0</v>
      </c>
      <c r="H67">
        <v>95640.8</v>
      </c>
      <c r="I67">
        <v>37694.6</v>
      </c>
      <c r="J67">
        <v>0</v>
      </c>
      <c r="K67">
        <v>37694.6</v>
      </c>
      <c r="L67" t="s">
        <v>15</v>
      </c>
      <c r="M67" s="38">
        <v>19</v>
      </c>
    </row>
    <row r="68" spans="1:13" x14ac:dyDescent="0.25">
      <c r="A68" s="4">
        <v>100309</v>
      </c>
      <c r="B68">
        <v>19975</v>
      </c>
      <c r="C68">
        <v>482312.60000000003</v>
      </c>
      <c r="D68">
        <v>100457.52000000002</v>
      </c>
      <c r="E68">
        <v>67813.709615217507</v>
      </c>
      <c r="F68">
        <v>168271.22961521754</v>
      </c>
      <c r="G68">
        <v>0</v>
      </c>
      <c r="H68">
        <v>75665.8</v>
      </c>
      <c r="I68">
        <v>19128.16</v>
      </c>
      <c r="J68">
        <v>0</v>
      </c>
      <c r="K68">
        <v>19128.16</v>
      </c>
      <c r="L68" t="s">
        <v>15</v>
      </c>
      <c r="M68" s="38">
        <v>20</v>
      </c>
    </row>
    <row r="69" spans="1:13" x14ac:dyDescent="0.25">
      <c r="A69" s="4">
        <v>9978</v>
      </c>
      <c r="B69">
        <v>34654</v>
      </c>
      <c r="C69">
        <v>457636.60000000003</v>
      </c>
      <c r="D69">
        <v>98458.12000000001</v>
      </c>
      <c r="E69">
        <v>6745.6080166350002</v>
      </c>
      <c r="F69">
        <v>105203.72801663501</v>
      </c>
      <c r="G69">
        <v>301929</v>
      </c>
      <c r="H69">
        <v>342940.8</v>
      </c>
      <c r="I69">
        <v>75518.960000000006</v>
      </c>
      <c r="J69">
        <v>204118.52904936753</v>
      </c>
      <c r="K69">
        <v>279637.48904936755</v>
      </c>
      <c r="L69" t="s">
        <v>15</v>
      </c>
      <c r="M69" s="38">
        <v>21</v>
      </c>
    </row>
    <row r="70" spans="1:13" x14ac:dyDescent="0.25">
      <c r="A70" s="4">
        <v>19420.400000000001</v>
      </c>
      <c r="B70">
        <v>140418</v>
      </c>
      <c r="C70">
        <v>336639</v>
      </c>
      <c r="D70">
        <v>95411.400000000023</v>
      </c>
      <c r="E70">
        <v>13129.124666893003</v>
      </c>
      <c r="F70">
        <v>108540.52466689303</v>
      </c>
      <c r="G70">
        <v>0</v>
      </c>
      <c r="H70">
        <v>202522.8</v>
      </c>
      <c r="I70">
        <v>68588.160000000003</v>
      </c>
      <c r="J70">
        <v>0</v>
      </c>
      <c r="K70">
        <v>68588.160000000003</v>
      </c>
      <c r="L70" t="s">
        <v>15</v>
      </c>
      <c r="M70" s="38">
        <v>22</v>
      </c>
    </row>
    <row r="71" spans="1:13" x14ac:dyDescent="0.25">
      <c r="A71" s="4">
        <v>0</v>
      </c>
      <c r="B71">
        <v>0</v>
      </c>
      <c r="C71">
        <v>336639</v>
      </c>
      <c r="D71">
        <v>67327.8</v>
      </c>
      <c r="E71">
        <v>0</v>
      </c>
      <c r="F71">
        <v>67327.8</v>
      </c>
      <c r="G71">
        <v>0</v>
      </c>
      <c r="H71">
        <v>202522.8</v>
      </c>
      <c r="I71">
        <v>40504.559999999998</v>
      </c>
      <c r="J71">
        <v>0</v>
      </c>
      <c r="K71">
        <v>40504.559999999998</v>
      </c>
      <c r="L71" t="s">
        <v>15</v>
      </c>
      <c r="M71" s="38">
        <v>23</v>
      </c>
    </row>
    <row r="72" spans="1:13" x14ac:dyDescent="0.25">
      <c r="A72" s="4">
        <v>10250</v>
      </c>
      <c r="B72">
        <v>7596</v>
      </c>
      <c r="C72">
        <v>339293</v>
      </c>
      <c r="D72">
        <v>69377.8</v>
      </c>
      <c r="E72">
        <v>6929.4931018750012</v>
      </c>
      <c r="F72">
        <v>76307.29310187501</v>
      </c>
      <c r="G72">
        <v>0</v>
      </c>
      <c r="H72">
        <v>194926.8</v>
      </c>
      <c r="I72">
        <v>40504.559999999998</v>
      </c>
      <c r="J72">
        <v>0</v>
      </c>
      <c r="K72">
        <v>40504.559999999998</v>
      </c>
      <c r="L72" t="s">
        <v>15</v>
      </c>
      <c r="M72" s="38">
        <v>24</v>
      </c>
    </row>
    <row r="73" spans="1:13" x14ac:dyDescent="0.25">
      <c r="A73" s="4">
        <v>344249.59999999998</v>
      </c>
      <c r="B73">
        <v>123930</v>
      </c>
      <c r="C73">
        <v>559612.6</v>
      </c>
      <c r="D73">
        <v>136708.51999999999</v>
      </c>
      <c r="E73">
        <v>232729.29058763199</v>
      </c>
      <c r="F73">
        <v>369437.810587632</v>
      </c>
      <c r="G73">
        <v>301929</v>
      </c>
      <c r="H73">
        <v>372925.8</v>
      </c>
      <c r="I73">
        <v>99371.16</v>
      </c>
      <c r="J73">
        <v>204118.52904936753</v>
      </c>
      <c r="K73">
        <v>303489.68904936756</v>
      </c>
      <c r="L73" t="s">
        <v>15</v>
      </c>
      <c r="M73" s="38">
        <v>25</v>
      </c>
    </row>
    <row r="74" spans="1:13" x14ac:dyDescent="0.25">
      <c r="A74" s="4">
        <v>655578.39999999991</v>
      </c>
      <c r="B74">
        <v>27643.200000000001</v>
      </c>
      <c r="C74">
        <v>1187547.7999999998</v>
      </c>
      <c r="D74">
        <v>243038.2</v>
      </c>
      <c r="E74">
        <v>443202.53663787799</v>
      </c>
      <c r="F74">
        <v>686240.736637878</v>
      </c>
      <c r="G74">
        <v>0</v>
      </c>
      <c r="H74">
        <v>345282.6</v>
      </c>
      <c r="I74">
        <v>74585.16</v>
      </c>
      <c r="J74">
        <v>0</v>
      </c>
      <c r="K74">
        <v>74585.16</v>
      </c>
      <c r="L74" t="s">
        <v>15</v>
      </c>
      <c r="M74" s="38">
        <v>26</v>
      </c>
    </row>
    <row r="75" spans="1:13" x14ac:dyDescent="0.25">
      <c r="A75" s="4">
        <v>0</v>
      </c>
      <c r="B75">
        <v>6010</v>
      </c>
      <c r="C75">
        <v>1181537.7999999998</v>
      </c>
      <c r="D75">
        <v>237509.55999999997</v>
      </c>
      <c r="E75">
        <v>0</v>
      </c>
      <c r="F75">
        <v>237509.55999999997</v>
      </c>
      <c r="G75">
        <v>0</v>
      </c>
      <c r="H75">
        <v>339272.6</v>
      </c>
      <c r="I75">
        <v>69056.52</v>
      </c>
      <c r="J75">
        <v>0</v>
      </c>
      <c r="K75">
        <v>69056.52</v>
      </c>
      <c r="L75" t="s">
        <v>15</v>
      </c>
      <c r="M75" s="38">
        <v>27</v>
      </c>
    </row>
    <row r="76" spans="1:13" x14ac:dyDescent="0.25">
      <c r="A76" s="4">
        <v>287784</v>
      </c>
      <c r="B76">
        <v>14338</v>
      </c>
      <c r="C76">
        <v>1454983.7999999998</v>
      </c>
      <c r="D76">
        <v>293864.36</v>
      </c>
      <c r="E76">
        <v>194555.82856878001</v>
      </c>
      <c r="F76">
        <v>488420.18856877997</v>
      </c>
      <c r="G76">
        <v>0</v>
      </c>
      <c r="H76">
        <v>324934.59999999998</v>
      </c>
      <c r="I76">
        <v>67854.52</v>
      </c>
      <c r="J76">
        <v>0</v>
      </c>
      <c r="K76">
        <v>67854.52</v>
      </c>
      <c r="L76" t="s">
        <v>15</v>
      </c>
      <c r="M76" s="38">
        <v>28</v>
      </c>
    </row>
    <row r="77" spans="1:13" x14ac:dyDescent="0.25">
      <c r="A77" s="4">
        <v>0</v>
      </c>
      <c r="B77">
        <v>56321</v>
      </c>
      <c r="C77">
        <v>1398662.7999999998</v>
      </c>
      <c r="D77">
        <v>290996.75999999995</v>
      </c>
      <c r="E77">
        <v>0</v>
      </c>
      <c r="F77">
        <v>290996.75999999995</v>
      </c>
      <c r="G77">
        <v>0</v>
      </c>
      <c r="H77">
        <v>268613.59999999998</v>
      </c>
      <c r="I77">
        <v>64986.92</v>
      </c>
      <c r="J77">
        <v>0</v>
      </c>
      <c r="K77">
        <v>64986.92</v>
      </c>
      <c r="L77" t="s">
        <v>15</v>
      </c>
      <c r="M77" s="38">
        <v>29</v>
      </c>
    </row>
    <row r="78" spans="1:13" x14ac:dyDescent="0.25">
      <c r="A78" s="4">
        <v>0</v>
      </c>
      <c r="B78">
        <v>0</v>
      </c>
      <c r="C78">
        <v>1398662.7999999998</v>
      </c>
      <c r="D78">
        <v>279732.56</v>
      </c>
      <c r="E78">
        <v>0</v>
      </c>
      <c r="F78">
        <v>279732.56</v>
      </c>
      <c r="G78">
        <v>0</v>
      </c>
      <c r="H78">
        <v>268613.59999999998</v>
      </c>
      <c r="I78">
        <v>53722.720000000001</v>
      </c>
      <c r="J78">
        <v>0</v>
      </c>
      <c r="K78">
        <v>53722.720000000001</v>
      </c>
      <c r="L78" t="s">
        <v>15</v>
      </c>
      <c r="M78" s="38">
        <v>30</v>
      </c>
    </row>
    <row r="79" spans="1:13" x14ac:dyDescent="0.25">
      <c r="A79" s="4">
        <v>0</v>
      </c>
      <c r="B79">
        <v>4425</v>
      </c>
      <c r="C79">
        <v>1394237.7999999998</v>
      </c>
      <c r="D79">
        <v>279732.56</v>
      </c>
      <c r="E79">
        <v>0</v>
      </c>
      <c r="F79">
        <v>279732.56</v>
      </c>
      <c r="G79">
        <v>301929</v>
      </c>
      <c r="H79">
        <v>566117.6</v>
      </c>
      <c r="I79">
        <v>114108.52</v>
      </c>
      <c r="J79">
        <v>204118.52904936753</v>
      </c>
      <c r="K79">
        <v>318227.04904936755</v>
      </c>
      <c r="L79" t="s">
        <v>15</v>
      </c>
      <c r="M79" s="38">
        <v>31</v>
      </c>
    </row>
    <row r="80" spans="1:13" x14ac:dyDescent="0.25">
      <c r="A80" s="4">
        <v>0</v>
      </c>
      <c r="B80">
        <v>43105</v>
      </c>
      <c r="C80">
        <v>1351132.7999999998</v>
      </c>
      <c r="D80">
        <v>278847.56</v>
      </c>
      <c r="E80">
        <v>0</v>
      </c>
      <c r="F80">
        <v>278847.56</v>
      </c>
      <c r="G80">
        <v>0</v>
      </c>
      <c r="H80">
        <v>523012.6</v>
      </c>
      <c r="I80">
        <v>113223.52</v>
      </c>
      <c r="J80">
        <v>0</v>
      </c>
      <c r="K80">
        <v>113223.52</v>
      </c>
      <c r="L80" t="s">
        <v>15</v>
      </c>
      <c r="M80" s="38">
        <v>32</v>
      </c>
    </row>
    <row r="81" spans="1:13" x14ac:dyDescent="0.25">
      <c r="A81" s="4">
        <v>50150</v>
      </c>
      <c r="B81">
        <v>52220</v>
      </c>
      <c r="C81">
        <v>1349062.7999999998</v>
      </c>
      <c r="D81">
        <v>280256.56</v>
      </c>
      <c r="E81">
        <v>33903.812591125003</v>
      </c>
      <c r="F81">
        <v>314160.37259112502</v>
      </c>
      <c r="G81">
        <v>0</v>
      </c>
      <c r="H81">
        <v>470792.6</v>
      </c>
      <c r="I81">
        <v>104602.52</v>
      </c>
      <c r="J81">
        <v>0</v>
      </c>
      <c r="K81">
        <v>104602.52</v>
      </c>
      <c r="L81" t="s">
        <v>15</v>
      </c>
      <c r="M81" s="38">
        <v>33</v>
      </c>
    </row>
    <row r="82" spans="1:13" x14ac:dyDescent="0.25">
      <c r="A82" s="4">
        <v>0</v>
      </c>
      <c r="B82">
        <v>139389</v>
      </c>
      <c r="C82">
        <v>1209673.7999999998</v>
      </c>
      <c r="D82">
        <v>269812.56</v>
      </c>
      <c r="E82">
        <v>0</v>
      </c>
      <c r="F82">
        <v>269812.56</v>
      </c>
      <c r="G82">
        <v>0</v>
      </c>
      <c r="H82">
        <v>331403.59999999998</v>
      </c>
      <c r="I82">
        <v>94158.52</v>
      </c>
      <c r="J82">
        <v>0</v>
      </c>
      <c r="K82">
        <v>94158.52</v>
      </c>
      <c r="L82" t="s">
        <v>15</v>
      </c>
      <c r="M82" s="38">
        <v>34</v>
      </c>
    </row>
    <row r="83" spans="1:13" x14ac:dyDescent="0.25">
      <c r="A83" s="4">
        <v>13050</v>
      </c>
      <c r="B83">
        <v>136260</v>
      </c>
      <c r="C83">
        <v>1086463.7999999998</v>
      </c>
      <c r="D83">
        <v>244544.75999999998</v>
      </c>
      <c r="E83">
        <v>8822.4278028750014</v>
      </c>
      <c r="F83">
        <v>253367.18780287498</v>
      </c>
      <c r="G83">
        <v>0</v>
      </c>
      <c r="H83">
        <v>195143.59999999998</v>
      </c>
      <c r="I83">
        <v>66280.72</v>
      </c>
      <c r="J83">
        <v>0</v>
      </c>
      <c r="K83">
        <v>66280.72</v>
      </c>
      <c r="L83" t="s">
        <v>15</v>
      </c>
      <c r="M83" s="38">
        <v>35</v>
      </c>
    </row>
    <row r="84" spans="1:13" x14ac:dyDescent="0.25">
      <c r="A84" s="4">
        <v>25860</v>
      </c>
      <c r="B84">
        <v>48940</v>
      </c>
      <c r="C84">
        <v>1063383.7999999998</v>
      </c>
      <c r="D84">
        <v>222464.75999999998</v>
      </c>
      <c r="E84">
        <v>17482.604059950001</v>
      </c>
      <c r="F84">
        <v>239947.36405994999</v>
      </c>
      <c r="G84">
        <v>0</v>
      </c>
      <c r="H84">
        <v>146203.59999999998</v>
      </c>
      <c r="I84">
        <v>39028.719999999994</v>
      </c>
      <c r="J84">
        <v>0</v>
      </c>
      <c r="K84">
        <v>39028.719999999994</v>
      </c>
      <c r="L84" t="s">
        <v>15</v>
      </c>
      <c r="M84" s="38">
        <v>36</v>
      </c>
    </row>
    <row r="85" spans="1:13" x14ac:dyDescent="0.25">
      <c r="A85" s="4">
        <v>20490</v>
      </c>
      <c r="B85">
        <v>204659</v>
      </c>
      <c r="C85">
        <v>879214.79999999981</v>
      </c>
      <c r="D85">
        <v>216774.75999999998</v>
      </c>
      <c r="E85">
        <v>13852.225722675003</v>
      </c>
      <c r="F85">
        <v>230626.98572267499</v>
      </c>
      <c r="G85">
        <v>0</v>
      </c>
      <c r="H85">
        <v>-58455.400000000023</v>
      </c>
      <c r="I85">
        <v>194786.26341685301</v>
      </c>
      <c r="J85">
        <v>0</v>
      </c>
      <c r="K85">
        <v>194786.26341685301</v>
      </c>
      <c r="L85" t="s">
        <v>15</v>
      </c>
      <c r="M85" s="38">
        <v>37</v>
      </c>
    </row>
    <row r="86" spans="1:13" x14ac:dyDescent="0.25">
      <c r="A86" s="4">
        <v>89440</v>
      </c>
      <c r="B86">
        <v>208376</v>
      </c>
      <c r="C86">
        <v>760278.79999999981</v>
      </c>
      <c r="D86">
        <v>193730.95999999996</v>
      </c>
      <c r="E86">
        <v>60465.742734800006</v>
      </c>
      <c r="F86">
        <v>254196.70273479997</v>
      </c>
      <c r="G86">
        <v>301929</v>
      </c>
      <c r="H86">
        <v>93553</v>
      </c>
      <c r="I86">
        <v>60385.8</v>
      </c>
      <c r="J86">
        <v>204118.52904936753</v>
      </c>
      <c r="K86">
        <v>264504.32904936752</v>
      </c>
      <c r="L86" t="s">
        <v>15</v>
      </c>
      <c r="M86" s="38">
        <v>38</v>
      </c>
    </row>
    <row r="87" spans="1:13" x14ac:dyDescent="0.25">
      <c r="A87" s="4">
        <v>68750</v>
      </c>
      <c r="B87">
        <v>152655.6</v>
      </c>
      <c r="C87">
        <v>676373.19999999984</v>
      </c>
      <c r="D87">
        <v>165805.75999999998</v>
      </c>
      <c r="E87">
        <v>46478.307390625007</v>
      </c>
      <c r="F87">
        <v>212284.06739062499</v>
      </c>
      <c r="G87">
        <v>0</v>
      </c>
      <c r="H87">
        <v>-59102.600000000006</v>
      </c>
      <c r="I87">
        <v>186089.01216292923</v>
      </c>
      <c r="J87">
        <v>0</v>
      </c>
      <c r="K87">
        <v>186089.01216292923</v>
      </c>
      <c r="L87" t="s">
        <v>15</v>
      </c>
      <c r="M87" s="38">
        <v>39</v>
      </c>
    </row>
    <row r="88" spans="1:13" x14ac:dyDescent="0.25">
      <c r="A88" s="4">
        <v>19740</v>
      </c>
      <c r="B88">
        <v>36988</v>
      </c>
      <c r="C88">
        <v>659125.19999999984</v>
      </c>
      <c r="D88">
        <v>139222.63999999998</v>
      </c>
      <c r="E88">
        <v>13345.189642050002</v>
      </c>
      <c r="F88">
        <v>152567.82964205</v>
      </c>
      <c r="G88">
        <v>0</v>
      </c>
      <c r="H88">
        <v>-36988</v>
      </c>
      <c r="I88">
        <v>104749.92147693038</v>
      </c>
      <c r="J88">
        <v>0</v>
      </c>
      <c r="K88">
        <v>104749.92147693038</v>
      </c>
      <c r="L88" t="s">
        <v>15</v>
      </c>
      <c r="M88" s="38">
        <v>40</v>
      </c>
    </row>
    <row r="89" spans="1:13" x14ac:dyDescent="0.25">
      <c r="A89" s="4">
        <v>73675</v>
      </c>
      <c r="B89">
        <v>62148.3</v>
      </c>
      <c r="C89">
        <v>670651.89999999979</v>
      </c>
      <c r="D89">
        <v>146560.03999999998</v>
      </c>
      <c r="E89">
        <v>49807.844320062504</v>
      </c>
      <c r="F89">
        <v>196367.88432006247</v>
      </c>
      <c r="G89">
        <v>0</v>
      </c>
      <c r="H89">
        <v>-62148.3</v>
      </c>
      <c r="I89">
        <v>176003.82677962346</v>
      </c>
      <c r="J89">
        <v>0</v>
      </c>
      <c r="K89">
        <v>176003.82677962346</v>
      </c>
      <c r="L89" t="s">
        <v>15</v>
      </c>
      <c r="M89" s="38">
        <v>41</v>
      </c>
    </row>
    <row r="90" spans="1:13" x14ac:dyDescent="0.25">
      <c r="A90" s="4">
        <v>51455</v>
      </c>
      <c r="B90">
        <v>102639</v>
      </c>
      <c r="C90">
        <v>619467.89999999979</v>
      </c>
      <c r="D90">
        <v>144421.37999999998</v>
      </c>
      <c r="E90">
        <v>34786.055371412505</v>
      </c>
      <c r="F90">
        <v>179207.43537141249</v>
      </c>
      <c r="G90">
        <v>301929</v>
      </c>
      <c r="H90">
        <v>199290</v>
      </c>
      <c r="I90">
        <v>60385.8</v>
      </c>
      <c r="J90">
        <v>204118.52904936753</v>
      </c>
      <c r="K90">
        <v>264504.32904936752</v>
      </c>
      <c r="L90" t="s">
        <v>15</v>
      </c>
      <c r="M90" s="38">
        <v>42</v>
      </c>
    </row>
    <row r="91" spans="1:13" x14ac:dyDescent="0.25">
      <c r="A91" s="4">
        <v>0</v>
      </c>
      <c r="B91">
        <v>96886</v>
      </c>
      <c r="C91">
        <v>522581.89999999979</v>
      </c>
      <c r="D91">
        <v>123893.57999999996</v>
      </c>
      <c r="E91">
        <v>0</v>
      </c>
      <c r="F91">
        <v>123893.57999999996</v>
      </c>
      <c r="G91">
        <v>0</v>
      </c>
      <c r="H91">
        <v>102404</v>
      </c>
      <c r="I91">
        <v>39858</v>
      </c>
      <c r="J91">
        <v>0</v>
      </c>
      <c r="K91">
        <v>39858</v>
      </c>
      <c r="L91" t="s">
        <v>15</v>
      </c>
      <c r="M91" s="38">
        <v>43</v>
      </c>
    </row>
    <row r="92" spans="1:13" x14ac:dyDescent="0.25">
      <c r="A92" s="4">
        <v>0</v>
      </c>
      <c r="B92">
        <v>62315</v>
      </c>
      <c r="C92">
        <v>460266.89999999979</v>
      </c>
      <c r="D92">
        <v>104516.37999999996</v>
      </c>
      <c r="E92">
        <v>0</v>
      </c>
      <c r="F92">
        <v>104516.37999999996</v>
      </c>
      <c r="G92">
        <v>0</v>
      </c>
      <c r="H92">
        <v>40089</v>
      </c>
      <c r="I92">
        <v>20480.800000000003</v>
      </c>
      <c r="J92">
        <v>0</v>
      </c>
      <c r="K92">
        <v>20480.800000000003</v>
      </c>
      <c r="L92" t="s">
        <v>15</v>
      </c>
      <c r="M92" s="38">
        <v>44</v>
      </c>
    </row>
    <row r="93" spans="1:13" x14ac:dyDescent="0.25">
      <c r="A93" s="4">
        <v>11855</v>
      </c>
      <c r="B93">
        <v>12795</v>
      </c>
      <c r="C93">
        <v>459326.89999999979</v>
      </c>
      <c r="D93">
        <v>94424.379999999961</v>
      </c>
      <c r="E93">
        <v>8014.5503144125005</v>
      </c>
      <c r="F93">
        <v>102438.93031441246</v>
      </c>
      <c r="G93">
        <v>0</v>
      </c>
      <c r="H93">
        <v>27294</v>
      </c>
      <c r="I93">
        <v>8017.8</v>
      </c>
      <c r="J93">
        <v>0</v>
      </c>
      <c r="K93">
        <v>8017.8</v>
      </c>
      <c r="L93" t="s">
        <v>15</v>
      </c>
      <c r="M93" s="38">
        <v>45</v>
      </c>
    </row>
    <row r="94" spans="1:13" x14ac:dyDescent="0.25">
      <c r="A94" s="4">
        <v>0</v>
      </c>
      <c r="B94">
        <v>273674</v>
      </c>
      <c r="C94">
        <v>185652.89999999979</v>
      </c>
      <c r="D94">
        <v>91865.379999999961</v>
      </c>
      <c r="E94">
        <v>0</v>
      </c>
      <c r="F94">
        <v>91865.379999999961</v>
      </c>
      <c r="G94">
        <v>301929</v>
      </c>
      <c r="H94">
        <v>55549</v>
      </c>
      <c r="I94">
        <v>65844.600000000006</v>
      </c>
      <c r="J94">
        <v>204118.52904936753</v>
      </c>
      <c r="K94">
        <v>269963.1290493675</v>
      </c>
      <c r="L94" t="s">
        <v>15</v>
      </c>
      <c r="M94" s="38">
        <v>46</v>
      </c>
    </row>
    <row r="95" spans="1:13" x14ac:dyDescent="0.25">
      <c r="A95" s="4">
        <v>33534</v>
      </c>
      <c r="B95">
        <v>172200</v>
      </c>
      <c r="C95">
        <v>46986.89999999979</v>
      </c>
      <c r="D95">
        <v>43837.379999999961</v>
      </c>
      <c r="E95">
        <v>22670.597236905003</v>
      </c>
      <c r="F95">
        <v>66507.977236904961</v>
      </c>
      <c r="G95">
        <v>0</v>
      </c>
      <c r="H95">
        <v>-116651</v>
      </c>
      <c r="I95">
        <v>341465.13389762642</v>
      </c>
      <c r="J95">
        <v>0</v>
      </c>
      <c r="K95">
        <v>341465.13389762642</v>
      </c>
      <c r="L95" t="s">
        <v>15</v>
      </c>
      <c r="M95" s="38">
        <v>47</v>
      </c>
    </row>
    <row r="96" spans="1:13" x14ac:dyDescent="0.25">
      <c r="A96" s="4">
        <v>185862.39999999999</v>
      </c>
      <c r="B96" s="4">
        <v>0</v>
      </c>
      <c r="C96">
        <v>185862.39999999999</v>
      </c>
      <c r="D96">
        <v>37172.480000000003</v>
      </c>
      <c r="E96">
        <v>126765.89579601387</v>
      </c>
      <c r="F96">
        <v>163938.37579601386</v>
      </c>
      <c r="G96">
        <v>58955.546641597299</v>
      </c>
      <c r="H96">
        <v>58955</v>
      </c>
      <c r="I96">
        <v>11791.10932831946</v>
      </c>
      <c r="J96">
        <v>40210.137618828543</v>
      </c>
      <c r="K96">
        <v>52001.246947148</v>
      </c>
      <c r="L96" t="s">
        <v>14</v>
      </c>
      <c r="M96" s="38">
        <v>1</v>
      </c>
    </row>
    <row r="97" spans="1:13" x14ac:dyDescent="0.25">
      <c r="A97" s="4">
        <v>0</v>
      </c>
      <c r="B97" s="4">
        <v>1440</v>
      </c>
      <c r="C97">
        <v>184422.39999999999</v>
      </c>
      <c r="D97">
        <v>37172.480000000003</v>
      </c>
      <c r="E97">
        <v>0</v>
      </c>
      <c r="F97">
        <v>37172.480000000003</v>
      </c>
      <c r="G97">
        <v>0</v>
      </c>
      <c r="H97">
        <v>57515</v>
      </c>
      <c r="I97">
        <v>11791.10932831946</v>
      </c>
      <c r="J97">
        <v>0</v>
      </c>
      <c r="K97">
        <v>11791.10932831946</v>
      </c>
      <c r="L97" t="s">
        <v>14</v>
      </c>
      <c r="M97" s="38">
        <v>2</v>
      </c>
    </row>
    <row r="98" spans="1:13" x14ac:dyDescent="0.25">
      <c r="A98" s="4">
        <v>0</v>
      </c>
      <c r="B98" s="4">
        <v>1841</v>
      </c>
      <c r="C98">
        <v>182581.4</v>
      </c>
      <c r="D98">
        <v>36884.480000000003</v>
      </c>
      <c r="E98">
        <v>0</v>
      </c>
      <c r="F98">
        <v>36884.480000000003</v>
      </c>
      <c r="G98">
        <v>0</v>
      </c>
      <c r="H98">
        <v>55674</v>
      </c>
      <c r="I98">
        <v>11503.10932831946</v>
      </c>
      <c r="J98">
        <v>0</v>
      </c>
      <c r="K98">
        <v>11503.10932831946</v>
      </c>
      <c r="L98" t="s">
        <v>14</v>
      </c>
      <c r="M98" s="38">
        <v>3</v>
      </c>
    </row>
    <row r="99" spans="1:13" x14ac:dyDescent="0.25">
      <c r="A99" s="4">
        <v>0</v>
      </c>
      <c r="B99" s="4">
        <v>3004</v>
      </c>
      <c r="C99">
        <v>179577.4</v>
      </c>
      <c r="D99">
        <v>36516.28</v>
      </c>
      <c r="E99">
        <v>0</v>
      </c>
      <c r="F99">
        <v>36516.28</v>
      </c>
      <c r="G99">
        <v>0</v>
      </c>
      <c r="H99">
        <v>52670</v>
      </c>
      <c r="I99">
        <v>11134.90932831946</v>
      </c>
      <c r="J99">
        <v>0</v>
      </c>
      <c r="K99">
        <v>11134.90932831946</v>
      </c>
      <c r="L99" t="s">
        <v>14</v>
      </c>
      <c r="M99" s="38">
        <v>4</v>
      </c>
    </row>
    <row r="100" spans="1:13" x14ac:dyDescent="0.25">
      <c r="A100" s="4">
        <v>2961</v>
      </c>
      <c r="B100" s="4">
        <v>4171</v>
      </c>
      <c r="C100">
        <v>178367.4</v>
      </c>
      <c r="D100">
        <v>36507.68</v>
      </c>
      <c r="E100">
        <v>2019.52529103249</v>
      </c>
      <c r="F100">
        <v>38527.205291032493</v>
      </c>
      <c r="G100">
        <v>0</v>
      </c>
      <c r="H100">
        <v>48499</v>
      </c>
      <c r="I100">
        <v>10534.10932831946</v>
      </c>
      <c r="J100">
        <v>0</v>
      </c>
      <c r="K100">
        <v>10534.10932831946</v>
      </c>
      <c r="L100" t="s">
        <v>14</v>
      </c>
      <c r="M100" s="38">
        <v>5</v>
      </c>
    </row>
    <row r="101" spans="1:13" x14ac:dyDescent="0.25">
      <c r="A101" s="4">
        <v>139309.9</v>
      </c>
      <c r="B101" s="4">
        <v>56880</v>
      </c>
      <c r="C101">
        <v>260797.3</v>
      </c>
      <c r="D101">
        <v>63535.46</v>
      </c>
      <c r="E101">
        <v>95015.152428641362</v>
      </c>
      <c r="F101">
        <v>158550.61242864135</v>
      </c>
      <c r="G101">
        <v>0</v>
      </c>
      <c r="H101">
        <v>-8381</v>
      </c>
      <c r="I101">
        <v>34667.198544086743</v>
      </c>
      <c r="J101">
        <v>0</v>
      </c>
      <c r="K101">
        <v>34667.198544086743</v>
      </c>
      <c r="L101" t="s">
        <v>14</v>
      </c>
      <c r="M101" s="38">
        <v>6</v>
      </c>
    </row>
    <row r="102" spans="1:13" x14ac:dyDescent="0.25">
      <c r="A102" s="4">
        <v>736</v>
      </c>
      <c r="B102" s="4">
        <v>26503</v>
      </c>
      <c r="C102">
        <v>235030.3</v>
      </c>
      <c r="D102">
        <v>52306.66</v>
      </c>
      <c r="E102">
        <v>501.98264579530991</v>
      </c>
      <c r="F102">
        <v>52808.642645795313</v>
      </c>
      <c r="G102">
        <v>0</v>
      </c>
      <c r="H102">
        <v>-26503</v>
      </c>
      <c r="I102">
        <v>78958.504723615653</v>
      </c>
      <c r="J102">
        <v>0</v>
      </c>
      <c r="K102">
        <v>78958.504723615653</v>
      </c>
      <c r="L102" t="s">
        <v>14</v>
      </c>
      <c r="M102" s="38">
        <v>7</v>
      </c>
    </row>
    <row r="103" spans="1:13" x14ac:dyDescent="0.25">
      <c r="A103" s="4">
        <v>0</v>
      </c>
      <c r="B103" s="4">
        <v>30012</v>
      </c>
      <c r="C103">
        <v>205018.3</v>
      </c>
      <c r="D103">
        <v>47006.06</v>
      </c>
      <c r="E103">
        <v>0</v>
      </c>
      <c r="F103">
        <v>47006.06</v>
      </c>
      <c r="G103">
        <v>0</v>
      </c>
      <c r="H103">
        <v>-30012</v>
      </c>
      <c r="I103">
        <v>89412.619090863416</v>
      </c>
      <c r="J103">
        <v>0</v>
      </c>
      <c r="K103">
        <v>89412.619090863416</v>
      </c>
      <c r="L103" t="s">
        <v>14</v>
      </c>
      <c r="M103" s="38">
        <v>8</v>
      </c>
    </row>
    <row r="104" spans="1:13" x14ac:dyDescent="0.25">
      <c r="A104" s="4">
        <v>0</v>
      </c>
      <c r="B104" s="4">
        <v>24783.25</v>
      </c>
      <c r="C104">
        <v>180235.05</v>
      </c>
      <c r="D104">
        <v>41003.660000000003</v>
      </c>
      <c r="E104">
        <v>0</v>
      </c>
      <c r="F104">
        <v>41003.660000000003</v>
      </c>
      <c r="G104">
        <v>0</v>
      </c>
      <c r="H104">
        <v>-24783.25</v>
      </c>
      <c r="I104">
        <v>73834.975745823031</v>
      </c>
      <c r="J104">
        <v>0</v>
      </c>
      <c r="K104">
        <v>73834.975745823031</v>
      </c>
      <c r="L104" t="s">
        <v>14</v>
      </c>
      <c r="M104" s="38">
        <v>9</v>
      </c>
    </row>
    <row r="105" spans="1:13" x14ac:dyDescent="0.25">
      <c r="A105" s="4">
        <v>0</v>
      </c>
      <c r="B105" s="4">
        <v>23180</v>
      </c>
      <c r="C105">
        <v>157055.04999999999</v>
      </c>
      <c r="D105">
        <v>36047.01</v>
      </c>
      <c r="E105">
        <v>0</v>
      </c>
      <c r="F105">
        <v>36047.01</v>
      </c>
      <c r="G105">
        <v>58955.546641597299</v>
      </c>
      <c r="H105">
        <v>35775</v>
      </c>
      <c r="I105">
        <v>11791.10932831946</v>
      </c>
      <c r="J105">
        <v>40210.137618828543</v>
      </c>
      <c r="K105">
        <v>52001.246947148</v>
      </c>
      <c r="L105" t="s">
        <v>14</v>
      </c>
      <c r="M105" s="38">
        <v>10</v>
      </c>
    </row>
    <row r="106" spans="1:13" x14ac:dyDescent="0.25">
      <c r="A106" s="4">
        <v>0</v>
      </c>
      <c r="B106" s="4">
        <v>0</v>
      </c>
      <c r="C106">
        <v>157055.04999999999</v>
      </c>
      <c r="D106">
        <v>31411.01</v>
      </c>
      <c r="E106">
        <v>0</v>
      </c>
      <c r="F106">
        <v>31411.01</v>
      </c>
      <c r="G106">
        <v>0</v>
      </c>
      <c r="H106">
        <v>35775</v>
      </c>
      <c r="I106">
        <v>7155.1093283194605</v>
      </c>
      <c r="J106">
        <v>0</v>
      </c>
      <c r="K106">
        <v>7155.1093283194605</v>
      </c>
      <c r="L106" t="s">
        <v>14</v>
      </c>
      <c r="M106" s="38">
        <v>11</v>
      </c>
    </row>
    <row r="107" spans="1:13" x14ac:dyDescent="0.25">
      <c r="A107" s="4">
        <v>0</v>
      </c>
      <c r="B107" s="4">
        <v>7317</v>
      </c>
      <c r="C107">
        <v>149738.04999999999</v>
      </c>
      <c r="D107">
        <v>31411.01</v>
      </c>
      <c r="E107">
        <v>0</v>
      </c>
      <c r="F107">
        <v>31411.01</v>
      </c>
      <c r="G107">
        <v>0</v>
      </c>
      <c r="H107">
        <v>28458</v>
      </c>
      <c r="I107">
        <v>7155.1093283194605</v>
      </c>
      <c r="J107">
        <v>0</v>
      </c>
      <c r="K107">
        <v>7155.1093283194605</v>
      </c>
      <c r="L107" t="s">
        <v>14</v>
      </c>
      <c r="M107" s="38">
        <v>12</v>
      </c>
    </row>
    <row r="108" spans="1:13" x14ac:dyDescent="0.25">
      <c r="A108" s="4">
        <v>0</v>
      </c>
      <c r="B108" s="4">
        <v>0</v>
      </c>
      <c r="C108">
        <v>149738.04999999999</v>
      </c>
      <c r="D108">
        <v>29947.61</v>
      </c>
      <c r="E108">
        <v>0</v>
      </c>
      <c r="F108">
        <v>29947.61</v>
      </c>
      <c r="G108">
        <v>0</v>
      </c>
      <c r="H108">
        <v>28458</v>
      </c>
      <c r="I108">
        <v>5691.7093283194599</v>
      </c>
      <c r="J108">
        <v>0</v>
      </c>
      <c r="K108">
        <v>5691.7093283194599</v>
      </c>
      <c r="L108" t="s">
        <v>14</v>
      </c>
      <c r="M108" s="38">
        <v>13</v>
      </c>
    </row>
    <row r="109" spans="1:13" x14ac:dyDescent="0.25">
      <c r="A109" s="4">
        <v>0</v>
      </c>
      <c r="B109" s="4">
        <v>25550</v>
      </c>
      <c r="C109">
        <v>124188.04999999999</v>
      </c>
      <c r="D109">
        <v>29947.61</v>
      </c>
      <c r="E109">
        <v>0</v>
      </c>
      <c r="F109">
        <v>29947.61</v>
      </c>
      <c r="G109">
        <v>0</v>
      </c>
      <c r="H109">
        <v>2908</v>
      </c>
      <c r="I109">
        <v>5691.7093283194599</v>
      </c>
      <c r="J109">
        <v>0</v>
      </c>
      <c r="K109">
        <v>5691.7093283194599</v>
      </c>
      <c r="L109" t="s">
        <v>14</v>
      </c>
      <c r="M109" s="38">
        <v>14</v>
      </c>
    </row>
    <row r="110" spans="1:13" x14ac:dyDescent="0.25">
      <c r="A110" s="4">
        <v>0</v>
      </c>
      <c r="B110" s="4">
        <v>710</v>
      </c>
      <c r="C110">
        <v>123478.04999999999</v>
      </c>
      <c r="D110">
        <v>24837.61</v>
      </c>
      <c r="E110">
        <v>0</v>
      </c>
      <c r="F110">
        <v>24837.61</v>
      </c>
      <c r="G110">
        <v>0</v>
      </c>
      <c r="H110">
        <v>2198</v>
      </c>
      <c r="I110">
        <v>581.70932831945981</v>
      </c>
      <c r="J110">
        <v>0</v>
      </c>
      <c r="K110">
        <v>581.70932831945981</v>
      </c>
      <c r="L110" t="s">
        <v>14</v>
      </c>
      <c r="M110" s="38">
        <v>15</v>
      </c>
    </row>
    <row r="111" spans="1:13" x14ac:dyDescent="0.25">
      <c r="A111" s="4">
        <v>0</v>
      </c>
      <c r="B111" s="4">
        <v>0</v>
      </c>
      <c r="C111">
        <v>123478.04999999999</v>
      </c>
      <c r="D111">
        <v>24695.61</v>
      </c>
      <c r="E111">
        <v>0</v>
      </c>
      <c r="F111">
        <v>24695.61</v>
      </c>
      <c r="G111">
        <v>58955.546641597299</v>
      </c>
      <c r="H111">
        <v>61153</v>
      </c>
      <c r="I111">
        <v>12230.818656638919</v>
      </c>
      <c r="J111">
        <v>40210.137618828543</v>
      </c>
      <c r="K111">
        <v>52440.956275467463</v>
      </c>
      <c r="L111" t="s">
        <v>14</v>
      </c>
      <c r="M111" s="38">
        <v>16</v>
      </c>
    </row>
    <row r="112" spans="1:13" x14ac:dyDescent="0.25">
      <c r="A112" s="4">
        <v>0</v>
      </c>
      <c r="B112" s="4">
        <v>43904</v>
      </c>
      <c r="C112">
        <v>79574.049999999988</v>
      </c>
      <c r="D112">
        <v>24695.61</v>
      </c>
      <c r="E112">
        <v>0</v>
      </c>
      <c r="F112">
        <v>24695.61</v>
      </c>
      <c r="G112">
        <v>0</v>
      </c>
      <c r="H112">
        <v>17249</v>
      </c>
      <c r="I112">
        <v>12230.818656638919</v>
      </c>
      <c r="J112">
        <v>0</v>
      </c>
      <c r="K112">
        <v>12230.818656638919</v>
      </c>
      <c r="L112" t="s">
        <v>14</v>
      </c>
      <c r="M112" s="38">
        <v>17</v>
      </c>
    </row>
    <row r="113" spans="1:13" x14ac:dyDescent="0.25">
      <c r="A113" s="4">
        <v>0</v>
      </c>
      <c r="B113" s="4">
        <v>0</v>
      </c>
      <c r="C113">
        <v>79574.049999999988</v>
      </c>
      <c r="D113">
        <v>15914.809999999998</v>
      </c>
      <c r="E113">
        <v>0</v>
      </c>
      <c r="F113">
        <v>15914.809999999998</v>
      </c>
      <c r="G113">
        <v>0</v>
      </c>
      <c r="H113">
        <v>17249</v>
      </c>
      <c r="I113">
        <v>3450.0186566389198</v>
      </c>
      <c r="J113">
        <v>0</v>
      </c>
      <c r="K113">
        <v>3450.0186566389198</v>
      </c>
      <c r="L113" t="s">
        <v>14</v>
      </c>
      <c r="M113" s="38">
        <v>18</v>
      </c>
    </row>
    <row r="114" spans="1:13" x14ac:dyDescent="0.25">
      <c r="A114" s="4">
        <v>1430</v>
      </c>
      <c r="B114" s="4">
        <v>15988</v>
      </c>
      <c r="C114">
        <v>65016.049999999988</v>
      </c>
      <c r="D114">
        <v>16200.809999999998</v>
      </c>
      <c r="E114">
        <v>975.31954278164835</v>
      </c>
      <c r="F114">
        <v>17176.129542781648</v>
      </c>
      <c r="G114">
        <v>0</v>
      </c>
      <c r="H114">
        <v>1261</v>
      </c>
      <c r="I114">
        <v>3450.0186566389198</v>
      </c>
      <c r="J114">
        <v>0</v>
      </c>
      <c r="K114">
        <v>3450.0186566389198</v>
      </c>
      <c r="L114" t="s">
        <v>14</v>
      </c>
      <c r="M114" s="38">
        <v>19</v>
      </c>
    </row>
    <row r="115" spans="1:13" x14ac:dyDescent="0.25">
      <c r="A115" s="4">
        <v>0</v>
      </c>
      <c r="B115" s="4">
        <v>0</v>
      </c>
      <c r="C115">
        <v>65016.049999999988</v>
      </c>
      <c r="D115">
        <v>13003.21</v>
      </c>
      <c r="E115">
        <v>0</v>
      </c>
      <c r="F115">
        <v>13003.21</v>
      </c>
      <c r="G115">
        <v>0</v>
      </c>
      <c r="H115">
        <v>1261</v>
      </c>
      <c r="I115">
        <v>252.41865663891951</v>
      </c>
      <c r="J115">
        <v>0</v>
      </c>
      <c r="K115">
        <v>252.41865663891951</v>
      </c>
      <c r="L115" t="s">
        <v>14</v>
      </c>
      <c r="M115" s="38">
        <v>20</v>
      </c>
    </row>
    <row r="116" spans="1:13" x14ac:dyDescent="0.25">
      <c r="A116" s="4">
        <v>13200</v>
      </c>
      <c r="B116" s="4">
        <v>13200</v>
      </c>
      <c r="C116">
        <v>65016.049999999988</v>
      </c>
      <c r="D116">
        <v>15643.21</v>
      </c>
      <c r="E116">
        <v>9002.9496256767543</v>
      </c>
      <c r="F116">
        <v>24646.159625676752</v>
      </c>
      <c r="G116">
        <v>58955.546641597299</v>
      </c>
      <c r="H116">
        <v>47016</v>
      </c>
      <c r="I116">
        <v>12043.52798495838</v>
      </c>
      <c r="J116">
        <v>40210.137618828543</v>
      </c>
      <c r="K116">
        <v>52253.665603786925</v>
      </c>
      <c r="L116" t="s">
        <v>14</v>
      </c>
      <c r="M116" s="38">
        <v>21</v>
      </c>
    </row>
    <row r="117" spans="1:13" x14ac:dyDescent="0.25">
      <c r="A117" s="4">
        <v>0</v>
      </c>
      <c r="B117" s="4">
        <v>2666</v>
      </c>
      <c r="C117">
        <v>62350.049999999988</v>
      </c>
      <c r="D117">
        <v>13003.21</v>
      </c>
      <c r="E117">
        <v>0</v>
      </c>
      <c r="F117">
        <v>13003.21</v>
      </c>
      <c r="G117">
        <v>0</v>
      </c>
      <c r="H117">
        <v>44350</v>
      </c>
      <c r="I117">
        <v>9403.5279849583803</v>
      </c>
      <c r="J117">
        <v>0</v>
      </c>
      <c r="K117">
        <v>9403.5279849583803</v>
      </c>
      <c r="L117" t="s">
        <v>14</v>
      </c>
      <c r="M117" s="38">
        <v>22</v>
      </c>
    </row>
    <row r="118" spans="1:13" x14ac:dyDescent="0.25">
      <c r="A118" s="4">
        <v>0</v>
      </c>
      <c r="B118" s="4">
        <v>0</v>
      </c>
      <c r="C118">
        <v>62350.049999999988</v>
      </c>
      <c r="D118">
        <v>12470.009999999998</v>
      </c>
      <c r="E118">
        <v>0</v>
      </c>
      <c r="F118">
        <v>12470.009999999998</v>
      </c>
      <c r="G118">
        <v>0</v>
      </c>
      <c r="H118">
        <v>44350</v>
      </c>
      <c r="I118">
        <v>8870.3279849583796</v>
      </c>
      <c r="J118">
        <v>0</v>
      </c>
      <c r="K118">
        <v>8870.3279849583796</v>
      </c>
      <c r="L118" t="s">
        <v>14</v>
      </c>
      <c r="M118" s="38">
        <v>23</v>
      </c>
    </row>
    <row r="119" spans="1:13" x14ac:dyDescent="0.25">
      <c r="A119" s="4">
        <v>0</v>
      </c>
      <c r="B119" s="4">
        <v>0</v>
      </c>
      <c r="C119">
        <v>62350.049999999988</v>
      </c>
      <c r="D119">
        <v>12470.009999999998</v>
      </c>
      <c r="E119">
        <v>0</v>
      </c>
      <c r="F119">
        <v>12470.009999999998</v>
      </c>
      <c r="G119">
        <v>0</v>
      </c>
      <c r="H119">
        <v>44350</v>
      </c>
      <c r="I119">
        <v>8870.3279849583796</v>
      </c>
      <c r="J119">
        <v>0</v>
      </c>
      <c r="K119">
        <v>8870.3279849583796</v>
      </c>
      <c r="L119" t="s">
        <v>14</v>
      </c>
      <c r="M119" s="38">
        <v>24</v>
      </c>
    </row>
    <row r="120" spans="1:13" x14ac:dyDescent="0.25">
      <c r="A120" s="4">
        <v>0</v>
      </c>
      <c r="B120" s="4">
        <v>1920</v>
      </c>
      <c r="C120">
        <v>60430.049999999988</v>
      </c>
      <c r="D120">
        <v>12470.009999999998</v>
      </c>
      <c r="E120">
        <v>0</v>
      </c>
      <c r="F120">
        <v>12470.009999999998</v>
      </c>
      <c r="G120">
        <v>0</v>
      </c>
      <c r="H120">
        <v>42430</v>
      </c>
      <c r="I120">
        <v>8870.3279849583796</v>
      </c>
      <c r="J120">
        <v>0</v>
      </c>
      <c r="K120">
        <v>8870.3279849583796</v>
      </c>
      <c r="L120" t="s">
        <v>14</v>
      </c>
      <c r="M120" s="38">
        <v>25</v>
      </c>
    </row>
    <row r="121" spans="1:13" x14ac:dyDescent="0.25">
      <c r="A121" s="4">
        <v>0</v>
      </c>
      <c r="B121" s="4">
        <v>0</v>
      </c>
      <c r="C121">
        <v>60430.049999999988</v>
      </c>
      <c r="D121">
        <v>12086.009999999998</v>
      </c>
      <c r="E121">
        <v>0</v>
      </c>
      <c r="F121">
        <v>12086.009999999998</v>
      </c>
      <c r="G121">
        <v>0</v>
      </c>
      <c r="H121">
        <v>42430</v>
      </c>
      <c r="I121">
        <v>8486.3279849583796</v>
      </c>
      <c r="J121">
        <v>0</v>
      </c>
      <c r="K121">
        <v>8486.3279849583796</v>
      </c>
      <c r="L121" t="s">
        <v>14</v>
      </c>
      <c r="M121" s="38">
        <v>26</v>
      </c>
    </row>
    <row r="122" spans="1:13" x14ac:dyDescent="0.25">
      <c r="A122">
        <v>0</v>
      </c>
      <c r="B122">
        <v>235</v>
      </c>
      <c r="C122">
        <v>60195.049999999988</v>
      </c>
      <c r="D122">
        <v>12086.009999999998</v>
      </c>
      <c r="E122">
        <v>0</v>
      </c>
      <c r="F122">
        <v>12086.009999999998</v>
      </c>
      <c r="G122">
        <v>0</v>
      </c>
      <c r="H122">
        <v>42195</v>
      </c>
      <c r="I122">
        <v>8486.3279849583796</v>
      </c>
      <c r="J122">
        <v>0</v>
      </c>
      <c r="K122">
        <v>8486.3279849583796</v>
      </c>
      <c r="L122" t="s">
        <v>14</v>
      </c>
      <c r="M122" s="38">
        <v>27</v>
      </c>
    </row>
    <row r="123" spans="1:13" x14ac:dyDescent="0.25">
      <c r="A123">
        <v>0</v>
      </c>
      <c r="B123">
        <v>0</v>
      </c>
      <c r="C123">
        <v>60195.049999999988</v>
      </c>
      <c r="D123">
        <v>12039.009999999998</v>
      </c>
      <c r="E123">
        <v>0</v>
      </c>
      <c r="F123">
        <v>12039.009999999998</v>
      </c>
      <c r="G123">
        <v>0</v>
      </c>
      <c r="H123">
        <v>42195</v>
      </c>
      <c r="I123">
        <v>8439.3279849583796</v>
      </c>
      <c r="J123">
        <v>0</v>
      </c>
      <c r="K123">
        <v>8439.3279849583796</v>
      </c>
      <c r="L123" t="s">
        <v>14</v>
      </c>
      <c r="M123" s="38">
        <v>28</v>
      </c>
    </row>
    <row r="124" spans="1:13" x14ac:dyDescent="0.25">
      <c r="A124">
        <v>0</v>
      </c>
      <c r="B124">
        <v>0</v>
      </c>
      <c r="C124">
        <v>60195.049999999988</v>
      </c>
      <c r="D124">
        <v>12039.009999999998</v>
      </c>
      <c r="E124">
        <v>0</v>
      </c>
      <c r="F124">
        <v>12039.009999999998</v>
      </c>
      <c r="G124">
        <v>0</v>
      </c>
      <c r="H124">
        <v>42195</v>
      </c>
      <c r="I124">
        <v>8439.3279849583796</v>
      </c>
      <c r="J124">
        <v>0</v>
      </c>
      <c r="K124">
        <v>8439.3279849583796</v>
      </c>
      <c r="L124" t="s">
        <v>14</v>
      </c>
      <c r="M124" s="38">
        <v>29</v>
      </c>
    </row>
    <row r="125" spans="1:13" x14ac:dyDescent="0.25">
      <c r="A125">
        <v>0</v>
      </c>
      <c r="B125">
        <v>0</v>
      </c>
      <c r="C125">
        <v>60195.049999999988</v>
      </c>
      <c r="D125">
        <v>12039.009999999998</v>
      </c>
      <c r="E125">
        <v>0</v>
      </c>
      <c r="F125">
        <v>12039.009999999998</v>
      </c>
      <c r="G125">
        <v>0</v>
      </c>
      <c r="H125">
        <v>42195</v>
      </c>
      <c r="I125">
        <v>8439.3279849583796</v>
      </c>
      <c r="J125">
        <v>0</v>
      </c>
      <c r="K125">
        <v>8439.3279849583796</v>
      </c>
      <c r="L125" t="s">
        <v>14</v>
      </c>
      <c r="M125" s="38">
        <v>30</v>
      </c>
    </row>
    <row r="126" spans="1:13" x14ac:dyDescent="0.25">
      <c r="A126">
        <v>0</v>
      </c>
      <c r="B126">
        <v>0</v>
      </c>
      <c r="C126">
        <v>60195.049999999988</v>
      </c>
      <c r="D126">
        <v>12039.009999999998</v>
      </c>
      <c r="E126">
        <v>0</v>
      </c>
      <c r="F126">
        <v>12039.009999999998</v>
      </c>
      <c r="G126">
        <v>0</v>
      </c>
      <c r="H126">
        <v>42195</v>
      </c>
      <c r="I126">
        <v>8439.3279849583796</v>
      </c>
      <c r="J126">
        <v>0</v>
      </c>
      <c r="K126">
        <v>8439.3279849583796</v>
      </c>
      <c r="L126" t="s">
        <v>14</v>
      </c>
      <c r="M126" s="38">
        <v>31</v>
      </c>
    </row>
    <row r="127" spans="1:13" x14ac:dyDescent="0.25">
      <c r="A127">
        <v>0</v>
      </c>
      <c r="B127">
        <v>0</v>
      </c>
      <c r="C127">
        <v>60195.049999999988</v>
      </c>
      <c r="D127">
        <v>12039.009999999998</v>
      </c>
      <c r="E127">
        <v>0</v>
      </c>
      <c r="F127">
        <v>12039.009999999998</v>
      </c>
      <c r="G127">
        <v>0</v>
      </c>
      <c r="H127">
        <v>42195</v>
      </c>
      <c r="I127">
        <v>8439.3279849583796</v>
      </c>
      <c r="J127">
        <v>0</v>
      </c>
      <c r="K127">
        <v>8439.3279849583796</v>
      </c>
      <c r="L127" t="s">
        <v>14</v>
      </c>
      <c r="M127" s="38">
        <v>32</v>
      </c>
    </row>
    <row r="128" spans="1:13" x14ac:dyDescent="0.25">
      <c r="A128">
        <v>0</v>
      </c>
      <c r="B128">
        <v>615</v>
      </c>
      <c r="C128">
        <v>59580.049999999988</v>
      </c>
      <c r="D128">
        <v>12039.009999999998</v>
      </c>
      <c r="E128">
        <v>0</v>
      </c>
      <c r="F128">
        <v>12039.009999999998</v>
      </c>
      <c r="G128">
        <v>0</v>
      </c>
      <c r="H128">
        <v>41580</v>
      </c>
      <c r="I128">
        <v>8439.3279849583796</v>
      </c>
      <c r="J128">
        <v>0</v>
      </c>
      <c r="K128">
        <v>8439.3279849583796</v>
      </c>
      <c r="L128" t="s">
        <v>14</v>
      </c>
      <c r="M128" s="38">
        <v>33</v>
      </c>
    </row>
    <row r="129" spans="1:13" x14ac:dyDescent="0.25">
      <c r="A129">
        <v>0</v>
      </c>
      <c r="B129">
        <v>0</v>
      </c>
      <c r="C129">
        <v>59580.049999999988</v>
      </c>
      <c r="D129">
        <v>11916.009999999998</v>
      </c>
      <c r="E129">
        <v>0</v>
      </c>
      <c r="F129">
        <v>11916.009999999998</v>
      </c>
      <c r="G129">
        <v>0</v>
      </c>
      <c r="H129">
        <v>41580</v>
      </c>
      <c r="I129">
        <v>8316.3279849583796</v>
      </c>
      <c r="J129">
        <v>0</v>
      </c>
      <c r="K129">
        <v>8316.3279849583796</v>
      </c>
      <c r="L129" t="s">
        <v>14</v>
      </c>
      <c r="M129" s="38">
        <v>34</v>
      </c>
    </row>
    <row r="130" spans="1:13" x14ac:dyDescent="0.25">
      <c r="A130">
        <v>0</v>
      </c>
      <c r="B130">
        <v>0</v>
      </c>
      <c r="C130">
        <v>59580.049999999988</v>
      </c>
      <c r="D130">
        <v>11916.009999999998</v>
      </c>
      <c r="E130">
        <v>0</v>
      </c>
      <c r="F130">
        <v>11916.009999999998</v>
      </c>
      <c r="G130">
        <v>0</v>
      </c>
      <c r="H130">
        <v>41580</v>
      </c>
      <c r="I130">
        <v>8316.3279849583796</v>
      </c>
      <c r="J130">
        <v>0</v>
      </c>
      <c r="K130">
        <v>8316.3279849583796</v>
      </c>
      <c r="L130" t="s">
        <v>14</v>
      </c>
      <c r="M130" s="38">
        <v>35</v>
      </c>
    </row>
    <row r="131" spans="1:13" x14ac:dyDescent="0.25">
      <c r="A131">
        <v>0</v>
      </c>
      <c r="B131">
        <v>0</v>
      </c>
      <c r="C131">
        <v>59580.049999999988</v>
      </c>
      <c r="D131">
        <v>11916.009999999998</v>
      </c>
      <c r="E131">
        <v>0</v>
      </c>
      <c r="F131">
        <v>11916.009999999998</v>
      </c>
      <c r="G131">
        <v>0</v>
      </c>
      <c r="H131">
        <v>41580</v>
      </c>
      <c r="I131">
        <v>8316.3279849583796</v>
      </c>
      <c r="J131">
        <v>0</v>
      </c>
      <c r="K131">
        <v>8316.3279849583796</v>
      </c>
      <c r="L131" t="s">
        <v>14</v>
      </c>
      <c r="M131" s="38">
        <v>36</v>
      </c>
    </row>
    <row r="132" spans="1:13" x14ac:dyDescent="0.25">
      <c r="A132">
        <v>0</v>
      </c>
      <c r="B132">
        <v>0</v>
      </c>
      <c r="C132">
        <v>59580.049999999988</v>
      </c>
      <c r="D132">
        <v>11916.009999999998</v>
      </c>
      <c r="E132">
        <v>0</v>
      </c>
      <c r="F132">
        <v>11916.009999999998</v>
      </c>
      <c r="G132">
        <v>0</v>
      </c>
      <c r="H132">
        <v>41580</v>
      </c>
      <c r="I132">
        <v>8316.3279849583796</v>
      </c>
      <c r="J132">
        <v>0</v>
      </c>
      <c r="K132">
        <v>8316.3279849583796</v>
      </c>
      <c r="L132" t="s">
        <v>14</v>
      </c>
      <c r="M132" s="38">
        <v>37</v>
      </c>
    </row>
    <row r="133" spans="1:13" x14ac:dyDescent="0.25">
      <c r="A133">
        <v>736</v>
      </c>
      <c r="B133">
        <v>736</v>
      </c>
      <c r="C133">
        <v>59580.049999999988</v>
      </c>
      <c r="D133">
        <v>12063.21</v>
      </c>
      <c r="E133">
        <v>501.98264579530991</v>
      </c>
      <c r="F133">
        <v>12565.192645795309</v>
      </c>
      <c r="G133">
        <v>0</v>
      </c>
      <c r="H133">
        <v>40844</v>
      </c>
      <c r="I133">
        <v>8316.3279849583796</v>
      </c>
      <c r="J133">
        <v>0</v>
      </c>
      <c r="K133">
        <v>8316.3279849583796</v>
      </c>
      <c r="L133" t="s">
        <v>14</v>
      </c>
      <c r="M133" s="38">
        <v>38</v>
      </c>
    </row>
    <row r="134" spans="1:13" x14ac:dyDescent="0.25">
      <c r="A134">
        <v>0</v>
      </c>
      <c r="B134">
        <v>0</v>
      </c>
      <c r="C134">
        <v>59580.049999999988</v>
      </c>
      <c r="D134">
        <v>11916.009999999998</v>
      </c>
      <c r="E134">
        <v>0</v>
      </c>
      <c r="F134">
        <v>11916.009999999998</v>
      </c>
      <c r="G134">
        <v>0</v>
      </c>
      <c r="H134">
        <v>40844</v>
      </c>
      <c r="I134">
        <v>8169.1279849583798</v>
      </c>
      <c r="J134">
        <v>0</v>
      </c>
      <c r="K134">
        <v>8169.1279849583798</v>
      </c>
      <c r="L134" t="s">
        <v>14</v>
      </c>
      <c r="M134" s="38">
        <v>39</v>
      </c>
    </row>
    <row r="135" spans="1:13" x14ac:dyDescent="0.25">
      <c r="A135">
        <v>0</v>
      </c>
      <c r="B135">
        <v>870</v>
      </c>
      <c r="C135">
        <v>58710.049999999988</v>
      </c>
      <c r="D135">
        <v>11916.009999999998</v>
      </c>
      <c r="E135">
        <v>0</v>
      </c>
      <c r="F135">
        <v>11916.009999999998</v>
      </c>
      <c r="G135">
        <v>0</v>
      </c>
      <c r="H135">
        <v>39974</v>
      </c>
      <c r="I135">
        <v>8169.1279849583798</v>
      </c>
      <c r="J135">
        <v>0</v>
      </c>
      <c r="K135">
        <v>8169.1279849583798</v>
      </c>
      <c r="L135" t="s">
        <v>14</v>
      </c>
      <c r="M135" s="38">
        <v>40</v>
      </c>
    </row>
    <row r="136" spans="1:13" x14ac:dyDescent="0.25">
      <c r="A136">
        <v>0</v>
      </c>
      <c r="B136">
        <v>0</v>
      </c>
      <c r="C136">
        <v>58710.049999999988</v>
      </c>
      <c r="D136">
        <v>11742.009999999998</v>
      </c>
      <c r="E136">
        <v>0</v>
      </c>
      <c r="F136">
        <v>11742.009999999998</v>
      </c>
      <c r="G136">
        <v>0</v>
      </c>
      <c r="H136">
        <v>39974</v>
      </c>
      <c r="I136">
        <v>7995.1279849583798</v>
      </c>
      <c r="J136">
        <v>0</v>
      </c>
      <c r="K136">
        <v>7995.1279849583798</v>
      </c>
      <c r="L136" t="s">
        <v>14</v>
      </c>
      <c r="M136" s="38">
        <v>41</v>
      </c>
    </row>
    <row r="137" spans="1:13" x14ac:dyDescent="0.25">
      <c r="A137">
        <v>0</v>
      </c>
      <c r="B137">
        <v>8565</v>
      </c>
      <c r="C137">
        <v>50145.049999999988</v>
      </c>
      <c r="D137">
        <v>11742.009999999998</v>
      </c>
      <c r="E137">
        <v>0</v>
      </c>
      <c r="F137">
        <v>11742.009999999998</v>
      </c>
      <c r="G137">
        <v>0</v>
      </c>
      <c r="H137">
        <v>31409</v>
      </c>
      <c r="I137">
        <v>7995.1279849583798</v>
      </c>
      <c r="J137">
        <v>0</v>
      </c>
      <c r="K137">
        <v>7995.1279849583798</v>
      </c>
      <c r="L137" t="s">
        <v>14</v>
      </c>
      <c r="M137" s="38">
        <v>42</v>
      </c>
    </row>
    <row r="138" spans="1:13" x14ac:dyDescent="0.25">
      <c r="A138">
        <v>0</v>
      </c>
      <c r="B138">
        <v>0</v>
      </c>
      <c r="C138">
        <v>50145.049999999988</v>
      </c>
      <c r="D138">
        <v>10029.009999999998</v>
      </c>
      <c r="E138">
        <v>0</v>
      </c>
      <c r="F138">
        <v>10029.009999999998</v>
      </c>
      <c r="G138">
        <v>0</v>
      </c>
      <c r="H138">
        <v>31409</v>
      </c>
      <c r="I138">
        <v>6282.1279849583798</v>
      </c>
      <c r="J138">
        <v>0</v>
      </c>
      <c r="K138">
        <v>6282.1279849583798</v>
      </c>
      <c r="L138" t="s">
        <v>14</v>
      </c>
      <c r="M138" s="38">
        <v>43</v>
      </c>
    </row>
    <row r="139" spans="1:13" x14ac:dyDescent="0.25">
      <c r="A139">
        <v>0</v>
      </c>
      <c r="B139">
        <v>22120</v>
      </c>
      <c r="C139">
        <v>28025.049999999988</v>
      </c>
      <c r="D139">
        <v>10029.009999999998</v>
      </c>
      <c r="E139">
        <v>0</v>
      </c>
      <c r="F139">
        <v>10029.009999999998</v>
      </c>
      <c r="G139">
        <v>0</v>
      </c>
      <c r="H139">
        <v>9289</v>
      </c>
      <c r="I139">
        <v>6282.1279849583798</v>
      </c>
      <c r="J139">
        <v>0</v>
      </c>
      <c r="K139">
        <v>6282.1279849583798</v>
      </c>
      <c r="L139" t="s">
        <v>14</v>
      </c>
      <c r="M139" s="38">
        <v>44</v>
      </c>
    </row>
    <row r="140" spans="1:13" x14ac:dyDescent="0.25">
      <c r="A140">
        <v>0</v>
      </c>
      <c r="B140">
        <v>10475</v>
      </c>
      <c r="C140">
        <v>17550.049999999988</v>
      </c>
      <c r="D140">
        <v>5605.0099999999984</v>
      </c>
      <c r="E140">
        <v>0</v>
      </c>
      <c r="F140">
        <v>5605.0099999999984</v>
      </c>
      <c r="G140">
        <v>0</v>
      </c>
      <c r="H140">
        <v>-1186</v>
      </c>
      <c r="I140">
        <v>5386.6078020651548</v>
      </c>
      <c r="J140">
        <v>0</v>
      </c>
      <c r="K140">
        <v>5386.6078020651548</v>
      </c>
      <c r="L140" t="s">
        <v>14</v>
      </c>
      <c r="M140" s="38">
        <v>45</v>
      </c>
    </row>
    <row r="141" spans="1:13" x14ac:dyDescent="0.25">
      <c r="A141">
        <v>0</v>
      </c>
      <c r="B141">
        <v>0</v>
      </c>
      <c r="C141">
        <v>17550.049999999988</v>
      </c>
      <c r="D141">
        <v>3510.0099999999979</v>
      </c>
      <c r="E141">
        <v>0</v>
      </c>
      <c r="F141">
        <v>3510.0099999999979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14</v>
      </c>
      <c r="M141" s="38">
        <v>46</v>
      </c>
    </row>
    <row r="142" spans="1:13" x14ac:dyDescent="0.25">
      <c r="A142">
        <v>0</v>
      </c>
      <c r="B142">
        <v>16614</v>
      </c>
      <c r="C142">
        <v>936.04999999998836</v>
      </c>
      <c r="D142">
        <v>3510.0099999999979</v>
      </c>
      <c r="E142">
        <v>0</v>
      </c>
      <c r="F142">
        <v>3510.0099999999979</v>
      </c>
      <c r="G142">
        <v>0</v>
      </c>
      <c r="H142">
        <v>-16614</v>
      </c>
      <c r="I142">
        <v>49496.909688644701</v>
      </c>
      <c r="J142">
        <v>0</v>
      </c>
      <c r="K142">
        <v>49496.909688644701</v>
      </c>
      <c r="L142" t="s">
        <v>14</v>
      </c>
      <c r="M142" s="38">
        <v>47</v>
      </c>
    </row>
    <row r="143" spans="1:13" x14ac:dyDescent="0.25">
      <c r="A143">
        <v>12720</v>
      </c>
      <c r="B143">
        <v>0</v>
      </c>
      <c r="C143">
        <v>12720</v>
      </c>
      <c r="D143">
        <v>2544</v>
      </c>
      <c r="E143">
        <v>8527.8857091899408</v>
      </c>
      <c r="F143">
        <v>11071.885709189941</v>
      </c>
      <c r="G143">
        <v>65400</v>
      </c>
      <c r="H143">
        <v>65400</v>
      </c>
      <c r="I143">
        <v>13080</v>
      </c>
      <c r="J143">
        <v>43846.204825552057</v>
      </c>
      <c r="K143">
        <v>56926.204825552057</v>
      </c>
      <c r="L143" t="s">
        <v>13</v>
      </c>
      <c r="M143" s="38">
        <v>1</v>
      </c>
    </row>
    <row r="144" spans="1:13" x14ac:dyDescent="0.25">
      <c r="A144">
        <v>0</v>
      </c>
      <c r="B144">
        <v>0</v>
      </c>
      <c r="C144">
        <v>12720</v>
      </c>
      <c r="D144">
        <v>2544</v>
      </c>
      <c r="E144">
        <v>0</v>
      </c>
      <c r="F144">
        <v>2544</v>
      </c>
      <c r="G144">
        <v>0</v>
      </c>
      <c r="H144">
        <v>65400</v>
      </c>
      <c r="I144">
        <v>13080</v>
      </c>
      <c r="J144">
        <v>0</v>
      </c>
      <c r="K144">
        <v>13080</v>
      </c>
      <c r="L144" t="s">
        <v>13</v>
      </c>
      <c r="M144" s="38">
        <v>2</v>
      </c>
    </row>
    <row r="145" spans="1:13" x14ac:dyDescent="0.25">
      <c r="A145">
        <v>14465</v>
      </c>
      <c r="B145">
        <v>14465</v>
      </c>
      <c r="C145">
        <v>12720</v>
      </c>
      <c r="D145">
        <v>5437</v>
      </c>
      <c r="E145">
        <v>9697.7882691377745</v>
      </c>
      <c r="F145">
        <v>15134.788269137774</v>
      </c>
      <c r="G145">
        <v>0</v>
      </c>
      <c r="H145">
        <v>50935</v>
      </c>
      <c r="I145">
        <v>13080</v>
      </c>
      <c r="J145">
        <v>0</v>
      </c>
      <c r="K145">
        <v>13080</v>
      </c>
      <c r="L145" t="s">
        <v>13</v>
      </c>
      <c r="M145" s="38">
        <v>3</v>
      </c>
    </row>
    <row r="146" spans="1:13" x14ac:dyDescent="0.25">
      <c r="A146">
        <v>4611.6000000000004</v>
      </c>
      <c r="B146">
        <v>13073.6</v>
      </c>
      <c r="C146">
        <v>4257.9999999999982</v>
      </c>
      <c r="D146">
        <v>3466.3199999999997</v>
      </c>
      <c r="E146">
        <v>3091.760828341221</v>
      </c>
      <c r="F146">
        <v>6558.0808283412207</v>
      </c>
      <c r="G146">
        <v>0</v>
      </c>
      <c r="H146">
        <v>37861.4</v>
      </c>
      <c r="I146">
        <v>10187</v>
      </c>
      <c r="J146">
        <v>0</v>
      </c>
      <c r="K146">
        <v>10187</v>
      </c>
      <c r="L146" t="s">
        <v>13</v>
      </c>
      <c r="M146" s="38">
        <v>4</v>
      </c>
    </row>
    <row r="147" spans="1:13" x14ac:dyDescent="0.25">
      <c r="A147">
        <v>0</v>
      </c>
      <c r="B147">
        <v>0</v>
      </c>
      <c r="C147">
        <v>4257.9999999999982</v>
      </c>
      <c r="D147">
        <v>851.59999999999968</v>
      </c>
      <c r="E147">
        <v>0</v>
      </c>
      <c r="F147">
        <v>851.59999999999968</v>
      </c>
      <c r="G147">
        <v>0</v>
      </c>
      <c r="H147">
        <v>37861.4</v>
      </c>
      <c r="I147">
        <v>7572.2800000000007</v>
      </c>
      <c r="J147">
        <v>0</v>
      </c>
      <c r="K147">
        <v>7572.2800000000007</v>
      </c>
      <c r="L147" t="s">
        <v>13</v>
      </c>
      <c r="M147" s="38">
        <v>5</v>
      </c>
    </row>
    <row r="148" spans="1:13" x14ac:dyDescent="0.25">
      <c r="A148">
        <v>214511.9</v>
      </c>
      <c r="B148">
        <v>22685.64</v>
      </c>
      <c r="C148">
        <v>196084.26</v>
      </c>
      <c r="D148">
        <v>43753.98</v>
      </c>
      <c r="E148">
        <v>143815.48478468409</v>
      </c>
      <c r="F148">
        <v>187569.4647846841</v>
      </c>
      <c r="G148">
        <v>0</v>
      </c>
      <c r="H148">
        <v>15175.760000000002</v>
      </c>
      <c r="I148">
        <v>7572.2800000000007</v>
      </c>
      <c r="J148">
        <v>0</v>
      </c>
      <c r="K148">
        <v>7572.2800000000007</v>
      </c>
      <c r="L148" t="s">
        <v>13</v>
      </c>
      <c r="M148" s="38">
        <v>6</v>
      </c>
    </row>
    <row r="149" spans="1:13" x14ac:dyDescent="0.25">
      <c r="A149">
        <v>40990</v>
      </c>
      <c r="B149">
        <v>60525</v>
      </c>
      <c r="C149">
        <v>176549.26</v>
      </c>
      <c r="D149">
        <v>47414.852000000006</v>
      </c>
      <c r="E149">
        <v>27480.977611611295</v>
      </c>
      <c r="F149">
        <v>74895.829611611305</v>
      </c>
      <c r="G149">
        <v>0</v>
      </c>
      <c r="H149">
        <v>-45349.24</v>
      </c>
      <c r="I149">
        <v>134311.01489294018</v>
      </c>
      <c r="J149">
        <v>0</v>
      </c>
      <c r="K149">
        <v>134311.01489294018</v>
      </c>
      <c r="L149" t="s">
        <v>13</v>
      </c>
      <c r="M149" s="38">
        <v>7</v>
      </c>
    </row>
    <row r="150" spans="1:13" x14ac:dyDescent="0.25">
      <c r="A150">
        <v>0</v>
      </c>
      <c r="B150">
        <v>3090</v>
      </c>
      <c r="C150">
        <v>173459.26</v>
      </c>
      <c r="D150">
        <v>35309.852000000006</v>
      </c>
      <c r="E150">
        <v>0</v>
      </c>
      <c r="F150">
        <v>35309.852000000006</v>
      </c>
      <c r="G150">
        <v>65400</v>
      </c>
      <c r="H150">
        <v>62310</v>
      </c>
      <c r="I150">
        <v>13080</v>
      </c>
      <c r="J150">
        <v>43846.204825552057</v>
      </c>
      <c r="K150">
        <v>56926.204825552057</v>
      </c>
      <c r="L150" t="s">
        <v>13</v>
      </c>
      <c r="M150" s="38">
        <v>8</v>
      </c>
    </row>
    <row r="151" spans="1:13" x14ac:dyDescent="0.25">
      <c r="A151">
        <v>0</v>
      </c>
      <c r="B151">
        <v>27305</v>
      </c>
      <c r="C151">
        <v>146154.26</v>
      </c>
      <c r="D151">
        <v>34691.852000000006</v>
      </c>
      <c r="E151">
        <v>0</v>
      </c>
      <c r="F151">
        <v>34691.852000000006</v>
      </c>
      <c r="G151">
        <v>0</v>
      </c>
      <c r="H151">
        <v>35005</v>
      </c>
      <c r="I151">
        <v>12462</v>
      </c>
      <c r="J151">
        <v>0</v>
      </c>
      <c r="K151">
        <v>12462</v>
      </c>
      <c r="L151" t="s">
        <v>13</v>
      </c>
      <c r="M151" s="38">
        <v>9</v>
      </c>
    </row>
    <row r="152" spans="1:13" x14ac:dyDescent="0.25">
      <c r="A152">
        <v>0</v>
      </c>
      <c r="B152">
        <v>10190</v>
      </c>
      <c r="C152">
        <v>135964.26</v>
      </c>
      <c r="D152">
        <v>29230.852000000003</v>
      </c>
      <c r="E152">
        <v>0</v>
      </c>
      <c r="F152">
        <v>29230.852000000003</v>
      </c>
      <c r="G152">
        <v>0</v>
      </c>
      <c r="H152">
        <v>24815</v>
      </c>
      <c r="I152">
        <v>7001</v>
      </c>
      <c r="J152">
        <v>0</v>
      </c>
      <c r="K152">
        <v>7001</v>
      </c>
      <c r="L152" t="s">
        <v>13</v>
      </c>
      <c r="M152" s="38">
        <v>10</v>
      </c>
    </row>
    <row r="153" spans="1:13" x14ac:dyDescent="0.25">
      <c r="A153">
        <v>0</v>
      </c>
      <c r="B153">
        <v>226</v>
      </c>
      <c r="C153">
        <v>135738.26</v>
      </c>
      <c r="D153">
        <v>27192.852000000003</v>
      </c>
      <c r="E153">
        <v>0</v>
      </c>
      <c r="F153">
        <v>27192.852000000003</v>
      </c>
      <c r="G153">
        <v>0</v>
      </c>
      <c r="H153">
        <v>24589</v>
      </c>
      <c r="I153">
        <v>4963</v>
      </c>
      <c r="J153">
        <v>0</v>
      </c>
      <c r="K153">
        <v>4963</v>
      </c>
      <c r="L153" t="s">
        <v>13</v>
      </c>
      <c r="M153" s="38">
        <v>11</v>
      </c>
    </row>
    <row r="154" spans="1:13" x14ac:dyDescent="0.25">
      <c r="A154">
        <v>74540</v>
      </c>
      <c r="B154">
        <v>76200</v>
      </c>
      <c r="C154">
        <v>134078.26</v>
      </c>
      <c r="D154">
        <v>42055.652000000002</v>
      </c>
      <c r="E154">
        <v>49973.946600866213</v>
      </c>
      <c r="F154">
        <v>92029.598600866215</v>
      </c>
      <c r="G154">
        <v>0</v>
      </c>
      <c r="H154">
        <v>-51611</v>
      </c>
      <c r="I154">
        <v>154320.05149897849</v>
      </c>
      <c r="J154">
        <v>0</v>
      </c>
      <c r="K154">
        <v>154320.05149897849</v>
      </c>
      <c r="L154" t="s">
        <v>13</v>
      </c>
      <c r="M154" s="38">
        <v>12</v>
      </c>
    </row>
    <row r="155" spans="1:13" x14ac:dyDescent="0.25">
      <c r="A155">
        <v>0</v>
      </c>
      <c r="B155">
        <v>0</v>
      </c>
      <c r="C155">
        <v>134078.26</v>
      </c>
      <c r="D155">
        <v>26815.652000000002</v>
      </c>
      <c r="E155">
        <v>0</v>
      </c>
      <c r="F155">
        <v>26815.652000000002</v>
      </c>
      <c r="G155">
        <v>65400</v>
      </c>
      <c r="H155">
        <v>65400</v>
      </c>
      <c r="I155">
        <v>13080</v>
      </c>
      <c r="J155">
        <v>43846.204825552057</v>
      </c>
      <c r="K155">
        <v>56926.204825552057</v>
      </c>
      <c r="L155" t="s">
        <v>13</v>
      </c>
      <c r="M155" s="38">
        <v>13</v>
      </c>
    </row>
    <row r="156" spans="1:13" x14ac:dyDescent="0.25">
      <c r="A156">
        <v>0</v>
      </c>
      <c r="B156">
        <v>9120</v>
      </c>
      <c r="C156">
        <v>124958.26000000001</v>
      </c>
      <c r="D156">
        <v>26815.652000000002</v>
      </c>
      <c r="E156">
        <v>0</v>
      </c>
      <c r="F156">
        <v>26815.652000000002</v>
      </c>
      <c r="G156">
        <v>0</v>
      </c>
      <c r="H156">
        <v>56280</v>
      </c>
      <c r="I156">
        <v>13080</v>
      </c>
      <c r="J156">
        <v>0</v>
      </c>
      <c r="K156">
        <v>13080</v>
      </c>
      <c r="L156" t="s">
        <v>13</v>
      </c>
      <c r="M156" s="38">
        <v>14</v>
      </c>
    </row>
    <row r="157" spans="1:13" x14ac:dyDescent="0.25">
      <c r="A157">
        <v>0</v>
      </c>
      <c r="B157">
        <v>0</v>
      </c>
      <c r="C157">
        <v>124958.26000000001</v>
      </c>
      <c r="D157">
        <v>24991.652000000002</v>
      </c>
      <c r="E157">
        <v>0</v>
      </c>
      <c r="F157">
        <v>24991.652000000002</v>
      </c>
      <c r="G157">
        <v>0</v>
      </c>
      <c r="H157">
        <v>56280</v>
      </c>
      <c r="I157">
        <v>11256</v>
      </c>
      <c r="J157">
        <v>0</v>
      </c>
      <c r="K157">
        <v>11256</v>
      </c>
      <c r="L157" t="s">
        <v>13</v>
      </c>
      <c r="M157" s="38">
        <v>15</v>
      </c>
    </row>
    <row r="158" spans="1:13" x14ac:dyDescent="0.25">
      <c r="A158">
        <v>0</v>
      </c>
      <c r="B158">
        <v>41750</v>
      </c>
      <c r="C158">
        <v>83208.260000000009</v>
      </c>
      <c r="D158">
        <v>24991.652000000002</v>
      </c>
      <c r="E158">
        <v>0</v>
      </c>
      <c r="F158">
        <v>24991.652000000002</v>
      </c>
      <c r="G158">
        <v>0</v>
      </c>
      <c r="H158">
        <v>14530</v>
      </c>
      <c r="I158">
        <v>11256</v>
      </c>
      <c r="J158">
        <v>0</v>
      </c>
      <c r="K158">
        <v>11256</v>
      </c>
      <c r="L158" t="s">
        <v>13</v>
      </c>
      <c r="M158" s="38">
        <v>16</v>
      </c>
    </row>
    <row r="159" spans="1:13" x14ac:dyDescent="0.25">
      <c r="A159">
        <v>0</v>
      </c>
      <c r="B159">
        <v>15003</v>
      </c>
      <c r="C159">
        <v>68205.260000000009</v>
      </c>
      <c r="D159">
        <v>16641.652000000002</v>
      </c>
      <c r="E159">
        <v>0</v>
      </c>
      <c r="F159">
        <v>16641.652000000002</v>
      </c>
      <c r="G159">
        <v>0</v>
      </c>
      <c r="H159">
        <v>-473</v>
      </c>
      <c r="I159">
        <v>4275.2287488910661</v>
      </c>
      <c r="J159">
        <v>0</v>
      </c>
      <c r="K159">
        <v>4275.2287488910661</v>
      </c>
      <c r="L159" t="s">
        <v>13</v>
      </c>
      <c r="M159" s="38">
        <v>17</v>
      </c>
    </row>
    <row r="160" spans="1:13" x14ac:dyDescent="0.25">
      <c r="A160">
        <v>48290</v>
      </c>
      <c r="B160">
        <v>0</v>
      </c>
      <c r="C160">
        <v>116495.26000000001</v>
      </c>
      <c r="D160">
        <v>23299.052000000003</v>
      </c>
      <c r="E160">
        <v>32375.125856665272</v>
      </c>
      <c r="F160">
        <v>55674.177856665279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 s="38">
        <v>18</v>
      </c>
    </row>
    <row r="161" spans="1:13" x14ac:dyDescent="0.25">
      <c r="A161">
        <v>6255</v>
      </c>
      <c r="B161">
        <v>17355</v>
      </c>
      <c r="C161">
        <v>105395.26000000001</v>
      </c>
      <c r="D161">
        <v>24550.052000000003</v>
      </c>
      <c r="E161">
        <v>4193.5475716181672</v>
      </c>
      <c r="F161">
        <v>28743.599571618171</v>
      </c>
      <c r="G161">
        <v>0</v>
      </c>
      <c r="H161">
        <v>-17355</v>
      </c>
      <c r="I161">
        <v>50238.826505294841</v>
      </c>
      <c r="J161">
        <v>0</v>
      </c>
      <c r="K161">
        <v>50238.826505294841</v>
      </c>
      <c r="L161" t="s">
        <v>13</v>
      </c>
      <c r="M161" s="38">
        <v>19</v>
      </c>
    </row>
    <row r="162" spans="1:13" x14ac:dyDescent="0.25">
      <c r="A162">
        <v>0</v>
      </c>
      <c r="B162">
        <v>0</v>
      </c>
      <c r="C162">
        <v>105395.26000000001</v>
      </c>
      <c r="D162">
        <v>21079.052000000003</v>
      </c>
      <c r="E162">
        <v>0</v>
      </c>
      <c r="F162">
        <v>21079.052000000003</v>
      </c>
      <c r="G162">
        <v>65400</v>
      </c>
      <c r="H162">
        <v>65400</v>
      </c>
      <c r="I162">
        <v>13080</v>
      </c>
      <c r="J162">
        <v>43846.204825552057</v>
      </c>
      <c r="K162">
        <v>56926.204825552057</v>
      </c>
      <c r="L162" t="s">
        <v>13</v>
      </c>
      <c r="M162" s="38">
        <v>20</v>
      </c>
    </row>
    <row r="163" spans="1:13" x14ac:dyDescent="0.25">
      <c r="A163">
        <v>0</v>
      </c>
      <c r="B163">
        <v>19500</v>
      </c>
      <c r="C163">
        <v>85895.260000000009</v>
      </c>
      <c r="D163">
        <v>21079.052000000003</v>
      </c>
      <c r="E163">
        <v>0</v>
      </c>
      <c r="F163">
        <v>21079.052000000003</v>
      </c>
      <c r="G163">
        <v>0</v>
      </c>
      <c r="H163">
        <v>45900</v>
      </c>
      <c r="I163">
        <v>13080</v>
      </c>
      <c r="J163">
        <v>0</v>
      </c>
      <c r="K163">
        <v>13080</v>
      </c>
      <c r="L163" t="s">
        <v>13</v>
      </c>
      <c r="M163" s="38">
        <v>21</v>
      </c>
    </row>
    <row r="164" spans="1:13" x14ac:dyDescent="0.25">
      <c r="A164">
        <v>0</v>
      </c>
      <c r="B164">
        <v>1050</v>
      </c>
      <c r="C164">
        <v>84845.260000000009</v>
      </c>
      <c r="D164">
        <v>17179.052000000003</v>
      </c>
      <c r="E164">
        <v>0</v>
      </c>
      <c r="F164">
        <v>17179.052000000003</v>
      </c>
      <c r="G164">
        <v>0</v>
      </c>
      <c r="H164">
        <v>44850</v>
      </c>
      <c r="I164">
        <v>9180</v>
      </c>
      <c r="J164">
        <v>0</v>
      </c>
      <c r="K164">
        <v>9180</v>
      </c>
      <c r="L164" t="s">
        <v>13</v>
      </c>
      <c r="M164" s="38">
        <v>22</v>
      </c>
    </row>
    <row r="165" spans="1:13" x14ac:dyDescent="0.25">
      <c r="A165">
        <v>0</v>
      </c>
      <c r="B165">
        <v>3460</v>
      </c>
      <c r="C165">
        <v>81385.260000000009</v>
      </c>
      <c r="D165">
        <v>16969.052000000003</v>
      </c>
      <c r="E165">
        <v>0</v>
      </c>
      <c r="F165">
        <v>16969.052000000003</v>
      </c>
      <c r="G165">
        <v>0</v>
      </c>
      <c r="H165">
        <v>41390</v>
      </c>
      <c r="I165">
        <v>8970</v>
      </c>
      <c r="J165">
        <v>0</v>
      </c>
      <c r="K165">
        <v>8970</v>
      </c>
      <c r="L165" t="s">
        <v>13</v>
      </c>
      <c r="M165" s="38">
        <v>23</v>
      </c>
    </row>
    <row r="166" spans="1:13" x14ac:dyDescent="0.25">
      <c r="A166">
        <v>1100</v>
      </c>
      <c r="B166">
        <v>1100</v>
      </c>
      <c r="C166">
        <v>81385.260000000009</v>
      </c>
      <c r="D166">
        <v>16497.052000000003</v>
      </c>
      <c r="E166">
        <v>737.47439309032507</v>
      </c>
      <c r="F166">
        <v>17234.526393090327</v>
      </c>
      <c r="G166">
        <v>0</v>
      </c>
      <c r="H166">
        <v>40290</v>
      </c>
      <c r="I166">
        <v>8278</v>
      </c>
      <c r="J166">
        <v>0</v>
      </c>
      <c r="K166">
        <v>8278</v>
      </c>
      <c r="L166" t="s">
        <v>13</v>
      </c>
      <c r="M166" s="38">
        <v>24</v>
      </c>
    </row>
    <row r="167" spans="1:13" x14ac:dyDescent="0.25">
      <c r="A167">
        <v>0</v>
      </c>
      <c r="B167">
        <v>12454</v>
      </c>
      <c r="C167">
        <v>68931.260000000009</v>
      </c>
      <c r="D167">
        <v>16277.052000000003</v>
      </c>
      <c r="E167">
        <v>0</v>
      </c>
      <c r="F167">
        <v>16277.052000000003</v>
      </c>
      <c r="G167">
        <v>0</v>
      </c>
      <c r="H167">
        <v>27836</v>
      </c>
      <c r="I167">
        <v>8058</v>
      </c>
      <c r="J167">
        <v>0</v>
      </c>
      <c r="K167">
        <v>8058</v>
      </c>
      <c r="L167" t="s">
        <v>13</v>
      </c>
      <c r="M167" s="38">
        <v>25</v>
      </c>
    </row>
    <row r="168" spans="1:13" x14ac:dyDescent="0.25">
      <c r="A168">
        <v>0</v>
      </c>
      <c r="B168">
        <v>0</v>
      </c>
      <c r="C168">
        <v>68931.260000000009</v>
      </c>
      <c r="D168">
        <v>13786.252000000002</v>
      </c>
      <c r="E168">
        <v>0</v>
      </c>
      <c r="F168">
        <v>13786.252000000002</v>
      </c>
      <c r="G168">
        <v>0</v>
      </c>
      <c r="H168">
        <v>27836</v>
      </c>
      <c r="I168">
        <v>5567.2000000000007</v>
      </c>
      <c r="J168">
        <v>0</v>
      </c>
      <c r="K168">
        <v>5567.2000000000007</v>
      </c>
      <c r="L168" t="s">
        <v>13</v>
      </c>
      <c r="M168" s="38">
        <v>26</v>
      </c>
    </row>
    <row r="169" spans="1:13" x14ac:dyDescent="0.25">
      <c r="A169">
        <v>0</v>
      </c>
      <c r="B169">
        <v>3965</v>
      </c>
      <c r="C169">
        <v>64966.260000000009</v>
      </c>
      <c r="D169">
        <v>13786.252000000002</v>
      </c>
      <c r="E169">
        <v>0</v>
      </c>
      <c r="F169">
        <v>13786.252000000002</v>
      </c>
      <c r="G169">
        <v>65400</v>
      </c>
      <c r="H169">
        <v>89271</v>
      </c>
      <c r="I169">
        <v>18647.2</v>
      </c>
      <c r="J169">
        <v>43846.204825552057</v>
      </c>
      <c r="K169">
        <v>62493.404825552061</v>
      </c>
      <c r="L169" t="s">
        <v>13</v>
      </c>
      <c r="M169" s="38">
        <v>27</v>
      </c>
    </row>
    <row r="170" spans="1:13" x14ac:dyDescent="0.25">
      <c r="A170">
        <v>0</v>
      </c>
      <c r="B170">
        <v>0</v>
      </c>
      <c r="C170">
        <v>64966.260000000009</v>
      </c>
      <c r="D170">
        <v>12993.252000000002</v>
      </c>
      <c r="E170">
        <v>0</v>
      </c>
      <c r="F170">
        <v>12993.252000000002</v>
      </c>
      <c r="G170">
        <v>0</v>
      </c>
      <c r="H170">
        <v>89271</v>
      </c>
      <c r="I170">
        <v>17854.2</v>
      </c>
      <c r="J170">
        <v>0</v>
      </c>
      <c r="K170">
        <v>17854.2</v>
      </c>
      <c r="L170" t="s">
        <v>13</v>
      </c>
      <c r="M170" s="38">
        <v>28</v>
      </c>
    </row>
    <row r="171" spans="1:13" x14ac:dyDescent="0.25">
      <c r="A171">
        <v>0</v>
      </c>
      <c r="B171">
        <v>0</v>
      </c>
      <c r="C171">
        <v>64966.260000000009</v>
      </c>
      <c r="D171">
        <v>12993.252000000002</v>
      </c>
      <c r="E171">
        <v>0</v>
      </c>
      <c r="F171">
        <v>12993.252000000002</v>
      </c>
      <c r="G171">
        <v>0</v>
      </c>
      <c r="H171">
        <v>89271</v>
      </c>
      <c r="I171">
        <v>17854.2</v>
      </c>
      <c r="J171">
        <v>0</v>
      </c>
      <c r="K171">
        <v>17854.2</v>
      </c>
      <c r="L171" t="s">
        <v>13</v>
      </c>
      <c r="M171" s="38">
        <v>29</v>
      </c>
    </row>
    <row r="172" spans="1:13" x14ac:dyDescent="0.25">
      <c r="A172">
        <v>0</v>
      </c>
      <c r="B172">
        <v>0</v>
      </c>
      <c r="C172">
        <v>64966.260000000009</v>
      </c>
      <c r="D172">
        <v>12993.252000000002</v>
      </c>
      <c r="E172">
        <v>0</v>
      </c>
      <c r="F172">
        <v>12993.252000000002</v>
      </c>
      <c r="G172">
        <v>0</v>
      </c>
      <c r="H172">
        <v>89271</v>
      </c>
      <c r="I172">
        <v>17854.2</v>
      </c>
      <c r="J172">
        <v>0</v>
      </c>
      <c r="K172">
        <v>17854.2</v>
      </c>
      <c r="L172" t="s">
        <v>13</v>
      </c>
      <c r="M172" s="38">
        <v>30</v>
      </c>
    </row>
    <row r="173" spans="1:13" x14ac:dyDescent="0.25">
      <c r="A173">
        <v>0</v>
      </c>
      <c r="B173">
        <v>0</v>
      </c>
      <c r="C173">
        <v>64966.260000000009</v>
      </c>
      <c r="D173">
        <v>12993.252000000002</v>
      </c>
      <c r="E173">
        <v>0</v>
      </c>
      <c r="F173">
        <v>12993.252000000002</v>
      </c>
      <c r="G173">
        <v>0</v>
      </c>
      <c r="H173">
        <v>89271</v>
      </c>
      <c r="I173">
        <v>17854.2</v>
      </c>
      <c r="J173">
        <v>0</v>
      </c>
      <c r="K173">
        <v>17854.2</v>
      </c>
      <c r="L173" t="s">
        <v>13</v>
      </c>
      <c r="M173" s="38">
        <v>31</v>
      </c>
    </row>
    <row r="174" spans="1:13" x14ac:dyDescent="0.25">
      <c r="A174">
        <v>0</v>
      </c>
      <c r="B174">
        <v>5160</v>
      </c>
      <c r="C174">
        <v>59806.260000000009</v>
      </c>
      <c r="D174">
        <v>12993.252000000002</v>
      </c>
      <c r="E174">
        <v>0</v>
      </c>
      <c r="F174">
        <v>12993.252000000002</v>
      </c>
      <c r="G174">
        <v>0</v>
      </c>
      <c r="H174">
        <v>84111</v>
      </c>
      <c r="I174">
        <v>17854.2</v>
      </c>
      <c r="J174">
        <v>0</v>
      </c>
      <c r="K174">
        <v>17854.2</v>
      </c>
      <c r="L174" t="s">
        <v>13</v>
      </c>
      <c r="M174" s="38">
        <v>32</v>
      </c>
    </row>
    <row r="175" spans="1:13" x14ac:dyDescent="0.25">
      <c r="A175">
        <v>0</v>
      </c>
      <c r="B175">
        <v>0</v>
      </c>
      <c r="C175">
        <v>59806.260000000009</v>
      </c>
      <c r="D175">
        <v>11961.252000000002</v>
      </c>
      <c r="E175">
        <v>0</v>
      </c>
      <c r="F175">
        <v>11961.252000000002</v>
      </c>
      <c r="G175">
        <v>0</v>
      </c>
      <c r="H175">
        <v>84111</v>
      </c>
      <c r="I175">
        <v>16822.2</v>
      </c>
      <c r="J175">
        <v>0</v>
      </c>
      <c r="K175">
        <v>16822.2</v>
      </c>
      <c r="L175" t="s">
        <v>13</v>
      </c>
      <c r="M175" s="38">
        <v>33</v>
      </c>
    </row>
    <row r="176" spans="1:13" x14ac:dyDescent="0.25">
      <c r="A176">
        <v>0</v>
      </c>
      <c r="B176">
        <v>0</v>
      </c>
      <c r="C176">
        <v>59806.260000000009</v>
      </c>
      <c r="D176">
        <v>11961.252000000002</v>
      </c>
      <c r="E176">
        <v>0</v>
      </c>
      <c r="F176">
        <v>11961.252000000002</v>
      </c>
      <c r="G176">
        <v>0</v>
      </c>
      <c r="H176">
        <v>84111</v>
      </c>
      <c r="I176">
        <v>16822.2</v>
      </c>
      <c r="J176">
        <v>0</v>
      </c>
      <c r="K176">
        <v>16822.2</v>
      </c>
      <c r="L176" t="s">
        <v>13</v>
      </c>
      <c r="M176" s="38">
        <v>34</v>
      </c>
    </row>
    <row r="177" spans="1:13" x14ac:dyDescent="0.25">
      <c r="A177">
        <v>7885</v>
      </c>
      <c r="B177">
        <v>600</v>
      </c>
      <c r="C177">
        <v>67091.260000000009</v>
      </c>
      <c r="D177">
        <v>13538.252000000002</v>
      </c>
      <c r="E177">
        <v>5286.3505359247392</v>
      </c>
      <c r="F177">
        <v>18824.602535924743</v>
      </c>
      <c r="G177">
        <v>0</v>
      </c>
      <c r="H177">
        <v>83511</v>
      </c>
      <c r="I177">
        <v>16822.2</v>
      </c>
      <c r="J177">
        <v>0</v>
      </c>
      <c r="K177">
        <v>16822.2</v>
      </c>
      <c r="L177" t="s">
        <v>13</v>
      </c>
      <c r="M177" s="38">
        <v>35</v>
      </c>
    </row>
    <row r="178" spans="1:13" x14ac:dyDescent="0.25">
      <c r="A178">
        <v>0</v>
      </c>
      <c r="B178">
        <v>16065</v>
      </c>
      <c r="C178">
        <v>51026.260000000009</v>
      </c>
      <c r="D178">
        <v>13418.252000000002</v>
      </c>
      <c r="E178">
        <v>0</v>
      </c>
      <c r="F178">
        <v>13418.252000000002</v>
      </c>
      <c r="G178">
        <v>0</v>
      </c>
      <c r="H178">
        <v>67446</v>
      </c>
      <c r="I178">
        <v>16702.2</v>
      </c>
      <c r="J178">
        <v>0</v>
      </c>
      <c r="K178">
        <v>16702.2</v>
      </c>
      <c r="L178" t="s">
        <v>13</v>
      </c>
      <c r="M178" s="38">
        <v>36</v>
      </c>
    </row>
    <row r="179" spans="1:13" x14ac:dyDescent="0.25">
      <c r="A179">
        <v>0</v>
      </c>
      <c r="B179">
        <v>19250</v>
      </c>
      <c r="C179">
        <v>31776.260000000009</v>
      </c>
      <c r="D179">
        <v>10205.252000000002</v>
      </c>
      <c r="E179">
        <v>0</v>
      </c>
      <c r="F179">
        <v>10205.252000000002</v>
      </c>
      <c r="G179">
        <v>0</v>
      </c>
      <c r="H179">
        <v>48196</v>
      </c>
      <c r="I179">
        <v>13489.2</v>
      </c>
      <c r="J179">
        <v>0</v>
      </c>
      <c r="K179">
        <v>13489.2</v>
      </c>
      <c r="L179" t="s">
        <v>13</v>
      </c>
      <c r="M179" s="38">
        <v>37</v>
      </c>
    </row>
    <row r="180" spans="1:13" x14ac:dyDescent="0.25">
      <c r="A180">
        <v>0</v>
      </c>
      <c r="B180">
        <v>0</v>
      </c>
      <c r="C180">
        <v>31776.260000000009</v>
      </c>
      <c r="D180">
        <v>6355.2520000000022</v>
      </c>
      <c r="E180">
        <v>0</v>
      </c>
      <c r="F180">
        <v>6355.2520000000022</v>
      </c>
      <c r="G180">
        <v>0</v>
      </c>
      <c r="H180">
        <v>48196</v>
      </c>
      <c r="I180">
        <v>9639.2000000000007</v>
      </c>
      <c r="J180">
        <v>0</v>
      </c>
      <c r="K180">
        <v>9639.2000000000007</v>
      </c>
      <c r="L180" t="s">
        <v>13</v>
      </c>
      <c r="M180" s="38">
        <v>38</v>
      </c>
    </row>
    <row r="181" spans="1:13" x14ac:dyDescent="0.25">
      <c r="A181">
        <v>23955</v>
      </c>
      <c r="B181">
        <v>23955</v>
      </c>
      <c r="C181">
        <v>31776.260000000009</v>
      </c>
      <c r="D181">
        <v>11146.252000000002</v>
      </c>
      <c r="E181">
        <v>16060.180987707943</v>
      </c>
      <c r="F181">
        <v>27206.432987707944</v>
      </c>
      <c r="G181">
        <v>0</v>
      </c>
      <c r="H181">
        <v>24241</v>
      </c>
      <c r="I181">
        <v>9639.2000000000007</v>
      </c>
      <c r="J181">
        <v>0</v>
      </c>
      <c r="K181">
        <v>9639.2000000000007</v>
      </c>
      <c r="L181" t="s">
        <v>13</v>
      </c>
      <c r="M181" s="38">
        <v>39</v>
      </c>
    </row>
    <row r="182" spans="1:13" x14ac:dyDescent="0.25">
      <c r="A182">
        <v>19330</v>
      </c>
      <c r="B182">
        <v>21665</v>
      </c>
      <c r="C182">
        <v>29441.260000000009</v>
      </c>
      <c r="D182">
        <v>10221.252000000002</v>
      </c>
      <c r="E182">
        <v>12959.43638039635</v>
      </c>
      <c r="F182">
        <v>23180.68838039635</v>
      </c>
      <c r="G182">
        <v>0</v>
      </c>
      <c r="H182">
        <v>2576</v>
      </c>
      <c r="I182">
        <v>4848.2</v>
      </c>
      <c r="J182">
        <v>0</v>
      </c>
      <c r="K182">
        <v>4848.2</v>
      </c>
      <c r="L182" t="s">
        <v>13</v>
      </c>
      <c r="M182" s="38">
        <v>40</v>
      </c>
    </row>
    <row r="183" spans="1:13" x14ac:dyDescent="0.25">
      <c r="A183">
        <v>0</v>
      </c>
      <c r="B183">
        <v>0</v>
      </c>
      <c r="C183">
        <v>29441.260000000009</v>
      </c>
      <c r="D183">
        <v>5888.2520000000022</v>
      </c>
      <c r="E183">
        <v>0</v>
      </c>
      <c r="F183">
        <v>5888.2520000000022</v>
      </c>
      <c r="G183">
        <v>0</v>
      </c>
      <c r="H183">
        <v>2576</v>
      </c>
      <c r="I183">
        <v>515.20000000000005</v>
      </c>
      <c r="J183">
        <v>0</v>
      </c>
      <c r="K183">
        <v>515.20000000000005</v>
      </c>
      <c r="L183" t="s">
        <v>13</v>
      </c>
      <c r="M183" s="38">
        <v>41</v>
      </c>
    </row>
    <row r="184" spans="1:13" x14ac:dyDescent="0.25">
      <c r="A184">
        <v>20885.400000000001</v>
      </c>
      <c r="B184">
        <v>27680.400000000001</v>
      </c>
      <c r="C184">
        <v>22646.260000000009</v>
      </c>
      <c r="D184">
        <v>10065.332000000002</v>
      </c>
      <c r="E184">
        <v>14002.22517222607</v>
      </c>
      <c r="F184">
        <v>24067.557172226072</v>
      </c>
      <c r="G184">
        <v>0</v>
      </c>
      <c r="H184">
        <v>-25104.400000000001</v>
      </c>
      <c r="I184">
        <v>73186.798739240781</v>
      </c>
      <c r="J184">
        <v>0</v>
      </c>
      <c r="K184">
        <v>73186.798739240781</v>
      </c>
      <c r="L184" t="s">
        <v>13</v>
      </c>
      <c r="M184" s="38">
        <v>42</v>
      </c>
    </row>
    <row r="185" spans="1:13" x14ac:dyDescent="0.25">
      <c r="A185">
        <v>0</v>
      </c>
      <c r="B185">
        <v>2596.5</v>
      </c>
      <c r="C185">
        <v>20049.760000000009</v>
      </c>
      <c r="D185">
        <v>4529.2520000000022</v>
      </c>
      <c r="E185">
        <v>0</v>
      </c>
      <c r="F185">
        <v>4529.2520000000022</v>
      </c>
      <c r="G185">
        <v>65400</v>
      </c>
      <c r="H185">
        <v>62803.5</v>
      </c>
      <c r="I185">
        <v>13080</v>
      </c>
      <c r="J185">
        <v>43846.204825552057</v>
      </c>
      <c r="K185">
        <v>56926.204825552057</v>
      </c>
      <c r="L185" t="s">
        <v>13</v>
      </c>
      <c r="M185" s="38">
        <v>43</v>
      </c>
    </row>
    <row r="186" spans="1:13" x14ac:dyDescent="0.25">
      <c r="A186">
        <v>0</v>
      </c>
      <c r="B186">
        <v>0</v>
      </c>
      <c r="C186">
        <v>20049.760000000009</v>
      </c>
      <c r="D186">
        <v>4009.952000000002</v>
      </c>
      <c r="E186">
        <v>0</v>
      </c>
      <c r="F186">
        <v>4009.952000000002</v>
      </c>
      <c r="G186">
        <v>0</v>
      </c>
      <c r="H186">
        <v>62803.5</v>
      </c>
      <c r="I186">
        <v>12560.7</v>
      </c>
      <c r="J186">
        <v>0</v>
      </c>
      <c r="K186">
        <v>12560.7</v>
      </c>
      <c r="L186" t="s">
        <v>13</v>
      </c>
      <c r="M186" s="38">
        <v>44</v>
      </c>
    </row>
    <row r="187" spans="1:13" x14ac:dyDescent="0.25">
      <c r="A187">
        <v>0</v>
      </c>
      <c r="B187">
        <v>0</v>
      </c>
      <c r="C187">
        <v>20049.760000000009</v>
      </c>
      <c r="D187">
        <v>4009.952000000002</v>
      </c>
      <c r="E187">
        <v>0</v>
      </c>
      <c r="F187">
        <v>4009.952000000002</v>
      </c>
      <c r="G187">
        <v>0</v>
      </c>
      <c r="H187">
        <v>62803.5</v>
      </c>
      <c r="I187">
        <v>12560.7</v>
      </c>
      <c r="J187">
        <v>0</v>
      </c>
      <c r="K187">
        <v>12560.7</v>
      </c>
      <c r="L187" t="s">
        <v>13</v>
      </c>
      <c r="M187" s="38">
        <v>45</v>
      </c>
    </row>
    <row r="188" spans="1:13" x14ac:dyDescent="0.25">
      <c r="A188">
        <v>0</v>
      </c>
      <c r="B188">
        <v>19179.599999999999</v>
      </c>
      <c r="C188">
        <v>870.16000000001077</v>
      </c>
      <c r="D188">
        <v>4009.952000000002</v>
      </c>
      <c r="E188">
        <v>0</v>
      </c>
      <c r="F188">
        <v>4009.952000000002</v>
      </c>
      <c r="G188">
        <v>0</v>
      </c>
      <c r="H188">
        <v>43623.9</v>
      </c>
      <c r="I188">
        <v>12560.7</v>
      </c>
      <c r="J188">
        <v>0</v>
      </c>
      <c r="K188">
        <v>12560.7</v>
      </c>
      <c r="L188" t="s">
        <v>13</v>
      </c>
      <c r="M188" s="38">
        <v>46</v>
      </c>
    </row>
    <row r="189" spans="1:13" x14ac:dyDescent="0.25">
      <c r="A189">
        <v>8970</v>
      </c>
      <c r="B189">
        <v>8970</v>
      </c>
      <c r="C189">
        <v>870.16000000001077</v>
      </c>
      <c r="D189">
        <v>1968.0320000000022</v>
      </c>
      <c r="E189">
        <v>6013.7684600183784</v>
      </c>
      <c r="F189">
        <v>7981.8004600183804</v>
      </c>
      <c r="G189">
        <v>0</v>
      </c>
      <c r="H189">
        <v>34653.9</v>
      </c>
      <c r="I189">
        <v>8724.7800000000007</v>
      </c>
      <c r="J189">
        <v>0</v>
      </c>
      <c r="K189">
        <v>8724.7800000000007</v>
      </c>
      <c r="L189" t="s">
        <v>13</v>
      </c>
      <c r="M189" s="38">
        <v>47</v>
      </c>
    </row>
    <row r="190" spans="1:13" x14ac:dyDescent="0.25">
      <c r="A190" s="4">
        <v>742443.20000000007</v>
      </c>
      <c r="B190" s="4">
        <v>3355.56</v>
      </c>
      <c r="C190">
        <f>A190-B190</f>
        <v>739087.64</v>
      </c>
      <c r="D190">
        <f>0.2*A190</f>
        <v>148488.64000000001</v>
      </c>
      <c r="E190">
        <f>13.4008055772985*A190*0.05</f>
        <v>497466.84876936744</v>
      </c>
      <c r="F190">
        <f>E190+D190</f>
        <v>645955.48876936745</v>
      </c>
      <c r="G190">
        <v>268818</v>
      </c>
      <c r="H190">
        <v>265462.44</v>
      </c>
      <c r="I190">
        <v>53763.600000000006</v>
      </c>
      <c r="J190">
        <f>G190*13.40080558*0.05</f>
        <v>180118.887720222</v>
      </c>
      <c r="K190">
        <f t="shared" ref="K190:K236" si="0">I190+J190</f>
        <v>233882.48772022201</v>
      </c>
      <c r="L190" t="s">
        <v>235</v>
      </c>
      <c r="M190" s="38">
        <v>1</v>
      </c>
    </row>
    <row r="191" spans="1:13" x14ac:dyDescent="0.25">
      <c r="A191" s="4">
        <v>0</v>
      </c>
      <c r="B191" s="4">
        <v>63172.56</v>
      </c>
      <c r="C191">
        <f>C190+(A191-B191)</f>
        <v>675915.08000000007</v>
      </c>
      <c r="D191">
        <f>0.2*(C190+A191)</f>
        <v>147817.52800000002</v>
      </c>
      <c r="E191">
        <f t="shared" ref="E191:E236" si="1">13.4008055772985*A191*0.05</f>
        <v>0</v>
      </c>
      <c r="F191">
        <f t="shared" ref="F191:F236" si="2">E191+D191</f>
        <v>147817.52800000002</v>
      </c>
      <c r="G191">
        <v>0</v>
      </c>
      <c r="H191" s="13">
        <v>202289.88</v>
      </c>
      <c r="I191" s="13">
        <v>53092.488000000005</v>
      </c>
      <c r="J191">
        <f t="shared" ref="J191:J236" si="3">G191*13.40080558*0.05</f>
        <v>0</v>
      </c>
      <c r="K191">
        <f t="shared" si="0"/>
        <v>53092.488000000005</v>
      </c>
      <c r="L191" t="s">
        <v>235</v>
      </c>
      <c r="M191" s="38">
        <v>2</v>
      </c>
    </row>
    <row r="192" spans="1:13" x14ac:dyDescent="0.25">
      <c r="A192" s="4">
        <v>0</v>
      </c>
      <c r="B192" s="4">
        <v>103438</v>
      </c>
      <c r="C192">
        <f t="shared" ref="C192:C236" si="4">C191+(A192-B192)</f>
        <v>572477.08000000007</v>
      </c>
      <c r="D192">
        <f t="shared" ref="D192:D233" si="5">0.2*(C191+A192)</f>
        <v>135183.01600000003</v>
      </c>
      <c r="E192">
        <f t="shared" si="1"/>
        <v>0</v>
      </c>
      <c r="F192">
        <f t="shared" si="2"/>
        <v>135183.01600000003</v>
      </c>
      <c r="G192">
        <v>0</v>
      </c>
      <c r="H192" s="19">
        <v>98851.88</v>
      </c>
      <c r="I192" s="13">
        <v>40457.976000000002</v>
      </c>
      <c r="J192">
        <f t="shared" si="3"/>
        <v>0</v>
      </c>
      <c r="K192">
        <f t="shared" si="0"/>
        <v>40457.976000000002</v>
      </c>
      <c r="L192" t="s">
        <v>235</v>
      </c>
      <c r="M192" s="38">
        <v>3</v>
      </c>
    </row>
    <row r="193" spans="1:13" x14ac:dyDescent="0.25">
      <c r="A193" s="4">
        <v>94170</v>
      </c>
      <c r="B193" s="4">
        <v>43600</v>
      </c>
      <c r="C193">
        <f t="shared" si="4"/>
        <v>623047.08000000007</v>
      </c>
      <c r="D193">
        <f t="shared" si="5"/>
        <v>133329.41600000003</v>
      </c>
      <c r="E193">
        <f t="shared" si="1"/>
        <v>63097.693060709993</v>
      </c>
      <c r="F193">
        <f t="shared" si="2"/>
        <v>196427.10906071</v>
      </c>
      <c r="G193">
        <v>0</v>
      </c>
      <c r="H193" s="19">
        <v>55251.880000000005</v>
      </c>
      <c r="I193" s="13">
        <v>19770.376000000004</v>
      </c>
      <c r="J193">
        <f t="shared" si="3"/>
        <v>0</v>
      </c>
      <c r="K193">
        <f t="shared" si="0"/>
        <v>19770.376000000004</v>
      </c>
      <c r="L193" t="s">
        <v>235</v>
      </c>
      <c r="M193" s="38">
        <v>4</v>
      </c>
    </row>
    <row r="194" spans="1:13" x14ac:dyDescent="0.25">
      <c r="A194" s="4">
        <v>0</v>
      </c>
      <c r="B194" s="4">
        <v>16104</v>
      </c>
      <c r="C194">
        <f t="shared" si="4"/>
        <v>606943.08000000007</v>
      </c>
      <c r="D194">
        <f t="shared" si="5"/>
        <v>124609.41600000003</v>
      </c>
      <c r="E194">
        <f t="shared" si="1"/>
        <v>0</v>
      </c>
      <c r="F194">
        <f t="shared" si="2"/>
        <v>124609.41600000003</v>
      </c>
      <c r="G194">
        <v>0</v>
      </c>
      <c r="H194" s="19">
        <v>39147.880000000005</v>
      </c>
      <c r="I194" s="13">
        <v>11050.376000000002</v>
      </c>
      <c r="J194">
        <f t="shared" si="3"/>
        <v>0</v>
      </c>
      <c r="K194">
        <f t="shared" si="0"/>
        <v>11050.376000000002</v>
      </c>
      <c r="L194" t="s">
        <v>235</v>
      </c>
      <c r="M194" s="38">
        <v>5</v>
      </c>
    </row>
    <row r="195" spans="1:13" x14ac:dyDescent="0.25">
      <c r="A195" s="4">
        <v>96760</v>
      </c>
      <c r="B195" s="4">
        <v>7235.4400000000005</v>
      </c>
      <c r="C195">
        <f t="shared" si="4"/>
        <v>696467.64000000013</v>
      </c>
      <c r="D195">
        <f t="shared" si="5"/>
        <v>140740.61600000001</v>
      </c>
      <c r="E195">
        <f t="shared" si="1"/>
        <v>64833.097382970147</v>
      </c>
      <c r="F195">
        <f t="shared" si="2"/>
        <v>205573.71338297016</v>
      </c>
      <c r="G195">
        <v>268818</v>
      </c>
      <c r="H195" s="19">
        <v>300730.44</v>
      </c>
      <c r="I195" s="19">
        <v>61593.176000000007</v>
      </c>
      <c r="J195">
        <f t="shared" si="3"/>
        <v>180118.887720222</v>
      </c>
      <c r="K195">
        <f t="shared" si="0"/>
        <v>241712.06372022201</v>
      </c>
      <c r="L195" t="s">
        <v>235</v>
      </c>
      <c r="M195" s="38">
        <v>6</v>
      </c>
    </row>
    <row r="196" spans="1:13" x14ac:dyDescent="0.25">
      <c r="A196" s="4">
        <v>0</v>
      </c>
      <c r="B196" s="4">
        <v>7793</v>
      </c>
      <c r="C196">
        <f t="shared" si="4"/>
        <v>688674.64000000013</v>
      </c>
      <c r="D196">
        <f t="shared" si="5"/>
        <v>139293.52800000002</v>
      </c>
      <c r="E196">
        <f t="shared" si="1"/>
        <v>0</v>
      </c>
      <c r="F196">
        <f t="shared" si="2"/>
        <v>139293.52800000002</v>
      </c>
      <c r="G196">
        <v>0</v>
      </c>
      <c r="H196" s="19">
        <v>292937.44</v>
      </c>
      <c r="I196" s="19">
        <v>60146.088000000003</v>
      </c>
      <c r="J196">
        <f t="shared" si="3"/>
        <v>0</v>
      </c>
      <c r="K196">
        <f t="shared" si="0"/>
        <v>60146.088000000003</v>
      </c>
      <c r="L196" t="s">
        <v>235</v>
      </c>
      <c r="M196" s="38">
        <v>7</v>
      </c>
    </row>
    <row r="197" spans="1:13" x14ac:dyDescent="0.25">
      <c r="A197" s="4">
        <v>193471.2</v>
      </c>
      <c r="B197" s="4">
        <v>16524.28</v>
      </c>
      <c r="C197">
        <f t="shared" si="4"/>
        <v>865621.56000000017</v>
      </c>
      <c r="D197">
        <f t="shared" si="5"/>
        <v>176429.16800000003</v>
      </c>
      <c r="E197">
        <f t="shared" si="1"/>
        <v>129633.4968003317</v>
      </c>
      <c r="F197">
        <f t="shared" si="2"/>
        <v>306062.66480033175</v>
      </c>
      <c r="G197">
        <v>0</v>
      </c>
      <c r="H197" s="19">
        <v>276413.16000000003</v>
      </c>
      <c r="I197" s="19">
        <v>58587.488000000005</v>
      </c>
      <c r="J197">
        <f t="shared" si="3"/>
        <v>0</v>
      </c>
      <c r="K197">
        <f t="shared" si="0"/>
        <v>58587.488000000005</v>
      </c>
      <c r="L197" t="s">
        <v>235</v>
      </c>
      <c r="M197" s="38">
        <v>8</v>
      </c>
    </row>
    <row r="198" spans="1:13" x14ac:dyDescent="0.25">
      <c r="A198" s="4">
        <v>0</v>
      </c>
      <c r="B198" s="4">
        <v>54130.879999999997</v>
      </c>
      <c r="C198">
        <f t="shared" si="4"/>
        <v>811490.68000000017</v>
      </c>
      <c r="D198">
        <f t="shared" si="5"/>
        <v>173124.31200000003</v>
      </c>
      <c r="E198">
        <f t="shared" si="1"/>
        <v>0</v>
      </c>
      <c r="F198">
        <f t="shared" si="2"/>
        <v>173124.31200000003</v>
      </c>
      <c r="G198">
        <v>0</v>
      </c>
      <c r="H198" s="19">
        <v>222282.28000000003</v>
      </c>
      <c r="I198" s="19">
        <v>55282.632000000012</v>
      </c>
      <c r="J198">
        <f t="shared" si="3"/>
        <v>0</v>
      </c>
      <c r="K198">
        <f t="shared" si="0"/>
        <v>55282.632000000012</v>
      </c>
      <c r="L198" t="s">
        <v>235</v>
      </c>
      <c r="M198" s="38">
        <v>9</v>
      </c>
    </row>
    <row r="199" spans="1:13" x14ac:dyDescent="0.25">
      <c r="A199" s="4">
        <v>5664</v>
      </c>
      <c r="B199" s="4">
        <v>123944</v>
      </c>
      <c r="C199">
        <f t="shared" si="4"/>
        <v>693210.68000000017</v>
      </c>
      <c r="D199">
        <f t="shared" si="5"/>
        <v>163430.93600000005</v>
      </c>
      <c r="E199">
        <f t="shared" si="1"/>
        <v>3795.1081394909361</v>
      </c>
      <c r="F199">
        <f t="shared" si="2"/>
        <v>167226.04413949099</v>
      </c>
      <c r="G199">
        <v>0</v>
      </c>
      <c r="H199" s="19">
        <v>98338.280000000028</v>
      </c>
      <c r="I199" s="19">
        <v>44456.456000000006</v>
      </c>
      <c r="J199">
        <f t="shared" si="3"/>
        <v>0</v>
      </c>
      <c r="K199">
        <f t="shared" si="0"/>
        <v>44456.456000000006</v>
      </c>
      <c r="L199" t="s">
        <v>235</v>
      </c>
      <c r="M199" s="38">
        <v>10</v>
      </c>
    </row>
    <row r="200" spans="1:13" x14ac:dyDescent="0.25">
      <c r="A200" s="4">
        <v>0</v>
      </c>
      <c r="B200" s="4">
        <v>21168</v>
      </c>
      <c r="C200">
        <f t="shared" si="4"/>
        <v>672042.68000000017</v>
      </c>
      <c r="D200">
        <f t="shared" si="5"/>
        <v>138642.13600000003</v>
      </c>
      <c r="E200">
        <f t="shared" si="1"/>
        <v>0</v>
      </c>
      <c r="F200">
        <f t="shared" si="2"/>
        <v>138642.13600000003</v>
      </c>
      <c r="G200">
        <v>0</v>
      </c>
      <c r="H200" s="19">
        <v>77170.280000000028</v>
      </c>
      <c r="I200" s="19">
        <v>19667.656000000006</v>
      </c>
      <c r="J200">
        <f t="shared" si="3"/>
        <v>0</v>
      </c>
      <c r="K200">
        <f t="shared" si="0"/>
        <v>19667.656000000006</v>
      </c>
      <c r="L200" t="s">
        <v>235</v>
      </c>
      <c r="M200" s="38">
        <v>11</v>
      </c>
    </row>
    <row r="201" spans="1:13" x14ac:dyDescent="0.25">
      <c r="A201" s="4">
        <v>0</v>
      </c>
      <c r="B201" s="4">
        <v>9698</v>
      </c>
      <c r="C201">
        <f t="shared" si="4"/>
        <v>662344.68000000017</v>
      </c>
      <c r="D201">
        <f t="shared" si="5"/>
        <v>134408.53600000005</v>
      </c>
      <c r="E201">
        <f t="shared" si="1"/>
        <v>0</v>
      </c>
      <c r="F201">
        <f t="shared" si="2"/>
        <v>134408.53600000005</v>
      </c>
      <c r="G201">
        <v>0</v>
      </c>
      <c r="H201" s="19">
        <v>67472.280000000028</v>
      </c>
      <c r="I201" s="19">
        <v>15434.056000000006</v>
      </c>
      <c r="J201">
        <f t="shared" si="3"/>
        <v>0</v>
      </c>
      <c r="K201">
        <f t="shared" si="0"/>
        <v>15434.056000000006</v>
      </c>
      <c r="L201" t="s">
        <v>235</v>
      </c>
      <c r="M201" s="38">
        <v>12</v>
      </c>
    </row>
    <row r="202" spans="1:13" x14ac:dyDescent="0.25">
      <c r="A202" s="4">
        <v>4800</v>
      </c>
      <c r="B202" s="4">
        <v>31973</v>
      </c>
      <c r="C202">
        <f t="shared" si="4"/>
        <v>635171.68000000017</v>
      </c>
      <c r="D202">
        <f t="shared" si="5"/>
        <v>133428.93600000005</v>
      </c>
      <c r="E202">
        <f t="shared" si="1"/>
        <v>3216.1933385516404</v>
      </c>
      <c r="F202">
        <f t="shared" si="2"/>
        <v>136645.12933855169</v>
      </c>
      <c r="G202">
        <v>0</v>
      </c>
      <c r="H202" s="19">
        <v>35499.280000000028</v>
      </c>
      <c r="I202" s="19">
        <v>13494.456000000006</v>
      </c>
      <c r="J202">
        <f t="shared" si="3"/>
        <v>0</v>
      </c>
      <c r="K202">
        <f t="shared" si="0"/>
        <v>13494.456000000006</v>
      </c>
      <c r="L202" t="s">
        <v>235</v>
      </c>
      <c r="M202" s="38">
        <v>13</v>
      </c>
    </row>
    <row r="203" spans="1:13" x14ac:dyDescent="0.25">
      <c r="A203" s="4">
        <v>0</v>
      </c>
      <c r="B203" s="4">
        <v>0</v>
      </c>
      <c r="C203">
        <f t="shared" si="4"/>
        <v>635171.68000000017</v>
      </c>
      <c r="D203">
        <f t="shared" si="5"/>
        <v>127034.33600000004</v>
      </c>
      <c r="E203">
        <f t="shared" si="1"/>
        <v>0</v>
      </c>
      <c r="F203">
        <f t="shared" si="2"/>
        <v>127034.33600000004</v>
      </c>
      <c r="G203">
        <v>268818</v>
      </c>
      <c r="H203" s="19">
        <v>304317.28000000003</v>
      </c>
      <c r="I203" s="19">
        <v>60863.456000000006</v>
      </c>
      <c r="J203">
        <f t="shared" si="3"/>
        <v>180118.887720222</v>
      </c>
      <c r="K203">
        <f t="shared" si="0"/>
        <v>240982.34372022201</v>
      </c>
      <c r="L203" t="s">
        <v>235</v>
      </c>
      <c r="M203" s="38">
        <v>14</v>
      </c>
    </row>
    <row r="204" spans="1:13" x14ac:dyDescent="0.25">
      <c r="A204" s="4">
        <v>0</v>
      </c>
      <c r="B204" s="4">
        <v>35000</v>
      </c>
      <c r="C204">
        <f t="shared" si="4"/>
        <v>600171.68000000017</v>
      </c>
      <c r="D204">
        <f t="shared" si="5"/>
        <v>127034.33600000004</v>
      </c>
      <c r="E204">
        <f t="shared" si="1"/>
        <v>0</v>
      </c>
      <c r="F204">
        <f t="shared" si="2"/>
        <v>127034.33600000004</v>
      </c>
      <c r="G204">
        <v>0</v>
      </c>
      <c r="H204" s="19">
        <v>269317.28000000003</v>
      </c>
      <c r="I204" s="19">
        <v>60863.456000000006</v>
      </c>
      <c r="J204">
        <f t="shared" si="3"/>
        <v>0</v>
      </c>
      <c r="K204">
        <f t="shared" si="0"/>
        <v>60863.456000000006</v>
      </c>
      <c r="L204" t="s">
        <v>235</v>
      </c>
      <c r="M204" s="38">
        <v>15</v>
      </c>
    </row>
    <row r="205" spans="1:13" x14ac:dyDescent="0.25">
      <c r="A205" s="4">
        <v>0</v>
      </c>
      <c r="B205" s="4">
        <v>115360.56</v>
      </c>
      <c r="C205">
        <f t="shared" si="4"/>
        <v>484811.12000000017</v>
      </c>
      <c r="D205">
        <f t="shared" si="5"/>
        <v>120034.33600000004</v>
      </c>
      <c r="E205">
        <f t="shared" si="1"/>
        <v>0</v>
      </c>
      <c r="F205">
        <f t="shared" si="2"/>
        <v>120034.33600000004</v>
      </c>
      <c r="G205">
        <v>0</v>
      </c>
      <c r="H205" s="19">
        <v>153956.72000000003</v>
      </c>
      <c r="I205" s="19">
        <v>53863.456000000006</v>
      </c>
      <c r="J205">
        <f t="shared" si="3"/>
        <v>0</v>
      </c>
      <c r="K205">
        <f t="shared" si="0"/>
        <v>53863.456000000006</v>
      </c>
      <c r="L205" t="s">
        <v>235</v>
      </c>
      <c r="M205" s="38">
        <v>16</v>
      </c>
    </row>
    <row r="206" spans="1:13" x14ac:dyDescent="0.25">
      <c r="A206" s="4">
        <v>0</v>
      </c>
      <c r="B206" s="4">
        <v>109140</v>
      </c>
      <c r="C206">
        <f t="shared" si="4"/>
        <v>375671.12000000017</v>
      </c>
      <c r="D206">
        <f t="shared" si="5"/>
        <v>96962.224000000046</v>
      </c>
      <c r="E206">
        <f t="shared" si="1"/>
        <v>0</v>
      </c>
      <c r="F206">
        <f t="shared" si="2"/>
        <v>96962.224000000046</v>
      </c>
      <c r="G206">
        <v>0</v>
      </c>
      <c r="H206" s="19">
        <v>44816.72000000003</v>
      </c>
      <c r="I206" s="19">
        <v>30791.344000000008</v>
      </c>
      <c r="J206">
        <f t="shared" si="3"/>
        <v>0</v>
      </c>
      <c r="K206">
        <f t="shared" si="0"/>
        <v>30791.344000000008</v>
      </c>
      <c r="L206" t="s">
        <v>235</v>
      </c>
      <c r="M206" s="38">
        <v>17</v>
      </c>
    </row>
    <row r="207" spans="1:13" x14ac:dyDescent="0.25">
      <c r="A207" s="4">
        <v>0</v>
      </c>
      <c r="B207" s="4">
        <v>0</v>
      </c>
      <c r="C207">
        <f t="shared" si="4"/>
        <v>375671.12000000017</v>
      </c>
      <c r="D207">
        <f t="shared" si="5"/>
        <v>75134.224000000031</v>
      </c>
      <c r="E207">
        <f t="shared" si="1"/>
        <v>0</v>
      </c>
      <c r="F207">
        <f t="shared" si="2"/>
        <v>75134.224000000031</v>
      </c>
      <c r="G207">
        <v>0</v>
      </c>
      <c r="H207" s="19">
        <v>44816.72000000003</v>
      </c>
      <c r="I207" s="19">
        <v>8963.3440000000064</v>
      </c>
      <c r="J207">
        <f t="shared" si="3"/>
        <v>0</v>
      </c>
      <c r="K207">
        <f t="shared" si="0"/>
        <v>8963.3440000000064</v>
      </c>
      <c r="L207" t="s">
        <v>235</v>
      </c>
      <c r="M207" s="38">
        <v>18</v>
      </c>
    </row>
    <row r="208" spans="1:13" x14ac:dyDescent="0.25">
      <c r="A208" s="4">
        <v>0</v>
      </c>
      <c r="B208" s="4">
        <v>116439</v>
      </c>
      <c r="C208">
        <f t="shared" si="4"/>
        <v>259232.12000000017</v>
      </c>
      <c r="D208">
        <f t="shared" si="5"/>
        <v>75134.224000000031</v>
      </c>
      <c r="E208">
        <f t="shared" si="1"/>
        <v>0</v>
      </c>
      <c r="F208">
        <f t="shared" si="2"/>
        <v>75134.224000000031</v>
      </c>
      <c r="G208">
        <v>0</v>
      </c>
      <c r="H208" s="19">
        <v>-71622.27999999997</v>
      </c>
      <c r="I208" s="19">
        <v>216253.55901237892</v>
      </c>
      <c r="J208">
        <f t="shared" si="3"/>
        <v>0</v>
      </c>
      <c r="K208">
        <f t="shared" si="0"/>
        <v>216253.55901237892</v>
      </c>
      <c r="L208" t="s">
        <v>235</v>
      </c>
      <c r="M208" s="38">
        <v>19</v>
      </c>
    </row>
    <row r="209" spans="1:13" x14ac:dyDescent="0.25">
      <c r="A209" s="4">
        <v>535993</v>
      </c>
      <c r="B209" s="4">
        <v>34962</v>
      </c>
      <c r="C209">
        <f t="shared" si="4"/>
        <v>760263.12000000011</v>
      </c>
      <c r="D209">
        <f t="shared" si="5"/>
        <v>159045.02400000003</v>
      </c>
      <c r="E209">
        <f t="shared" si="1"/>
        <v>359136.89918964775</v>
      </c>
      <c r="F209">
        <f t="shared" si="2"/>
        <v>518181.92318964779</v>
      </c>
      <c r="G209">
        <v>268818</v>
      </c>
      <c r="H209" s="19">
        <v>233856</v>
      </c>
      <c r="I209" s="19">
        <v>53763.600000000006</v>
      </c>
      <c r="J209">
        <f t="shared" si="3"/>
        <v>180118.887720222</v>
      </c>
      <c r="K209">
        <f t="shared" si="0"/>
        <v>233882.48772022201</v>
      </c>
      <c r="L209" t="s">
        <v>235</v>
      </c>
      <c r="M209" s="38">
        <v>20</v>
      </c>
    </row>
    <row r="210" spans="1:13" x14ac:dyDescent="0.25">
      <c r="A210" s="4">
        <v>0</v>
      </c>
      <c r="B210" s="4">
        <v>177850</v>
      </c>
      <c r="C210">
        <f t="shared" si="4"/>
        <v>582413.12000000011</v>
      </c>
      <c r="D210">
        <f t="shared" si="5"/>
        <v>152052.62400000004</v>
      </c>
      <c r="E210">
        <f t="shared" si="1"/>
        <v>0</v>
      </c>
      <c r="F210">
        <f t="shared" si="2"/>
        <v>152052.62400000004</v>
      </c>
      <c r="G210">
        <v>0</v>
      </c>
      <c r="H210" s="19">
        <v>56006</v>
      </c>
      <c r="I210" s="19">
        <v>46771.200000000004</v>
      </c>
      <c r="J210">
        <f t="shared" si="3"/>
        <v>0</v>
      </c>
      <c r="K210">
        <f t="shared" si="0"/>
        <v>46771.200000000004</v>
      </c>
      <c r="L210" t="s">
        <v>235</v>
      </c>
      <c r="M210" s="38">
        <v>21</v>
      </c>
    </row>
    <row r="211" spans="1:13" x14ac:dyDescent="0.25">
      <c r="A211" s="4">
        <v>530</v>
      </c>
      <c r="B211" s="4">
        <v>103212</v>
      </c>
      <c r="C211">
        <f t="shared" si="4"/>
        <v>479731.12000000011</v>
      </c>
      <c r="D211">
        <f t="shared" si="5"/>
        <v>116588.62400000003</v>
      </c>
      <c r="E211">
        <f t="shared" si="1"/>
        <v>355.12134779841028</v>
      </c>
      <c r="F211">
        <f t="shared" si="2"/>
        <v>116943.74534779844</v>
      </c>
      <c r="G211">
        <v>0</v>
      </c>
      <c r="H211" s="19">
        <v>-47206</v>
      </c>
      <c r="I211" s="19">
        <v>147825.47236153838</v>
      </c>
      <c r="J211">
        <f t="shared" si="3"/>
        <v>0</v>
      </c>
      <c r="K211">
        <f t="shared" si="0"/>
        <v>147825.47236153838</v>
      </c>
      <c r="L211" t="s">
        <v>235</v>
      </c>
      <c r="M211" s="38">
        <v>22</v>
      </c>
    </row>
    <row r="212" spans="1:13" x14ac:dyDescent="0.25">
      <c r="A212" s="4">
        <v>238</v>
      </c>
      <c r="B212" s="4">
        <v>77003.359999999986</v>
      </c>
      <c r="C212">
        <f t="shared" si="4"/>
        <v>402965.76000000013</v>
      </c>
      <c r="D212">
        <f t="shared" si="5"/>
        <v>95993.824000000022</v>
      </c>
      <c r="E212">
        <f t="shared" si="1"/>
        <v>159.46958636985218</v>
      </c>
      <c r="F212">
        <f t="shared" si="2"/>
        <v>96153.29358636988</v>
      </c>
      <c r="G212">
        <v>0</v>
      </c>
      <c r="H212" s="19">
        <v>-77003.359999999986</v>
      </c>
      <c r="I212" s="19">
        <v>222864.21279908461</v>
      </c>
      <c r="J212">
        <f t="shared" si="3"/>
        <v>0</v>
      </c>
      <c r="K212">
        <f t="shared" si="0"/>
        <v>222864.21279908461</v>
      </c>
      <c r="L212" t="s">
        <v>235</v>
      </c>
      <c r="M212" s="38">
        <v>23</v>
      </c>
    </row>
    <row r="213" spans="1:13" x14ac:dyDescent="0.25">
      <c r="A213" s="4">
        <v>0</v>
      </c>
      <c r="B213" s="4">
        <v>6043.5</v>
      </c>
      <c r="C213">
        <f t="shared" si="4"/>
        <v>396922.26000000013</v>
      </c>
      <c r="D213">
        <f t="shared" si="5"/>
        <v>80593.152000000031</v>
      </c>
      <c r="E213">
        <f t="shared" si="1"/>
        <v>0</v>
      </c>
      <c r="F213">
        <f t="shared" si="2"/>
        <v>80593.152000000031</v>
      </c>
      <c r="G213">
        <v>0</v>
      </c>
      <c r="H213">
        <v>-6043.5</v>
      </c>
      <c r="I213" s="19">
        <v>17491.183112675448</v>
      </c>
      <c r="J213">
        <f t="shared" si="3"/>
        <v>0</v>
      </c>
      <c r="K213">
        <f t="shared" si="0"/>
        <v>17491.183112675448</v>
      </c>
      <c r="L213" t="s">
        <v>235</v>
      </c>
      <c r="M213" s="38">
        <v>24</v>
      </c>
    </row>
    <row r="214" spans="1:13" x14ac:dyDescent="0.25">
      <c r="A214" s="4">
        <v>762217.91999999993</v>
      </c>
      <c r="B214" s="4">
        <v>665</v>
      </c>
      <c r="C214">
        <f t="shared" si="4"/>
        <v>1158475.1800000002</v>
      </c>
      <c r="D214">
        <f t="shared" si="5"/>
        <v>231828.03600000005</v>
      </c>
      <c r="E214">
        <f t="shared" si="1"/>
        <v>510716.70767264313</v>
      </c>
      <c r="F214">
        <f t="shared" si="2"/>
        <v>742544.74367264321</v>
      </c>
      <c r="G214">
        <v>268818</v>
      </c>
      <c r="H214">
        <v>268153</v>
      </c>
      <c r="I214">
        <v>53763.600000000006</v>
      </c>
      <c r="J214">
        <f t="shared" si="3"/>
        <v>180118.887720222</v>
      </c>
      <c r="K214">
        <f t="shared" si="0"/>
        <v>233882.48772022201</v>
      </c>
      <c r="L214" t="s">
        <v>235</v>
      </c>
      <c r="M214" s="38">
        <v>25</v>
      </c>
    </row>
    <row r="215" spans="1:13" x14ac:dyDescent="0.25">
      <c r="A215" s="4">
        <v>0</v>
      </c>
      <c r="B215" s="4">
        <v>30835</v>
      </c>
      <c r="C215">
        <f t="shared" si="4"/>
        <v>1127640.1800000002</v>
      </c>
      <c r="D215">
        <f t="shared" si="5"/>
        <v>231695.03600000005</v>
      </c>
      <c r="E215">
        <f t="shared" si="1"/>
        <v>0</v>
      </c>
      <c r="F215">
        <f t="shared" si="2"/>
        <v>231695.03600000005</v>
      </c>
      <c r="G215">
        <v>0</v>
      </c>
      <c r="H215">
        <v>237318</v>
      </c>
      <c r="I215">
        <v>53630.600000000006</v>
      </c>
      <c r="J215">
        <f t="shared" si="3"/>
        <v>0</v>
      </c>
      <c r="K215">
        <f t="shared" si="0"/>
        <v>53630.600000000006</v>
      </c>
      <c r="L215" t="s">
        <v>235</v>
      </c>
      <c r="M215" s="38">
        <v>26</v>
      </c>
    </row>
    <row r="216" spans="1:13" x14ac:dyDescent="0.25">
      <c r="A216" s="4">
        <v>0</v>
      </c>
      <c r="B216" s="4">
        <v>7575</v>
      </c>
      <c r="C216">
        <f t="shared" si="4"/>
        <v>1120065.1800000002</v>
      </c>
      <c r="D216">
        <f t="shared" si="5"/>
        <v>225528.03600000005</v>
      </c>
      <c r="E216">
        <f t="shared" si="1"/>
        <v>0</v>
      </c>
      <c r="F216">
        <f t="shared" si="2"/>
        <v>225528.03600000005</v>
      </c>
      <c r="G216">
        <v>0</v>
      </c>
      <c r="H216">
        <v>229743</v>
      </c>
      <c r="I216">
        <v>47463.600000000006</v>
      </c>
      <c r="J216">
        <f t="shared" si="3"/>
        <v>0</v>
      </c>
      <c r="K216">
        <f t="shared" si="0"/>
        <v>47463.600000000006</v>
      </c>
      <c r="L216" t="s">
        <v>235</v>
      </c>
      <c r="M216" s="38">
        <v>27</v>
      </c>
    </row>
    <row r="217" spans="1:13" x14ac:dyDescent="0.25">
      <c r="A217" s="4">
        <v>0</v>
      </c>
      <c r="B217" s="4">
        <v>15436</v>
      </c>
      <c r="C217">
        <f t="shared" si="4"/>
        <v>1104629.1800000002</v>
      </c>
      <c r="D217">
        <f t="shared" si="5"/>
        <v>224013.03600000005</v>
      </c>
      <c r="E217">
        <f t="shared" si="1"/>
        <v>0</v>
      </c>
      <c r="F217">
        <f t="shared" si="2"/>
        <v>224013.03600000005</v>
      </c>
      <c r="G217">
        <v>0</v>
      </c>
      <c r="H217">
        <v>214307</v>
      </c>
      <c r="I217">
        <v>45948.600000000006</v>
      </c>
      <c r="J217">
        <f t="shared" si="3"/>
        <v>0</v>
      </c>
      <c r="K217">
        <f t="shared" si="0"/>
        <v>45948.600000000006</v>
      </c>
      <c r="L217" t="s">
        <v>235</v>
      </c>
      <c r="M217" s="38">
        <v>28</v>
      </c>
    </row>
    <row r="218" spans="1:13" x14ac:dyDescent="0.25">
      <c r="A218" s="4">
        <v>0</v>
      </c>
      <c r="B218" s="4">
        <v>32826.300000000003</v>
      </c>
      <c r="C218">
        <f t="shared" si="4"/>
        <v>1071802.8800000001</v>
      </c>
      <c r="D218">
        <f t="shared" si="5"/>
        <v>220925.83600000004</v>
      </c>
      <c r="E218">
        <f t="shared" si="1"/>
        <v>0</v>
      </c>
      <c r="F218">
        <f t="shared" si="2"/>
        <v>220925.83600000004</v>
      </c>
      <c r="G218">
        <v>0</v>
      </c>
      <c r="H218">
        <v>181480.7</v>
      </c>
      <c r="I218">
        <v>42861.4</v>
      </c>
      <c r="J218">
        <f t="shared" si="3"/>
        <v>0</v>
      </c>
      <c r="K218">
        <f t="shared" si="0"/>
        <v>42861.4</v>
      </c>
      <c r="L218" t="s">
        <v>235</v>
      </c>
      <c r="M218" s="38">
        <v>29</v>
      </c>
    </row>
    <row r="219" spans="1:13" x14ac:dyDescent="0.25">
      <c r="A219" s="4">
        <v>0</v>
      </c>
      <c r="B219" s="4">
        <v>21110</v>
      </c>
      <c r="C219">
        <f t="shared" si="4"/>
        <v>1050692.8800000001</v>
      </c>
      <c r="D219">
        <f t="shared" si="5"/>
        <v>214360.57600000003</v>
      </c>
      <c r="E219">
        <f t="shared" si="1"/>
        <v>0</v>
      </c>
      <c r="F219">
        <f t="shared" si="2"/>
        <v>214360.57600000003</v>
      </c>
      <c r="G219">
        <v>0</v>
      </c>
      <c r="H219">
        <v>160370.70000000001</v>
      </c>
      <c r="I219">
        <v>36296.140000000007</v>
      </c>
      <c r="J219">
        <f t="shared" si="3"/>
        <v>0</v>
      </c>
      <c r="K219">
        <f t="shared" si="0"/>
        <v>36296.140000000007</v>
      </c>
      <c r="L219" t="s">
        <v>235</v>
      </c>
      <c r="M219" s="38">
        <v>30</v>
      </c>
    </row>
    <row r="220" spans="1:13" x14ac:dyDescent="0.25">
      <c r="A220" s="4">
        <v>0</v>
      </c>
      <c r="B220" s="4">
        <v>5501</v>
      </c>
      <c r="C220">
        <f t="shared" si="4"/>
        <v>1045191.8800000001</v>
      </c>
      <c r="D220">
        <f t="shared" si="5"/>
        <v>210138.57600000003</v>
      </c>
      <c r="E220">
        <f t="shared" si="1"/>
        <v>0</v>
      </c>
      <c r="F220">
        <f t="shared" si="2"/>
        <v>210138.57600000003</v>
      </c>
      <c r="G220">
        <v>0</v>
      </c>
      <c r="H220">
        <v>154869.70000000001</v>
      </c>
      <c r="I220">
        <v>32074.140000000003</v>
      </c>
      <c r="J220">
        <f t="shared" si="3"/>
        <v>0</v>
      </c>
      <c r="K220">
        <f t="shared" si="0"/>
        <v>32074.140000000003</v>
      </c>
      <c r="L220" t="s">
        <v>235</v>
      </c>
      <c r="M220" s="38">
        <v>31</v>
      </c>
    </row>
    <row r="221" spans="1:13" x14ac:dyDescent="0.25">
      <c r="A221" s="4">
        <v>0</v>
      </c>
      <c r="B221" s="4">
        <v>2430</v>
      </c>
      <c r="C221">
        <f t="shared" si="4"/>
        <v>1042761.8800000001</v>
      </c>
      <c r="D221">
        <f t="shared" si="5"/>
        <v>209038.37600000005</v>
      </c>
      <c r="E221">
        <f t="shared" si="1"/>
        <v>0</v>
      </c>
      <c r="F221">
        <f t="shared" si="2"/>
        <v>209038.37600000005</v>
      </c>
      <c r="G221">
        <v>0</v>
      </c>
      <c r="H221">
        <v>152439.70000000001</v>
      </c>
      <c r="I221">
        <v>30973.940000000002</v>
      </c>
      <c r="J221">
        <f t="shared" si="3"/>
        <v>0</v>
      </c>
      <c r="K221">
        <f t="shared" si="0"/>
        <v>30973.940000000002</v>
      </c>
      <c r="L221" t="s">
        <v>235</v>
      </c>
      <c r="M221" s="38">
        <v>32</v>
      </c>
    </row>
    <row r="222" spans="1:13" x14ac:dyDescent="0.25">
      <c r="A222" s="4">
        <v>0</v>
      </c>
      <c r="B222" s="4">
        <v>27170</v>
      </c>
      <c r="C222">
        <f t="shared" si="4"/>
        <v>1015591.8800000001</v>
      </c>
      <c r="D222">
        <f t="shared" si="5"/>
        <v>208552.37600000005</v>
      </c>
      <c r="E222">
        <f t="shared" si="1"/>
        <v>0</v>
      </c>
      <c r="F222">
        <f t="shared" si="2"/>
        <v>208552.37600000005</v>
      </c>
      <c r="G222">
        <v>268818</v>
      </c>
      <c r="H222">
        <v>394087.7</v>
      </c>
      <c r="I222">
        <v>84251.540000000008</v>
      </c>
      <c r="J222">
        <f t="shared" si="3"/>
        <v>180118.887720222</v>
      </c>
      <c r="K222">
        <f t="shared" si="0"/>
        <v>264370.42772022204</v>
      </c>
      <c r="L222" t="s">
        <v>235</v>
      </c>
      <c r="M222" s="38">
        <v>33</v>
      </c>
    </row>
    <row r="223" spans="1:13" x14ac:dyDescent="0.25">
      <c r="A223" s="4">
        <v>0</v>
      </c>
      <c r="B223" s="4">
        <v>120667</v>
      </c>
      <c r="C223">
        <f t="shared" si="4"/>
        <v>894924.88000000012</v>
      </c>
      <c r="D223">
        <f t="shared" si="5"/>
        <v>203118.37600000005</v>
      </c>
      <c r="E223">
        <f t="shared" si="1"/>
        <v>0</v>
      </c>
      <c r="F223">
        <f t="shared" si="2"/>
        <v>203118.37600000005</v>
      </c>
      <c r="G223">
        <v>0</v>
      </c>
      <c r="H223">
        <v>273420.7</v>
      </c>
      <c r="I223">
        <v>78817.540000000008</v>
      </c>
      <c r="J223">
        <f t="shared" si="3"/>
        <v>0</v>
      </c>
      <c r="K223">
        <f t="shared" si="0"/>
        <v>78817.540000000008</v>
      </c>
      <c r="L223" t="s">
        <v>235</v>
      </c>
      <c r="M223" s="38">
        <v>34</v>
      </c>
    </row>
    <row r="224" spans="1:13" x14ac:dyDescent="0.25">
      <c r="A224" s="4">
        <v>0</v>
      </c>
      <c r="B224" s="4">
        <v>32910</v>
      </c>
      <c r="C224">
        <f t="shared" si="4"/>
        <v>862014.88000000012</v>
      </c>
      <c r="D224">
        <f t="shared" si="5"/>
        <v>178984.97600000002</v>
      </c>
      <c r="E224">
        <f t="shared" si="1"/>
        <v>0</v>
      </c>
      <c r="F224">
        <f t="shared" si="2"/>
        <v>178984.97600000002</v>
      </c>
      <c r="G224">
        <v>0</v>
      </c>
      <c r="H224">
        <v>240510.7</v>
      </c>
      <c r="I224">
        <v>54684.140000000007</v>
      </c>
      <c r="J224">
        <f t="shared" si="3"/>
        <v>0</v>
      </c>
      <c r="K224">
        <f t="shared" si="0"/>
        <v>54684.140000000007</v>
      </c>
      <c r="L224" t="s">
        <v>235</v>
      </c>
      <c r="M224" s="38">
        <v>35</v>
      </c>
    </row>
    <row r="225" spans="1:13" x14ac:dyDescent="0.25">
      <c r="A225" s="4">
        <v>14050</v>
      </c>
      <c r="B225" s="4">
        <v>103195</v>
      </c>
      <c r="C225">
        <f t="shared" si="4"/>
        <v>772869.88000000012</v>
      </c>
      <c r="D225">
        <f t="shared" si="5"/>
        <v>175212.97600000002</v>
      </c>
      <c r="E225">
        <f t="shared" si="1"/>
        <v>9414.0659180521961</v>
      </c>
      <c r="F225">
        <f t="shared" si="2"/>
        <v>184627.04191805221</v>
      </c>
      <c r="G225">
        <v>0</v>
      </c>
      <c r="H225">
        <v>137315.70000000001</v>
      </c>
      <c r="I225">
        <v>48102.140000000007</v>
      </c>
      <c r="J225">
        <f t="shared" si="3"/>
        <v>0</v>
      </c>
      <c r="K225">
        <f t="shared" si="0"/>
        <v>48102.140000000007</v>
      </c>
      <c r="L225" t="s">
        <v>235</v>
      </c>
      <c r="M225" s="38">
        <v>36</v>
      </c>
    </row>
    <row r="226" spans="1:13" x14ac:dyDescent="0.25">
      <c r="A226" s="4">
        <v>0</v>
      </c>
      <c r="B226" s="4">
        <v>334601</v>
      </c>
      <c r="C226">
        <f t="shared" si="4"/>
        <v>438268.88000000012</v>
      </c>
      <c r="D226">
        <f t="shared" si="5"/>
        <v>154573.97600000002</v>
      </c>
      <c r="E226">
        <f t="shared" si="1"/>
        <v>0</v>
      </c>
      <c r="F226">
        <f t="shared" si="2"/>
        <v>154573.97600000002</v>
      </c>
      <c r="G226">
        <v>0</v>
      </c>
      <c r="H226">
        <v>-197285.3</v>
      </c>
      <c r="I226">
        <v>598449.04348955234</v>
      </c>
      <c r="J226">
        <f t="shared" si="3"/>
        <v>0</v>
      </c>
      <c r="K226">
        <f t="shared" si="0"/>
        <v>598449.04348955234</v>
      </c>
      <c r="L226" t="s">
        <v>235</v>
      </c>
      <c r="M226" s="38">
        <v>37</v>
      </c>
    </row>
    <row r="227" spans="1:13" x14ac:dyDescent="0.25">
      <c r="A227" s="4">
        <v>26710</v>
      </c>
      <c r="B227" s="4">
        <v>16810</v>
      </c>
      <c r="C227">
        <f t="shared" si="4"/>
        <v>448168.88000000012</v>
      </c>
      <c r="D227">
        <f t="shared" si="5"/>
        <v>92995.776000000027</v>
      </c>
      <c r="E227">
        <f t="shared" si="1"/>
        <v>17896.77584848215</v>
      </c>
      <c r="F227">
        <f t="shared" si="2"/>
        <v>110892.55184848218</v>
      </c>
      <c r="G227">
        <v>0</v>
      </c>
      <c r="H227">
        <v>-16810</v>
      </c>
      <c r="I227">
        <v>48651.73957542389</v>
      </c>
      <c r="J227">
        <f t="shared" si="3"/>
        <v>0</v>
      </c>
      <c r="K227">
        <f t="shared" si="0"/>
        <v>48651.73957542389</v>
      </c>
      <c r="L227" t="s">
        <v>235</v>
      </c>
      <c r="M227" s="38">
        <v>38</v>
      </c>
    </row>
    <row r="228" spans="1:13" x14ac:dyDescent="0.25">
      <c r="A228" s="4">
        <v>3556</v>
      </c>
      <c r="B228" s="4">
        <v>62714</v>
      </c>
      <c r="C228">
        <f t="shared" si="4"/>
        <v>389010.88000000012</v>
      </c>
      <c r="D228">
        <f t="shared" si="5"/>
        <v>90344.976000000024</v>
      </c>
      <c r="E228">
        <f t="shared" si="1"/>
        <v>2382.6632316436735</v>
      </c>
      <c r="F228">
        <f t="shared" si="2"/>
        <v>92727.639231643698</v>
      </c>
      <c r="G228">
        <v>0</v>
      </c>
      <c r="H228">
        <v>-62714</v>
      </c>
      <c r="I228">
        <v>181507.74513581998</v>
      </c>
      <c r="J228">
        <f t="shared" si="3"/>
        <v>0</v>
      </c>
      <c r="K228">
        <f t="shared" si="0"/>
        <v>181507.74513581998</v>
      </c>
      <c r="L228" t="s">
        <v>235</v>
      </c>
      <c r="M228" s="38">
        <v>39</v>
      </c>
    </row>
    <row r="229" spans="1:13" x14ac:dyDescent="0.25">
      <c r="A229" s="4">
        <v>0</v>
      </c>
      <c r="B229" s="4">
        <v>8466.6</v>
      </c>
      <c r="C229">
        <f t="shared" si="4"/>
        <v>380544.28000000014</v>
      </c>
      <c r="D229">
        <f t="shared" si="5"/>
        <v>77802.176000000021</v>
      </c>
      <c r="E229">
        <f t="shared" si="1"/>
        <v>0</v>
      </c>
      <c r="F229">
        <f t="shared" si="2"/>
        <v>77802.176000000021</v>
      </c>
      <c r="G229">
        <v>268818</v>
      </c>
      <c r="H229">
        <v>260351.4</v>
      </c>
      <c r="I229">
        <v>53763.600000000006</v>
      </c>
      <c r="J229">
        <f t="shared" si="3"/>
        <v>180118.887720222</v>
      </c>
      <c r="K229">
        <f t="shared" si="0"/>
        <v>233882.48772022201</v>
      </c>
      <c r="L229" t="s">
        <v>235</v>
      </c>
      <c r="M229" s="38">
        <v>40</v>
      </c>
    </row>
    <row r="230" spans="1:13" x14ac:dyDescent="0.25">
      <c r="A230" s="4">
        <v>0</v>
      </c>
      <c r="B230" s="4">
        <v>9210</v>
      </c>
      <c r="C230">
        <f t="shared" si="4"/>
        <v>371334.28000000014</v>
      </c>
      <c r="D230">
        <f t="shared" si="5"/>
        <v>76108.856000000029</v>
      </c>
      <c r="E230">
        <f t="shared" si="1"/>
        <v>0</v>
      </c>
      <c r="F230">
        <f t="shared" si="2"/>
        <v>76108.856000000029</v>
      </c>
      <c r="G230">
        <v>0</v>
      </c>
      <c r="H230">
        <v>251141.4</v>
      </c>
      <c r="I230">
        <v>52070.28</v>
      </c>
      <c r="J230">
        <f t="shared" si="3"/>
        <v>0</v>
      </c>
      <c r="K230">
        <f t="shared" si="0"/>
        <v>52070.28</v>
      </c>
      <c r="L230" t="s">
        <v>235</v>
      </c>
      <c r="M230" s="38">
        <v>41</v>
      </c>
    </row>
    <row r="231" spans="1:13" x14ac:dyDescent="0.25">
      <c r="A231" s="4">
        <v>21970</v>
      </c>
      <c r="B231" s="4">
        <v>37462</v>
      </c>
      <c r="C231">
        <f t="shared" si="4"/>
        <v>355842.28000000014</v>
      </c>
      <c r="D231">
        <f t="shared" si="5"/>
        <v>78660.856000000029</v>
      </c>
      <c r="E231">
        <f t="shared" si="1"/>
        <v>14720.784926662403</v>
      </c>
      <c r="F231">
        <f t="shared" si="2"/>
        <v>93381.640926662425</v>
      </c>
      <c r="G231">
        <v>0</v>
      </c>
      <c r="H231">
        <v>213679.4</v>
      </c>
      <c r="I231">
        <v>50228.28</v>
      </c>
      <c r="J231">
        <f t="shared" si="3"/>
        <v>0</v>
      </c>
      <c r="K231">
        <f t="shared" si="0"/>
        <v>50228.28</v>
      </c>
      <c r="L231" t="s">
        <v>235</v>
      </c>
      <c r="M231" s="38">
        <v>42</v>
      </c>
    </row>
    <row r="232" spans="1:13" x14ac:dyDescent="0.25">
      <c r="A232" s="4">
        <v>4315</v>
      </c>
      <c r="B232" s="4">
        <v>25247.7</v>
      </c>
      <c r="C232">
        <f t="shared" si="4"/>
        <v>334909.58000000013</v>
      </c>
      <c r="D232">
        <f t="shared" si="5"/>
        <v>72031.456000000035</v>
      </c>
      <c r="E232">
        <f t="shared" si="1"/>
        <v>2891.2238033021517</v>
      </c>
      <c r="F232">
        <f t="shared" si="2"/>
        <v>74922.679803302191</v>
      </c>
      <c r="G232">
        <v>0</v>
      </c>
      <c r="H232">
        <v>188431.69999999998</v>
      </c>
      <c r="I232">
        <v>42735.880000000005</v>
      </c>
      <c r="J232">
        <f t="shared" si="3"/>
        <v>0</v>
      </c>
      <c r="K232">
        <f t="shared" si="0"/>
        <v>42735.880000000005</v>
      </c>
      <c r="L232" t="s">
        <v>235</v>
      </c>
      <c r="M232" s="38">
        <v>43</v>
      </c>
    </row>
    <row r="233" spans="1:13" x14ac:dyDescent="0.25">
      <c r="A233" s="4">
        <v>0</v>
      </c>
      <c r="B233" s="4">
        <v>27646</v>
      </c>
      <c r="C233">
        <f t="shared" si="4"/>
        <v>307263.58000000013</v>
      </c>
      <c r="D233">
        <f t="shared" si="5"/>
        <v>66981.916000000027</v>
      </c>
      <c r="E233">
        <f t="shared" si="1"/>
        <v>0</v>
      </c>
      <c r="F233">
        <f t="shared" si="2"/>
        <v>66981.916000000027</v>
      </c>
      <c r="G233">
        <v>0</v>
      </c>
      <c r="H233">
        <v>160785.69999999998</v>
      </c>
      <c r="I233">
        <v>37686.339999999997</v>
      </c>
      <c r="J233">
        <f t="shared" si="3"/>
        <v>0</v>
      </c>
      <c r="K233">
        <f t="shared" si="0"/>
        <v>37686.339999999997</v>
      </c>
      <c r="L233" t="s">
        <v>235</v>
      </c>
      <c r="M233" s="38">
        <v>44</v>
      </c>
    </row>
    <row r="234" spans="1:13" x14ac:dyDescent="0.25">
      <c r="A234" s="4">
        <v>0</v>
      </c>
      <c r="B234" s="4">
        <v>20230</v>
      </c>
      <c r="C234">
        <f t="shared" si="4"/>
        <v>287033.58000000013</v>
      </c>
      <c r="D234">
        <f>0.2*(C233+A234)</f>
        <v>61452.716000000029</v>
      </c>
      <c r="E234">
        <f t="shared" si="1"/>
        <v>0</v>
      </c>
      <c r="F234">
        <f t="shared" si="2"/>
        <v>61452.716000000029</v>
      </c>
      <c r="G234">
        <v>0</v>
      </c>
      <c r="H234">
        <v>140555.69999999998</v>
      </c>
      <c r="I234">
        <v>32157.14</v>
      </c>
      <c r="J234">
        <f t="shared" si="3"/>
        <v>0</v>
      </c>
      <c r="K234">
        <f t="shared" si="0"/>
        <v>32157.14</v>
      </c>
      <c r="L234" t="s">
        <v>235</v>
      </c>
      <c r="M234" s="38">
        <v>45</v>
      </c>
    </row>
    <row r="235" spans="1:13" x14ac:dyDescent="0.25">
      <c r="A235" s="4">
        <v>0</v>
      </c>
      <c r="B235" s="4">
        <v>221261</v>
      </c>
      <c r="C235">
        <f t="shared" si="4"/>
        <v>65772.580000000133</v>
      </c>
      <c r="D235">
        <f>0.2*(C234+A235)</f>
        <v>57406.716000000029</v>
      </c>
      <c r="E235">
        <f t="shared" si="1"/>
        <v>0</v>
      </c>
      <c r="F235">
        <f t="shared" si="2"/>
        <v>57406.716000000029</v>
      </c>
      <c r="G235">
        <v>0</v>
      </c>
      <c r="H235">
        <v>-80705.300000000017</v>
      </c>
      <c r="I235">
        <v>261689.5598665353</v>
      </c>
      <c r="J235">
        <f t="shared" si="3"/>
        <v>0</v>
      </c>
      <c r="K235">
        <f t="shared" si="0"/>
        <v>261689.5598665353</v>
      </c>
      <c r="L235" t="s">
        <v>235</v>
      </c>
      <c r="M235" s="38">
        <v>46</v>
      </c>
    </row>
    <row r="236" spans="1:13" x14ac:dyDescent="0.25">
      <c r="A236">
        <v>0</v>
      </c>
      <c r="B236">
        <v>37900</v>
      </c>
      <c r="C236">
        <f t="shared" si="4"/>
        <v>27872.580000000133</v>
      </c>
      <c r="D236">
        <f>0.2*(C235+A236)</f>
        <v>13154.516000000027</v>
      </c>
      <c r="E236">
        <f t="shared" si="1"/>
        <v>0</v>
      </c>
      <c r="F236">
        <f t="shared" si="2"/>
        <v>13154.516000000027</v>
      </c>
      <c r="G236">
        <v>268818</v>
      </c>
      <c r="H236">
        <v>230918</v>
      </c>
      <c r="I236">
        <v>53763.600000000006</v>
      </c>
      <c r="J236">
        <f t="shared" si="3"/>
        <v>180118.887720222</v>
      </c>
      <c r="K236">
        <f t="shared" si="0"/>
        <v>233882.48772022201</v>
      </c>
      <c r="L236" t="s">
        <v>235</v>
      </c>
      <c r="M236" s="38">
        <v>47</v>
      </c>
    </row>
  </sheetData>
  <autoFilter ref="A1:L236" xr:uid="{F28F95B9-4AF5-4855-B3F5-994457945B8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E55E-6612-48DA-9FE9-6481F61DD241}">
  <dimension ref="A1"/>
  <sheetViews>
    <sheetView topLeftCell="A19" zoomScale="55" zoomScaleNormal="55" workbookViewId="0">
      <selection activeCell="Y43" sqref="Y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A7D8-6DE1-4916-B697-7B75DEBAC22A}">
  <dimension ref="A3:X55"/>
  <sheetViews>
    <sheetView topLeftCell="K1" zoomScale="90" zoomScaleNormal="90" workbookViewId="0">
      <pane ySplit="3" topLeftCell="A43" activePane="bottomLeft" state="frozen"/>
      <selection activeCell="B1" sqref="B1"/>
      <selection pane="bottomLeft" activeCell="Q50" activeCellId="2" sqref="H3:H50 S3:S50 Q3:Q50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.28515625" bestFit="1" customWidth="1"/>
    <col min="4" max="4" width="25.140625" bestFit="1" customWidth="1"/>
    <col min="5" max="5" width="20.5703125" bestFit="1" customWidth="1"/>
    <col min="6" max="6" width="15.28515625" customWidth="1"/>
    <col min="7" max="7" width="19.85546875" bestFit="1" customWidth="1"/>
    <col min="8" max="8" width="15.28515625" bestFit="1" customWidth="1"/>
    <col min="9" max="9" width="12.28515625" bestFit="1" customWidth="1"/>
    <col min="10" max="11" width="13.85546875" bestFit="1" customWidth="1"/>
    <col min="12" max="12" width="13.85546875" customWidth="1"/>
    <col min="13" max="13" width="9" bestFit="1" customWidth="1"/>
    <col min="14" max="14" width="13.7109375" bestFit="1" customWidth="1"/>
    <col min="15" max="16" width="13.85546875" bestFit="1" customWidth="1"/>
    <col min="17" max="21" width="13.85546875" customWidth="1"/>
    <col min="22" max="22" width="37.28515625" bestFit="1" customWidth="1"/>
    <col min="23" max="23" width="11" bestFit="1" customWidth="1"/>
    <col min="24" max="24" width="12" bestFit="1" customWidth="1"/>
  </cols>
  <sheetData>
    <row r="3" spans="1:24" x14ac:dyDescent="0.25">
      <c r="B3" s="6" t="s">
        <v>67</v>
      </c>
      <c r="G3" s="5" t="s">
        <v>68</v>
      </c>
      <c r="H3" s="5" t="s">
        <v>69</v>
      </c>
      <c r="I3" s="5" t="s">
        <v>5</v>
      </c>
      <c r="J3" s="5" t="s">
        <v>70</v>
      </c>
      <c r="K3" s="14" t="s">
        <v>84</v>
      </c>
      <c r="L3" s="14" t="s">
        <v>229</v>
      </c>
      <c r="M3" s="14" t="s">
        <v>91</v>
      </c>
      <c r="N3" s="14" t="s">
        <v>92</v>
      </c>
      <c r="O3" s="14" t="s">
        <v>94</v>
      </c>
      <c r="P3" s="14" t="s">
        <v>96</v>
      </c>
      <c r="Q3" s="14" t="s">
        <v>230</v>
      </c>
      <c r="R3" s="14" t="s">
        <v>193</v>
      </c>
      <c r="S3" s="14" t="s">
        <v>213</v>
      </c>
      <c r="T3" s="14" t="s">
        <v>97</v>
      </c>
      <c r="U3" s="14"/>
      <c r="V3" t="s">
        <v>71</v>
      </c>
      <c r="W3" t="s">
        <v>72</v>
      </c>
      <c r="X3">
        <v>24699.997370986111</v>
      </c>
    </row>
    <row r="4" spans="1:24" x14ac:dyDescent="0.25">
      <c r="A4" s="6" t="s">
        <v>17</v>
      </c>
      <c r="B4" t="s">
        <v>11</v>
      </c>
      <c r="C4" t="s">
        <v>18</v>
      </c>
      <c r="F4" s="4"/>
      <c r="G4" s="4">
        <v>480588.56000000006</v>
      </c>
      <c r="H4" s="4">
        <v>0</v>
      </c>
      <c r="I4">
        <f>G4-H4</f>
        <v>480588.56000000006</v>
      </c>
      <c r="J4">
        <f>0.2*G4</f>
        <v>96117.712000000014</v>
      </c>
      <c r="K4">
        <f>13.0465039011784*G4*0.05</f>
        <v>313500.02614508558</v>
      </c>
      <c r="L4">
        <f>K4+J4</f>
        <v>409617.73814508558</v>
      </c>
      <c r="M4">
        <v>242417</v>
      </c>
      <c r="N4">
        <v>242417</v>
      </c>
      <c r="O4">
        <v>48483.4</v>
      </c>
      <c r="P4">
        <f>M4*13.0465039*0.05</f>
        <v>158134.71679631501</v>
      </c>
      <c r="Q4">
        <f>P4+O4</f>
        <v>206618.11679631501</v>
      </c>
      <c r="R4">
        <v>242417</v>
      </c>
      <c r="S4">
        <f>R4-H4</f>
        <v>242417</v>
      </c>
      <c r="T4">
        <f>R4*0.2</f>
        <v>48483.4</v>
      </c>
      <c r="V4" t="s">
        <v>73</v>
      </c>
      <c r="W4" t="s">
        <v>74</v>
      </c>
      <c r="X4">
        <v>3104020.5700000003</v>
      </c>
    </row>
    <row r="5" spans="1:24" x14ac:dyDescent="0.25">
      <c r="A5" s="7">
        <v>1</v>
      </c>
      <c r="F5" s="4"/>
      <c r="G5" s="4">
        <v>0</v>
      </c>
      <c r="H5" s="4">
        <v>5828</v>
      </c>
      <c r="I5">
        <f>I4+(G5-H5)</f>
        <v>474760.56000000006</v>
      </c>
      <c r="J5">
        <f>0.2*(G5+I4)</f>
        <v>96117.712000000014</v>
      </c>
      <c r="K5">
        <f t="shared" ref="K5:K50" si="0">13.0465039011784*G5*0.05</f>
        <v>0</v>
      </c>
      <c r="L5">
        <f t="shared" ref="L5:L53" si="1">K5+J5</f>
        <v>96117.712000000014</v>
      </c>
      <c r="M5">
        <v>0</v>
      </c>
      <c r="N5">
        <v>236589</v>
      </c>
      <c r="O5">
        <v>48483.4</v>
      </c>
      <c r="P5">
        <f t="shared" ref="P5:P50" si="2">M5*13.0465039*0.05</f>
        <v>0</v>
      </c>
      <c r="Q5">
        <f t="shared" ref="Q5:Q50" si="3">P5+O5</f>
        <v>48483.4</v>
      </c>
      <c r="R5">
        <v>0</v>
      </c>
      <c r="S5">
        <f>IF(S4&gt;0,S4-H5+R5,0+R5-H5)</f>
        <v>236589</v>
      </c>
      <c r="T5">
        <f>IF(AND(S5&gt;0,S4&gt;0),(S4+R5)*0.2,IF(AND(S5&gt;0,S4&lt;0),R5*0.2,IF(AND(S5&lt;0,S4&gt;0),(S4+R5)*0.2+S5*-3.51004781898714,IF(AND(S5&lt;0,S4&lt;0),R5*0.2+S5*-3.51004781898714))))</f>
        <v>48483.4</v>
      </c>
      <c r="V5" t="s">
        <v>75</v>
      </c>
      <c r="W5" t="s">
        <v>76</v>
      </c>
      <c r="X5">
        <v>0.2</v>
      </c>
    </row>
    <row r="6" spans="1:24" x14ac:dyDescent="0.25">
      <c r="A6" s="7">
        <v>2</v>
      </c>
      <c r="F6" s="4"/>
      <c r="G6" s="4">
        <v>62760</v>
      </c>
      <c r="H6" s="4">
        <v>43057</v>
      </c>
      <c r="I6">
        <f>I5+(G6-H6)</f>
        <v>494463.56000000006</v>
      </c>
      <c r="J6">
        <f t="shared" ref="J6:J50" si="4">0.2*(G6+I5)</f>
        <v>107504.11200000002</v>
      </c>
      <c r="K6">
        <f t="shared" si="0"/>
        <v>40939.929241897829</v>
      </c>
      <c r="L6">
        <f t="shared" si="1"/>
        <v>148444.04124189785</v>
      </c>
      <c r="M6">
        <v>0</v>
      </c>
      <c r="N6">
        <v>193532</v>
      </c>
      <c r="O6">
        <v>47317.8</v>
      </c>
      <c r="P6">
        <f t="shared" si="2"/>
        <v>0</v>
      </c>
      <c r="Q6">
        <f t="shared" si="3"/>
        <v>47317.8</v>
      </c>
      <c r="R6">
        <v>0</v>
      </c>
      <c r="S6">
        <f t="shared" ref="S6:S50" si="5">IF(S5&gt;0,S5-H6+R6,0+R6-H6)</f>
        <v>193532</v>
      </c>
      <c r="T6">
        <f t="shared" ref="T6:T50" si="6">IF(AND(S6&gt;0,S5&gt;0),(S5+R6)*0.2,IF(AND(S6&gt;0,S5&lt;0),R6*0.2,IF(AND(S6&lt;0,S5&gt;0),(S5+R6)*0.2+S6*-3.51004781898714,IF(AND(S6&lt;0,S5&lt;0),R6*0.2+S6*-3.51004781898714))))</f>
        <v>47317.8</v>
      </c>
      <c r="V6" t="s">
        <v>77</v>
      </c>
      <c r="W6" t="s">
        <v>78</v>
      </c>
      <c r="X6">
        <v>13.046503901178401</v>
      </c>
    </row>
    <row r="7" spans="1:24" x14ac:dyDescent="0.25">
      <c r="A7" s="7">
        <v>3</v>
      </c>
      <c r="F7" s="4"/>
      <c r="G7" s="4">
        <v>20778</v>
      </c>
      <c r="H7" s="4">
        <v>35898</v>
      </c>
      <c r="I7">
        <f>I6+(G7-H7)</f>
        <v>479343.56000000006</v>
      </c>
      <c r="J7">
        <f t="shared" si="4"/>
        <v>103048.31200000002</v>
      </c>
      <c r="K7">
        <f t="shared" si="0"/>
        <v>13554.012902934242</v>
      </c>
      <c r="L7">
        <f t="shared" si="1"/>
        <v>116602.32490293426</v>
      </c>
      <c r="M7">
        <v>0</v>
      </c>
      <c r="N7">
        <v>157634</v>
      </c>
      <c r="O7">
        <v>38706.400000000001</v>
      </c>
      <c r="P7">
        <f t="shared" si="2"/>
        <v>0</v>
      </c>
      <c r="Q7">
        <f t="shared" si="3"/>
        <v>38706.400000000001</v>
      </c>
      <c r="R7">
        <v>0</v>
      </c>
      <c r="S7">
        <f t="shared" si="5"/>
        <v>157634</v>
      </c>
      <c r="T7">
        <f t="shared" si="6"/>
        <v>38706.400000000001</v>
      </c>
    </row>
    <row r="8" spans="1:24" x14ac:dyDescent="0.25">
      <c r="A8" s="7">
        <v>4</v>
      </c>
      <c r="F8" s="4"/>
      <c r="G8" s="4">
        <v>10160</v>
      </c>
      <c r="H8" s="4">
        <v>21567</v>
      </c>
      <c r="I8">
        <f t="shared" ref="I8:I50" si="7">I7+(G8-H8)</f>
        <v>467936.56000000006</v>
      </c>
      <c r="J8">
        <f t="shared" si="4"/>
        <v>97900.712000000014</v>
      </c>
      <c r="K8">
        <f t="shared" si="0"/>
        <v>6627.6239817986279</v>
      </c>
      <c r="L8">
        <f t="shared" si="1"/>
        <v>104528.33598179865</v>
      </c>
      <c r="M8">
        <v>242417</v>
      </c>
      <c r="N8">
        <v>378484</v>
      </c>
      <c r="O8">
        <v>80010.200000000012</v>
      </c>
      <c r="P8">
        <f t="shared" si="2"/>
        <v>158134.71679631501</v>
      </c>
      <c r="Q8">
        <f t="shared" si="3"/>
        <v>238144.91679631502</v>
      </c>
      <c r="R8">
        <f>IF(AND(NOT(R7=242417),NOT(R6=242417),NOT(R5=242417),S4&lt;264171.963),242417,)</f>
        <v>242417</v>
      </c>
      <c r="S8">
        <f t="shared" si="5"/>
        <v>378484</v>
      </c>
      <c r="T8">
        <f t="shared" si="6"/>
        <v>80010.200000000012</v>
      </c>
      <c r="V8" t="s">
        <v>86</v>
      </c>
      <c r="X8">
        <f>SQRT((2*X3*X4)/(X5*X6))</f>
        <v>242417.33615039458</v>
      </c>
    </row>
    <row r="9" spans="1:24" x14ac:dyDescent="0.25">
      <c r="A9" s="7">
        <v>5</v>
      </c>
      <c r="F9" s="4"/>
      <c r="G9" s="4">
        <v>546985.6</v>
      </c>
      <c r="H9" s="4">
        <v>49426</v>
      </c>
      <c r="I9">
        <f t="shared" si="7"/>
        <v>965496.16</v>
      </c>
      <c r="J9">
        <f t="shared" si="4"/>
        <v>202984.43200000003</v>
      </c>
      <c r="K9">
        <f t="shared" si="0"/>
        <v>356812.48821442039</v>
      </c>
      <c r="L9">
        <f t="shared" si="1"/>
        <v>559796.92021442042</v>
      </c>
      <c r="M9">
        <v>0</v>
      </c>
      <c r="N9">
        <v>329058</v>
      </c>
      <c r="O9">
        <v>75696.800000000003</v>
      </c>
      <c r="P9">
        <f t="shared" si="2"/>
        <v>0</v>
      </c>
      <c r="Q9">
        <f t="shared" si="3"/>
        <v>75696.800000000003</v>
      </c>
      <c r="R9">
        <f t="shared" ref="R9:R50" si="8">IF(AND(NOT(R8=242417),NOT(R7=242417),NOT(R6=242417),S5&lt;264171.963),242417,)</f>
        <v>0</v>
      </c>
      <c r="S9">
        <f t="shared" si="5"/>
        <v>329058</v>
      </c>
      <c r="T9">
        <f t="shared" si="6"/>
        <v>75696.800000000003</v>
      </c>
      <c r="V9" t="s">
        <v>87</v>
      </c>
      <c r="X9">
        <v>100000</v>
      </c>
    </row>
    <row r="10" spans="1:24" x14ac:dyDescent="0.25">
      <c r="A10" s="7">
        <v>6</v>
      </c>
      <c r="F10" s="4"/>
      <c r="G10" s="4">
        <v>3720</v>
      </c>
      <c r="H10" s="4">
        <v>64085</v>
      </c>
      <c r="I10">
        <f t="shared" si="7"/>
        <v>905131.16</v>
      </c>
      <c r="J10">
        <f t="shared" si="4"/>
        <v>193843.23200000002</v>
      </c>
      <c r="K10">
        <f t="shared" si="0"/>
        <v>2426.6497256191828</v>
      </c>
      <c r="L10">
        <f t="shared" si="1"/>
        <v>196269.8817256192</v>
      </c>
      <c r="M10">
        <v>0</v>
      </c>
      <c r="N10">
        <v>264973</v>
      </c>
      <c r="O10">
        <v>65811.600000000006</v>
      </c>
      <c r="P10">
        <f t="shared" si="2"/>
        <v>0</v>
      </c>
      <c r="Q10">
        <f t="shared" si="3"/>
        <v>65811.600000000006</v>
      </c>
      <c r="R10">
        <f t="shared" si="8"/>
        <v>0</v>
      </c>
      <c r="S10">
        <f t="shared" si="5"/>
        <v>264973</v>
      </c>
      <c r="T10">
        <f t="shared" si="6"/>
        <v>65811.600000000006</v>
      </c>
      <c r="V10" t="s">
        <v>88</v>
      </c>
      <c r="X10">
        <v>4</v>
      </c>
    </row>
    <row r="11" spans="1:24" x14ac:dyDescent="0.25">
      <c r="A11" s="7">
        <v>7</v>
      </c>
      <c r="F11" s="4"/>
      <c r="G11" s="4">
        <v>264505.76</v>
      </c>
      <c r="H11" s="4">
        <v>144519</v>
      </c>
      <c r="I11">
        <f>I10+(G11-H11)</f>
        <v>1025117.92</v>
      </c>
      <c r="J11">
        <f t="shared" si="4"/>
        <v>233927.38399999999</v>
      </c>
      <c r="K11">
        <f t="shared" si="0"/>
        <v>172543.7714862079</v>
      </c>
      <c r="L11">
        <f t="shared" si="1"/>
        <v>406471.15548620792</v>
      </c>
      <c r="M11">
        <v>0</v>
      </c>
      <c r="N11">
        <v>120454</v>
      </c>
      <c r="O11">
        <v>52994.600000000006</v>
      </c>
      <c r="P11">
        <f t="shared" si="2"/>
        <v>0</v>
      </c>
      <c r="Q11">
        <f t="shared" si="3"/>
        <v>52994.600000000006</v>
      </c>
      <c r="R11">
        <f t="shared" si="8"/>
        <v>0</v>
      </c>
      <c r="S11">
        <f t="shared" si="5"/>
        <v>120454</v>
      </c>
      <c r="T11">
        <f t="shared" si="6"/>
        <v>52994.600000000006</v>
      </c>
      <c r="V11" t="s">
        <v>89</v>
      </c>
      <c r="X11">
        <f>X4/47</f>
        <v>66042.990851063834</v>
      </c>
    </row>
    <row r="12" spans="1:24" x14ac:dyDescent="0.25">
      <c r="A12" s="7">
        <v>8</v>
      </c>
      <c r="F12" s="4"/>
      <c r="G12" s="4">
        <v>0</v>
      </c>
      <c r="H12" s="4">
        <v>66710.2</v>
      </c>
      <c r="I12">
        <f t="shared" si="7"/>
        <v>958407.72000000009</v>
      </c>
      <c r="J12">
        <f t="shared" si="4"/>
        <v>205023.58400000003</v>
      </c>
      <c r="K12">
        <f t="shared" si="0"/>
        <v>0</v>
      </c>
      <c r="L12">
        <f t="shared" si="1"/>
        <v>205023.58400000003</v>
      </c>
      <c r="M12">
        <v>0</v>
      </c>
      <c r="N12">
        <v>53743.8</v>
      </c>
      <c r="O12">
        <v>24090.800000000003</v>
      </c>
      <c r="P12">
        <f t="shared" si="2"/>
        <v>0</v>
      </c>
      <c r="Q12">
        <f t="shared" si="3"/>
        <v>24090.800000000003</v>
      </c>
      <c r="R12">
        <f t="shared" si="8"/>
        <v>0</v>
      </c>
      <c r="S12">
        <f t="shared" si="5"/>
        <v>53743.8</v>
      </c>
      <c r="T12">
        <f t="shared" si="6"/>
        <v>24090.800000000003</v>
      </c>
      <c r="V12" t="s">
        <v>90</v>
      </c>
      <c r="X12">
        <f>X11*X10</f>
        <v>264171.96340425534</v>
      </c>
    </row>
    <row r="13" spans="1:24" x14ac:dyDescent="0.25">
      <c r="A13" s="7">
        <v>9</v>
      </c>
      <c r="F13" s="4"/>
      <c r="G13" s="4">
        <v>5975</v>
      </c>
      <c r="H13" s="4">
        <v>123951</v>
      </c>
      <c r="I13">
        <f t="shared" si="7"/>
        <v>840431.72000000009</v>
      </c>
      <c r="J13">
        <f t="shared" si="4"/>
        <v>192876.54400000002</v>
      </c>
      <c r="K13">
        <f t="shared" si="0"/>
        <v>3897.6430404770472</v>
      </c>
      <c r="L13">
        <f t="shared" si="1"/>
        <v>196774.18704047706</v>
      </c>
      <c r="M13">
        <v>0</v>
      </c>
      <c r="N13">
        <v>-70207.199999999997</v>
      </c>
      <c r="O13">
        <v>257179.38923719394</v>
      </c>
      <c r="P13">
        <f t="shared" si="2"/>
        <v>0</v>
      </c>
      <c r="Q13">
        <f t="shared" si="3"/>
        <v>257179.38923719394</v>
      </c>
      <c r="R13">
        <f t="shared" si="8"/>
        <v>0</v>
      </c>
      <c r="S13">
        <f t="shared" si="5"/>
        <v>-70207.199999999997</v>
      </c>
      <c r="T13">
        <f t="shared" si="6"/>
        <v>257179.38923719394</v>
      </c>
    </row>
    <row r="14" spans="1:24" ht="14.45" customHeight="1" x14ac:dyDescent="0.25">
      <c r="A14" s="7">
        <v>10</v>
      </c>
      <c r="F14" s="4"/>
      <c r="G14" s="4">
        <v>529</v>
      </c>
      <c r="H14" s="4">
        <v>12713</v>
      </c>
      <c r="I14">
        <f t="shared" si="7"/>
        <v>828247.72000000009</v>
      </c>
      <c r="J14">
        <f t="shared" si="4"/>
        <v>168192.14400000003</v>
      </c>
      <c r="K14">
        <f t="shared" si="0"/>
        <v>345.0800281861687</v>
      </c>
      <c r="L14">
        <f t="shared" si="1"/>
        <v>168537.2240281862</v>
      </c>
      <c r="M14">
        <v>0</v>
      </c>
      <c r="N14">
        <v>-12713</v>
      </c>
      <c r="O14">
        <v>44623.237922783512</v>
      </c>
      <c r="P14">
        <f t="shared" si="2"/>
        <v>0</v>
      </c>
      <c r="Q14">
        <f t="shared" si="3"/>
        <v>44623.237922783512</v>
      </c>
      <c r="R14">
        <f t="shared" si="8"/>
        <v>0</v>
      </c>
      <c r="S14">
        <f t="shared" si="5"/>
        <v>-12713</v>
      </c>
      <c r="T14">
        <f t="shared" si="6"/>
        <v>44623.237922783512</v>
      </c>
      <c r="V14" t="s">
        <v>196</v>
      </c>
      <c r="W14">
        <v>3.5100478189871405</v>
      </c>
    </row>
    <row r="15" spans="1:24" x14ac:dyDescent="0.25">
      <c r="A15" s="7">
        <v>11</v>
      </c>
      <c r="F15" s="4"/>
      <c r="G15" s="4">
        <v>0</v>
      </c>
      <c r="H15" s="4">
        <v>2937</v>
      </c>
      <c r="I15">
        <f t="shared" si="7"/>
        <v>825310.72000000009</v>
      </c>
      <c r="J15">
        <f t="shared" si="4"/>
        <v>165649.54400000002</v>
      </c>
      <c r="K15">
        <f t="shared" si="0"/>
        <v>0</v>
      </c>
      <c r="L15">
        <f t="shared" si="1"/>
        <v>165649.54400000002</v>
      </c>
      <c r="M15">
        <v>242417</v>
      </c>
      <c r="N15">
        <v>239480</v>
      </c>
      <c r="O15">
        <v>48483.4</v>
      </c>
      <c r="P15">
        <f t="shared" si="2"/>
        <v>158134.71679631501</v>
      </c>
      <c r="Q15">
        <f t="shared" si="3"/>
        <v>206618.11679631501</v>
      </c>
      <c r="R15">
        <f t="shared" si="8"/>
        <v>242417</v>
      </c>
      <c r="S15">
        <f t="shared" si="5"/>
        <v>239480</v>
      </c>
      <c r="T15">
        <f t="shared" si="6"/>
        <v>48483.4</v>
      </c>
    </row>
    <row r="16" spans="1:24" x14ac:dyDescent="0.25">
      <c r="A16" s="7">
        <v>12</v>
      </c>
      <c r="F16" s="4"/>
      <c r="G16" s="4">
        <v>0</v>
      </c>
      <c r="H16" s="4">
        <v>25540.25</v>
      </c>
      <c r="I16">
        <f t="shared" si="7"/>
        <v>799770.47000000009</v>
      </c>
      <c r="J16">
        <f t="shared" si="4"/>
        <v>165062.14400000003</v>
      </c>
      <c r="K16">
        <f t="shared" si="0"/>
        <v>0</v>
      </c>
      <c r="L16">
        <f t="shared" si="1"/>
        <v>165062.14400000003</v>
      </c>
      <c r="M16">
        <v>0</v>
      </c>
      <c r="N16">
        <v>213939.75</v>
      </c>
      <c r="O16">
        <v>47896</v>
      </c>
      <c r="P16">
        <f t="shared" si="2"/>
        <v>0</v>
      </c>
      <c r="Q16">
        <f t="shared" si="3"/>
        <v>47896</v>
      </c>
      <c r="R16">
        <f t="shared" si="8"/>
        <v>0</v>
      </c>
      <c r="S16">
        <f t="shared" si="5"/>
        <v>213939.75</v>
      </c>
      <c r="T16">
        <f t="shared" si="6"/>
        <v>47896</v>
      </c>
    </row>
    <row r="17" spans="1:20" x14ac:dyDescent="0.25">
      <c r="A17" s="7">
        <v>13</v>
      </c>
      <c r="F17" s="4"/>
      <c r="G17" s="4">
        <v>0</v>
      </c>
      <c r="H17" s="4">
        <v>6138</v>
      </c>
      <c r="I17">
        <f t="shared" si="7"/>
        <v>793632.47000000009</v>
      </c>
      <c r="J17">
        <f t="shared" si="4"/>
        <v>159954.09400000004</v>
      </c>
      <c r="K17">
        <f t="shared" si="0"/>
        <v>0</v>
      </c>
      <c r="L17">
        <f t="shared" si="1"/>
        <v>159954.09400000004</v>
      </c>
      <c r="M17">
        <v>0</v>
      </c>
      <c r="N17">
        <v>207801.75</v>
      </c>
      <c r="O17">
        <v>42787.950000000004</v>
      </c>
      <c r="P17">
        <f t="shared" si="2"/>
        <v>0</v>
      </c>
      <c r="Q17">
        <f t="shared" si="3"/>
        <v>42787.950000000004</v>
      </c>
      <c r="R17">
        <f t="shared" si="8"/>
        <v>0</v>
      </c>
      <c r="S17">
        <f t="shared" si="5"/>
        <v>207801.75</v>
      </c>
      <c r="T17">
        <f t="shared" si="6"/>
        <v>42787.950000000004</v>
      </c>
    </row>
    <row r="18" spans="1:20" x14ac:dyDescent="0.25">
      <c r="A18" s="7">
        <v>14</v>
      </c>
      <c r="F18" s="4"/>
      <c r="G18" s="4">
        <v>0</v>
      </c>
      <c r="H18" s="4">
        <v>97834</v>
      </c>
      <c r="I18">
        <f t="shared" si="7"/>
        <v>695798.47000000009</v>
      </c>
      <c r="J18">
        <f t="shared" si="4"/>
        <v>158726.49400000004</v>
      </c>
      <c r="K18">
        <f t="shared" si="0"/>
        <v>0</v>
      </c>
      <c r="L18">
        <f t="shared" si="1"/>
        <v>158726.49400000004</v>
      </c>
      <c r="M18">
        <v>0</v>
      </c>
      <c r="N18">
        <v>109967.75</v>
      </c>
      <c r="O18">
        <v>41560.350000000006</v>
      </c>
      <c r="P18">
        <f t="shared" si="2"/>
        <v>0</v>
      </c>
      <c r="Q18">
        <f t="shared" si="3"/>
        <v>41560.350000000006</v>
      </c>
      <c r="R18">
        <f t="shared" si="8"/>
        <v>0</v>
      </c>
      <c r="S18">
        <f t="shared" si="5"/>
        <v>109967.75</v>
      </c>
      <c r="T18">
        <f t="shared" si="6"/>
        <v>41560.350000000006</v>
      </c>
    </row>
    <row r="19" spans="1:20" x14ac:dyDescent="0.25">
      <c r="A19" s="7">
        <v>15</v>
      </c>
      <c r="F19" s="4"/>
      <c r="G19" s="4">
        <v>0</v>
      </c>
      <c r="H19" s="4">
        <v>104365</v>
      </c>
      <c r="I19">
        <f t="shared" si="7"/>
        <v>591433.47000000009</v>
      </c>
      <c r="J19">
        <f t="shared" si="4"/>
        <v>139159.69400000002</v>
      </c>
      <c r="K19">
        <f t="shared" si="0"/>
        <v>0</v>
      </c>
      <c r="L19">
        <f t="shared" si="1"/>
        <v>139159.69400000002</v>
      </c>
      <c r="M19">
        <v>242417</v>
      </c>
      <c r="N19">
        <v>248019.75</v>
      </c>
      <c r="O19">
        <v>70476.95</v>
      </c>
      <c r="P19">
        <f t="shared" si="2"/>
        <v>158134.71679631501</v>
      </c>
      <c r="Q19">
        <f t="shared" si="3"/>
        <v>228611.666796315</v>
      </c>
      <c r="R19">
        <f t="shared" si="8"/>
        <v>242417</v>
      </c>
      <c r="S19">
        <f t="shared" si="5"/>
        <v>248019.75</v>
      </c>
      <c r="T19">
        <f t="shared" si="6"/>
        <v>70476.95</v>
      </c>
    </row>
    <row r="20" spans="1:20" x14ac:dyDescent="0.25">
      <c r="A20" s="7">
        <v>16</v>
      </c>
      <c r="F20" s="4"/>
      <c r="G20" s="4">
        <v>0</v>
      </c>
      <c r="H20" s="4">
        <v>40660</v>
      </c>
      <c r="I20">
        <f t="shared" si="7"/>
        <v>550773.47000000009</v>
      </c>
      <c r="J20">
        <f t="shared" si="4"/>
        <v>118286.69400000002</v>
      </c>
      <c r="K20">
        <f t="shared" si="0"/>
        <v>0</v>
      </c>
      <c r="L20">
        <f t="shared" si="1"/>
        <v>118286.69400000002</v>
      </c>
      <c r="M20">
        <v>0</v>
      </c>
      <c r="N20">
        <v>207359.75</v>
      </c>
      <c r="O20">
        <v>49603.950000000004</v>
      </c>
      <c r="P20">
        <f t="shared" si="2"/>
        <v>0</v>
      </c>
      <c r="Q20">
        <f t="shared" si="3"/>
        <v>49603.950000000004</v>
      </c>
      <c r="R20">
        <f t="shared" si="8"/>
        <v>0</v>
      </c>
      <c r="S20">
        <f t="shared" si="5"/>
        <v>207359.75</v>
      </c>
      <c r="T20">
        <f t="shared" si="6"/>
        <v>49603.950000000004</v>
      </c>
    </row>
    <row r="21" spans="1:20" x14ac:dyDescent="0.25">
      <c r="A21" s="7">
        <v>17</v>
      </c>
      <c r="F21" s="4"/>
      <c r="G21" s="4">
        <v>0</v>
      </c>
      <c r="H21" s="4">
        <v>334</v>
      </c>
      <c r="I21">
        <f t="shared" si="7"/>
        <v>550439.47000000009</v>
      </c>
      <c r="J21">
        <f t="shared" si="4"/>
        <v>110154.69400000002</v>
      </c>
      <c r="K21">
        <f t="shared" si="0"/>
        <v>0</v>
      </c>
      <c r="L21">
        <f t="shared" si="1"/>
        <v>110154.69400000002</v>
      </c>
      <c r="M21">
        <v>0</v>
      </c>
      <c r="N21">
        <v>207025.75</v>
      </c>
      <c r="O21">
        <v>41471.950000000004</v>
      </c>
      <c r="P21">
        <f t="shared" si="2"/>
        <v>0</v>
      </c>
      <c r="Q21">
        <f t="shared" si="3"/>
        <v>41471.950000000004</v>
      </c>
      <c r="R21">
        <f t="shared" si="8"/>
        <v>0</v>
      </c>
      <c r="S21">
        <f t="shared" si="5"/>
        <v>207025.75</v>
      </c>
      <c r="T21">
        <f t="shared" si="6"/>
        <v>41471.950000000004</v>
      </c>
    </row>
    <row r="22" spans="1:20" x14ac:dyDescent="0.25">
      <c r="A22" s="7">
        <v>18</v>
      </c>
      <c r="F22" s="4"/>
      <c r="G22" s="4">
        <v>4885</v>
      </c>
      <c r="H22" s="4">
        <v>138203</v>
      </c>
      <c r="I22">
        <f t="shared" si="7"/>
        <v>417121.47000000009</v>
      </c>
      <c r="J22">
        <f t="shared" si="4"/>
        <v>111064.89400000003</v>
      </c>
      <c r="K22">
        <f t="shared" si="0"/>
        <v>3186.6085778628244</v>
      </c>
      <c r="L22">
        <f t="shared" si="1"/>
        <v>114251.50257786285</v>
      </c>
      <c r="M22">
        <v>0</v>
      </c>
      <c r="N22">
        <v>68822.75</v>
      </c>
      <c r="O22">
        <v>41405.15</v>
      </c>
      <c r="P22">
        <f t="shared" si="2"/>
        <v>0</v>
      </c>
      <c r="Q22">
        <f t="shared" si="3"/>
        <v>41405.15</v>
      </c>
      <c r="R22">
        <f t="shared" si="8"/>
        <v>0</v>
      </c>
      <c r="S22">
        <f t="shared" si="5"/>
        <v>68822.75</v>
      </c>
      <c r="T22">
        <f t="shared" si="6"/>
        <v>41405.15</v>
      </c>
    </row>
    <row r="23" spans="1:20" x14ac:dyDescent="0.25">
      <c r="A23" s="7">
        <v>19</v>
      </c>
      <c r="F23" s="4"/>
      <c r="G23" s="4">
        <v>155179</v>
      </c>
      <c r="H23" s="4">
        <v>39123</v>
      </c>
      <c r="I23">
        <f t="shared" si="7"/>
        <v>533177.47000000009</v>
      </c>
      <c r="J23">
        <f t="shared" si="4"/>
        <v>114460.09400000003</v>
      </c>
      <c r="K23">
        <f t="shared" si="0"/>
        <v>101227.17144404816</v>
      </c>
      <c r="L23">
        <f t="shared" si="1"/>
        <v>215687.26544404819</v>
      </c>
      <c r="M23">
        <v>242417</v>
      </c>
      <c r="N23">
        <v>272116.75</v>
      </c>
      <c r="O23">
        <v>62247.950000000004</v>
      </c>
      <c r="P23">
        <f t="shared" si="2"/>
        <v>158134.71679631501</v>
      </c>
      <c r="Q23">
        <f t="shared" si="3"/>
        <v>220382.66679631502</v>
      </c>
      <c r="R23">
        <f t="shared" si="8"/>
        <v>242417</v>
      </c>
      <c r="S23">
        <f t="shared" si="5"/>
        <v>272116.75</v>
      </c>
      <c r="T23">
        <f t="shared" si="6"/>
        <v>62247.950000000004</v>
      </c>
    </row>
    <row r="24" spans="1:20" x14ac:dyDescent="0.25">
      <c r="A24" s="7">
        <v>20</v>
      </c>
      <c r="F24" s="4"/>
      <c r="G24" s="4">
        <v>8220</v>
      </c>
      <c r="H24" s="4">
        <v>38324</v>
      </c>
      <c r="I24">
        <f t="shared" si="7"/>
        <v>503073.47000000009</v>
      </c>
      <c r="J24">
        <f t="shared" si="4"/>
        <v>108279.49400000002</v>
      </c>
      <c r="K24">
        <f t="shared" si="0"/>
        <v>5362.113103384323</v>
      </c>
      <c r="L24">
        <f t="shared" si="1"/>
        <v>113641.60710338435</v>
      </c>
      <c r="M24">
        <v>0</v>
      </c>
      <c r="N24">
        <v>233792.75</v>
      </c>
      <c r="O24">
        <v>54423.350000000006</v>
      </c>
      <c r="P24">
        <f t="shared" si="2"/>
        <v>0</v>
      </c>
      <c r="Q24">
        <f t="shared" si="3"/>
        <v>54423.350000000006</v>
      </c>
      <c r="R24">
        <f t="shared" si="8"/>
        <v>0</v>
      </c>
      <c r="S24">
        <f t="shared" si="5"/>
        <v>233792.75</v>
      </c>
      <c r="T24">
        <f t="shared" si="6"/>
        <v>54423.350000000006</v>
      </c>
    </row>
    <row r="25" spans="1:20" x14ac:dyDescent="0.25">
      <c r="A25" s="7">
        <v>21</v>
      </c>
      <c r="F25" s="4"/>
      <c r="G25" s="4">
        <v>79481</v>
      </c>
      <c r="H25" s="4">
        <v>108544</v>
      </c>
      <c r="I25">
        <f t="shared" si="7"/>
        <v>474010.47000000009</v>
      </c>
      <c r="J25">
        <f t="shared" si="4"/>
        <v>116510.89400000003</v>
      </c>
      <c r="K25">
        <f t="shared" si="0"/>
        <v>51847.458828478026</v>
      </c>
      <c r="L25">
        <f t="shared" si="1"/>
        <v>168358.35282847806</v>
      </c>
      <c r="M25">
        <v>0</v>
      </c>
      <c r="N25">
        <v>125248.75</v>
      </c>
      <c r="O25">
        <v>46758.55</v>
      </c>
      <c r="P25">
        <f t="shared" si="2"/>
        <v>0</v>
      </c>
      <c r="Q25">
        <f t="shared" si="3"/>
        <v>46758.55</v>
      </c>
      <c r="R25">
        <f t="shared" si="8"/>
        <v>0</v>
      </c>
      <c r="S25">
        <f t="shared" si="5"/>
        <v>125248.75</v>
      </c>
      <c r="T25">
        <f t="shared" si="6"/>
        <v>46758.55</v>
      </c>
    </row>
    <row r="26" spans="1:20" x14ac:dyDescent="0.25">
      <c r="A26" s="7">
        <v>22</v>
      </c>
      <c r="F26" s="4"/>
      <c r="G26" s="4">
        <v>1089</v>
      </c>
      <c r="H26" s="4">
        <v>5587.4</v>
      </c>
      <c r="I26">
        <f t="shared" si="7"/>
        <v>469512.07000000007</v>
      </c>
      <c r="J26">
        <f t="shared" si="4"/>
        <v>95019.894000000029</v>
      </c>
      <c r="K26">
        <f t="shared" si="0"/>
        <v>710.38213741916388</v>
      </c>
      <c r="L26">
        <f t="shared" si="1"/>
        <v>95730.27613741919</v>
      </c>
      <c r="M26">
        <v>0</v>
      </c>
      <c r="N26">
        <v>119661.35</v>
      </c>
      <c r="O26">
        <v>25049.75</v>
      </c>
      <c r="P26">
        <f t="shared" si="2"/>
        <v>0</v>
      </c>
      <c r="Q26">
        <f t="shared" si="3"/>
        <v>25049.75</v>
      </c>
      <c r="R26">
        <f t="shared" si="8"/>
        <v>0</v>
      </c>
      <c r="S26">
        <f t="shared" si="5"/>
        <v>119661.35</v>
      </c>
      <c r="T26">
        <f t="shared" si="6"/>
        <v>25049.75</v>
      </c>
    </row>
    <row r="27" spans="1:20" x14ac:dyDescent="0.25">
      <c r="A27" s="7">
        <v>23</v>
      </c>
      <c r="F27" s="4"/>
      <c r="G27" s="4">
        <v>3265</v>
      </c>
      <c r="H27" s="4">
        <v>8449</v>
      </c>
      <c r="I27">
        <f t="shared" si="7"/>
        <v>464328.07000000007</v>
      </c>
      <c r="J27">
        <f t="shared" si="4"/>
        <v>94555.414000000019</v>
      </c>
      <c r="K27">
        <f t="shared" si="0"/>
        <v>2129.8417618673739</v>
      </c>
      <c r="L27">
        <f t="shared" si="1"/>
        <v>96685.255761867389</v>
      </c>
      <c r="M27">
        <v>0</v>
      </c>
      <c r="N27">
        <v>111212.35</v>
      </c>
      <c r="O27">
        <v>23932.270000000004</v>
      </c>
      <c r="P27">
        <f t="shared" si="2"/>
        <v>0</v>
      </c>
      <c r="Q27">
        <f t="shared" si="3"/>
        <v>23932.270000000004</v>
      </c>
      <c r="R27">
        <f t="shared" si="8"/>
        <v>0</v>
      </c>
      <c r="S27">
        <f t="shared" si="5"/>
        <v>111212.35</v>
      </c>
      <c r="T27">
        <f t="shared" si="6"/>
        <v>23932.270000000004</v>
      </c>
    </row>
    <row r="28" spans="1:20" x14ac:dyDescent="0.25">
      <c r="A28" s="7">
        <v>24</v>
      </c>
      <c r="F28" s="4"/>
      <c r="G28" s="4">
        <v>538898.4</v>
      </c>
      <c r="H28" s="4">
        <v>7645</v>
      </c>
      <c r="I28">
        <f t="shared" si="7"/>
        <v>995581.47000000009</v>
      </c>
      <c r="J28">
        <f t="shared" si="4"/>
        <v>200645.29400000002</v>
      </c>
      <c r="K28">
        <f t="shared" si="0"/>
        <v>351537.00389693998</v>
      </c>
      <c r="L28">
        <f t="shared" si="1"/>
        <v>552182.29789694003</v>
      </c>
      <c r="M28">
        <v>242417</v>
      </c>
      <c r="N28">
        <v>345984.35</v>
      </c>
      <c r="O28">
        <v>70725.87</v>
      </c>
      <c r="P28">
        <f t="shared" si="2"/>
        <v>158134.71679631501</v>
      </c>
      <c r="Q28">
        <f t="shared" si="3"/>
        <v>228860.58679631501</v>
      </c>
      <c r="R28">
        <f t="shared" si="8"/>
        <v>242417</v>
      </c>
      <c r="S28">
        <f t="shared" si="5"/>
        <v>345984.35</v>
      </c>
      <c r="T28">
        <f t="shared" si="6"/>
        <v>70725.87</v>
      </c>
    </row>
    <row r="29" spans="1:20" x14ac:dyDescent="0.25">
      <c r="A29" s="7">
        <v>25</v>
      </c>
      <c r="F29" s="4"/>
      <c r="G29" s="4">
        <v>0</v>
      </c>
      <c r="H29" s="4">
        <v>9092</v>
      </c>
      <c r="I29">
        <f t="shared" si="7"/>
        <v>986489.47000000009</v>
      </c>
      <c r="J29">
        <f t="shared" si="4"/>
        <v>199116.29400000002</v>
      </c>
      <c r="K29">
        <f t="shared" si="0"/>
        <v>0</v>
      </c>
      <c r="L29">
        <f t="shared" si="1"/>
        <v>199116.29400000002</v>
      </c>
      <c r="M29">
        <v>0</v>
      </c>
      <c r="N29">
        <v>336892.35</v>
      </c>
      <c r="O29">
        <v>69196.87</v>
      </c>
      <c r="P29">
        <f t="shared" si="2"/>
        <v>0</v>
      </c>
      <c r="Q29">
        <f t="shared" si="3"/>
        <v>69196.87</v>
      </c>
      <c r="R29">
        <f t="shared" si="8"/>
        <v>0</v>
      </c>
      <c r="S29">
        <f t="shared" si="5"/>
        <v>336892.35</v>
      </c>
      <c r="T29">
        <f t="shared" si="6"/>
        <v>69196.87</v>
      </c>
    </row>
    <row r="30" spans="1:20" x14ac:dyDescent="0.25">
      <c r="A30" s="7">
        <v>26</v>
      </c>
      <c r="F30" s="4"/>
      <c r="G30" s="4">
        <v>93876</v>
      </c>
      <c r="H30" s="4">
        <v>37060</v>
      </c>
      <c r="I30">
        <f t="shared" si="7"/>
        <v>1043305.4700000001</v>
      </c>
      <c r="J30">
        <f>0.2*(G30+I29)</f>
        <v>216073.09400000004</v>
      </c>
      <c r="K30">
        <f t="shared" si="0"/>
        <v>61237.680011351178</v>
      </c>
      <c r="L30">
        <f t="shared" si="1"/>
        <v>277310.77401135123</v>
      </c>
      <c r="M30">
        <v>0</v>
      </c>
      <c r="N30">
        <v>299832.34999999998</v>
      </c>
      <c r="O30">
        <v>67378.47</v>
      </c>
      <c r="P30">
        <f t="shared" si="2"/>
        <v>0</v>
      </c>
      <c r="Q30">
        <f t="shared" si="3"/>
        <v>67378.47</v>
      </c>
      <c r="R30">
        <f t="shared" si="8"/>
        <v>0</v>
      </c>
      <c r="S30">
        <f t="shared" si="5"/>
        <v>299832.34999999998</v>
      </c>
      <c r="T30">
        <f t="shared" si="6"/>
        <v>67378.47</v>
      </c>
    </row>
    <row r="31" spans="1:20" x14ac:dyDescent="0.25">
      <c r="A31" s="7">
        <v>27</v>
      </c>
      <c r="F31" s="4"/>
      <c r="G31" s="4">
        <v>190106</v>
      </c>
      <c r="H31" s="4">
        <v>121979</v>
      </c>
      <c r="I31">
        <f t="shared" si="7"/>
        <v>1111432.4700000002</v>
      </c>
      <c r="J31">
        <f t="shared" si="4"/>
        <v>246682.29400000005</v>
      </c>
      <c r="K31">
        <f t="shared" si="0"/>
        <v>124010.93353187105</v>
      </c>
      <c r="L31">
        <f t="shared" si="1"/>
        <v>370693.22753187112</v>
      </c>
      <c r="M31">
        <v>0</v>
      </c>
      <c r="N31">
        <v>177853.34999999998</v>
      </c>
      <c r="O31">
        <v>59966.47</v>
      </c>
      <c r="P31">
        <f t="shared" si="2"/>
        <v>0</v>
      </c>
      <c r="Q31">
        <f t="shared" si="3"/>
        <v>59966.47</v>
      </c>
      <c r="R31">
        <f t="shared" si="8"/>
        <v>0</v>
      </c>
      <c r="S31">
        <f t="shared" si="5"/>
        <v>177853.34999999998</v>
      </c>
      <c r="T31">
        <f t="shared" si="6"/>
        <v>59966.47</v>
      </c>
    </row>
    <row r="32" spans="1:20" x14ac:dyDescent="0.25">
      <c r="A32" s="7">
        <v>28</v>
      </c>
      <c r="F32" s="4"/>
      <c r="G32" s="4">
        <v>0</v>
      </c>
      <c r="H32" s="4">
        <v>96155</v>
      </c>
      <c r="I32">
        <f t="shared" si="7"/>
        <v>1015277.4700000002</v>
      </c>
      <c r="J32">
        <f t="shared" si="4"/>
        <v>222286.49400000006</v>
      </c>
      <c r="K32">
        <f t="shared" si="0"/>
        <v>0</v>
      </c>
      <c r="L32">
        <f t="shared" si="1"/>
        <v>222286.49400000006</v>
      </c>
      <c r="M32">
        <v>0</v>
      </c>
      <c r="N32">
        <v>81698.349999999977</v>
      </c>
      <c r="O32">
        <v>35570.67</v>
      </c>
      <c r="P32">
        <f t="shared" si="2"/>
        <v>0</v>
      </c>
      <c r="Q32">
        <f t="shared" si="3"/>
        <v>35570.67</v>
      </c>
      <c r="R32">
        <f t="shared" si="8"/>
        <v>0</v>
      </c>
      <c r="S32">
        <f t="shared" si="5"/>
        <v>81698.349999999977</v>
      </c>
      <c r="T32">
        <f t="shared" si="6"/>
        <v>35570.67</v>
      </c>
    </row>
    <row r="33" spans="1:20" x14ac:dyDescent="0.25">
      <c r="A33" s="7">
        <v>29</v>
      </c>
      <c r="F33" s="4"/>
      <c r="G33" s="4">
        <v>0</v>
      </c>
      <c r="H33" s="4">
        <v>900</v>
      </c>
      <c r="I33">
        <f t="shared" si="7"/>
        <v>1014377.4700000002</v>
      </c>
      <c r="J33">
        <f t="shared" si="4"/>
        <v>203055.49400000006</v>
      </c>
      <c r="K33">
        <f t="shared" si="0"/>
        <v>0</v>
      </c>
      <c r="L33">
        <f t="shared" si="1"/>
        <v>203055.49400000006</v>
      </c>
      <c r="M33">
        <v>0</v>
      </c>
      <c r="N33">
        <v>80798.349999999977</v>
      </c>
      <c r="O33">
        <v>16339.669999999996</v>
      </c>
      <c r="P33">
        <f t="shared" si="2"/>
        <v>0</v>
      </c>
      <c r="Q33">
        <f t="shared" si="3"/>
        <v>16339.669999999996</v>
      </c>
      <c r="R33">
        <f t="shared" si="8"/>
        <v>0</v>
      </c>
      <c r="S33">
        <f t="shared" si="5"/>
        <v>80798.349999999977</v>
      </c>
      <c r="T33">
        <f t="shared" si="6"/>
        <v>16339.669999999996</v>
      </c>
    </row>
    <row r="34" spans="1:20" x14ac:dyDescent="0.25">
      <c r="A34" s="7">
        <v>30</v>
      </c>
      <c r="F34" s="4"/>
      <c r="G34" s="4">
        <v>387414</v>
      </c>
      <c r="H34" s="4">
        <v>10737</v>
      </c>
      <c r="I34">
        <f t="shared" si="7"/>
        <v>1391054.4700000002</v>
      </c>
      <c r="J34">
        <f t="shared" si="4"/>
        <v>280358.29400000005</v>
      </c>
      <c r="K34">
        <f t="shared" si="0"/>
        <v>252719.91311855649</v>
      </c>
      <c r="L34">
        <f t="shared" si="1"/>
        <v>533078.2071185566</v>
      </c>
      <c r="M34">
        <v>0</v>
      </c>
      <c r="N34">
        <v>70061.349999999977</v>
      </c>
      <c r="O34">
        <v>16159.669999999996</v>
      </c>
      <c r="P34">
        <f t="shared" si="2"/>
        <v>0</v>
      </c>
      <c r="Q34">
        <f t="shared" si="3"/>
        <v>16159.669999999996</v>
      </c>
      <c r="R34">
        <f t="shared" si="8"/>
        <v>0</v>
      </c>
      <c r="S34">
        <f t="shared" si="5"/>
        <v>70061.349999999977</v>
      </c>
      <c r="T34">
        <f t="shared" si="6"/>
        <v>16159.669999999996</v>
      </c>
    </row>
    <row r="35" spans="1:20" x14ac:dyDescent="0.25">
      <c r="A35" s="7">
        <v>31</v>
      </c>
      <c r="F35" s="4"/>
      <c r="G35" s="4">
        <v>0</v>
      </c>
      <c r="H35" s="4">
        <v>6545</v>
      </c>
      <c r="I35">
        <f>I34+(G35-H35)</f>
        <v>1384509.4700000002</v>
      </c>
      <c r="J35">
        <f t="shared" si="4"/>
        <v>278210.89400000003</v>
      </c>
      <c r="K35">
        <f t="shared" si="0"/>
        <v>0</v>
      </c>
      <c r="L35">
        <f t="shared" si="1"/>
        <v>278210.89400000003</v>
      </c>
      <c r="M35">
        <v>242417</v>
      </c>
      <c r="N35">
        <v>305933.34999999998</v>
      </c>
      <c r="O35">
        <v>62495.67</v>
      </c>
      <c r="P35">
        <f t="shared" si="2"/>
        <v>158134.71679631501</v>
      </c>
      <c r="Q35">
        <f t="shared" si="3"/>
        <v>220630.38679631503</v>
      </c>
      <c r="R35">
        <f t="shared" si="8"/>
        <v>242417</v>
      </c>
      <c r="S35">
        <f t="shared" si="5"/>
        <v>305933.34999999998</v>
      </c>
      <c r="T35">
        <f t="shared" si="6"/>
        <v>62495.67</v>
      </c>
    </row>
    <row r="36" spans="1:20" x14ac:dyDescent="0.25">
      <c r="A36" s="7">
        <v>32</v>
      </c>
      <c r="F36" s="4"/>
      <c r="G36" s="4">
        <v>0</v>
      </c>
      <c r="H36" s="4">
        <v>145270</v>
      </c>
      <c r="I36">
        <f t="shared" si="7"/>
        <v>1239239.4700000002</v>
      </c>
      <c r="J36">
        <f t="shared" si="4"/>
        <v>276901.89400000003</v>
      </c>
      <c r="K36">
        <f t="shared" si="0"/>
        <v>0</v>
      </c>
      <c r="L36">
        <f t="shared" si="1"/>
        <v>276901.89400000003</v>
      </c>
      <c r="M36">
        <v>0</v>
      </c>
      <c r="N36">
        <v>160663.34999999998</v>
      </c>
      <c r="O36">
        <v>61186.67</v>
      </c>
      <c r="P36">
        <f t="shared" si="2"/>
        <v>0</v>
      </c>
      <c r="Q36">
        <f t="shared" si="3"/>
        <v>61186.67</v>
      </c>
      <c r="R36">
        <f t="shared" si="8"/>
        <v>0</v>
      </c>
      <c r="S36">
        <f t="shared" si="5"/>
        <v>160663.34999999998</v>
      </c>
      <c r="T36">
        <f t="shared" si="6"/>
        <v>61186.67</v>
      </c>
    </row>
    <row r="37" spans="1:20" x14ac:dyDescent="0.25">
      <c r="A37" s="7">
        <v>33</v>
      </c>
      <c r="F37" s="4"/>
      <c r="G37" s="4">
        <v>59100</v>
      </c>
      <c r="H37" s="4">
        <v>103477</v>
      </c>
      <c r="I37">
        <f t="shared" si="7"/>
        <v>1194862.4700000002</v>
      </c>
      <c r="J37">
        <f t="shared" si="4"/>
        <v>259667.89400000006</v>
      </c>
      <c r="K37">
        <f t="shared" si="0"/>
        <v>38552.419027982178</v>
      </c>
      <c r="L37">
        <f t="shared" si="1"/>
        <v>298220.31302798225</v>
      </c>
      <c r="M37">
        <v>0</v>
      </c>
      <c r="N37">
        <v>57186.349999999977</v>
      </c>
      <c r="O37">
        <v>32132.67</v>
      </c>
      <c r="P37">
        <f t="shared" si="2"/>
        <v>0</v>
      </c>
      <c r="Q37">
        <f t="shared" si="3"/>
        <v>32132.67</v>
      </c>
      <c r="R37">
        <f t="shared" si="8"/>
        <v>0</v>
      </c>
      <c r="S37">
        <f t="shared" si="5"/>
        <v>57186.349999999977</v>
      </c>
      <c r="T37">
        <f t="shared" si="6"/>
        <v>32132.67</v>
      </c>
    </row>
    <row r="38" spans="1:20" x14ac:dyDescent="0.25">
      <c r="A38" s="7">
        <v>34</v>
      </c>
      <c r="F38" s="4"/>
      <c r="G38" s="4">
        <v>0</v>
      </c>
      <c r="H38" s="4">
        <v>232745</v>
      </c>
      <c r="I38">
        <f t="shared" si="7"/>
        <v>962117.4700000002</v>
      </c>
      <c r="J38">
        <f t="shared" si="4"/>
        <v>238972.49400000006</v>
      </c>
      <c r="K38">
        <f t="shared" si="0"/>
        <v>0</v>
      </c>
      <c r="L38">
        <f t="shared" si="1"/>
        <v>238972.49400000006</v>
      </c>
      <c r="M38">
        <v>0</v>
      </c>
      <c r="N38">
        <v>-175558.65000000002</v>
      </c>
      <c r="O38">
        <v>627656.52653682674</v>
      </c>
      <c r="P38">
        <f t="shared" si="2"/>
        <v>0</v>
      </c>
      <c r="Q38">
        <f t="shared" si="3"/>
        <v>627656.52653682674</v>
      </c>
      <c r="R38">
        <f t="shared" si="8"/>
        <v>0</v>
      </c>
      <c r="S38">
        <f t="shared" si="5"/>
        <v>-175558.65000000002</v>
      </c>
      <c r="T38">
        <f t="shared" si="6"/>
        <v>627656.52653682674</v>
      </c>
    </row>
    <row r="39" spans="1:20" x14ac:dyDescent="0.25">
      <c r="A39" s="7">
        <v>35</v>
      </c>
      <c r="F39" s="4"/>
      <c r="G39" s="4">
        <v>0</v>
      </c>
      <c r="H39" s="4">
        <v>28610</v>
      </c>
      <c r="I39">
        <f t="shared" si="7"/>
        <v>933507.4700000002</v>
      </c>
      <c r="J39">
        <f t="shared" si="4"/>
        <v>192423.49400000006</v>
      </c>
      <c r="K39">
        <f t="shared" si="0"/>
        <v>0</v>
      </c>
      <c r="L39">
        <f t="shared" si="1"/>
        <v>192423.49400000006</v>
      </c>
      <c r="M39">
        <v>0</v>
      </c>
      <c r="N39">
        <v>-28610</v>
      </c>
      <c r="O39">
        <v>100422.46810122208</v>
      </c>
      <c r="P39">
        <f t="shared" si="2"/>
        <v>0</v>
      </c>
      <c r="Q39">
        <f t="shared" si="3"/>
        <v>100422.46810122208</v>
      </c>
      <c r="R39">
        <f t="shared" si="8"/>
        <v>0</v>
      </c>
      <c r="S39">
        <f t="shared" si="5"/>
        <v>-28610</v>
      </c>
      <c r="T39">
        <f t="shared" si="6"/>
        <v>100422.46810122208</v>
      </c>
    </row>
    <row r="40" spans="1:20" x14ac:dyDescent="0.25">
      <c r="A40" s="7">
        <v>36</v>
      </c>
      <c r="F40" s="4"/>
      <c r="G40" s="4">
        <v>0</v>
      </c>
      <c r="H40" s="4">
        <v>361714</v>
      </c>
      <c r="I40">
        <f t="shared" si="7"/>
        <v>571793.4700000002</v>
      </c>
      <c r="J40">
        <f t="shared" si="4"/>
        <v>186701.49400000006</v>
      </c>
      <c r="K40">
        <f t="shared" si="0"/>
        <v>0</v>
      </c>
      <c r="L40">
        <f t="shared" si="1"/>
        <v>186701.49400000006</v>
      </c>
      <c r="M40">
        <v>242417</v>
      </c>
      <c r="N40">
        <v>-119297</v>
      </c>
      <c r="O40">
        <v>467221.57466170884</v>
      </c>
      <c r="P40">
        <f t="shared" si="2"/>
        <v>158134.71679631501</v>
      </c>
      <c r="Q40">
        <f t="shared" si="3"/>
        <v>625356.29145802383</v>
      </c>
      <c r="R40">
        <f t="shared" si="8"/>
        <v>242417</v>
      </c>
      <c r="S40">
        <f t="shared" si="5"/>
        <v>-119297</v>
      </c>
      <c r="T40">
        <f t="shared" si="6"/>
        <v>467221.57466170884</v>
      </c>
    </row>
    <row r="41" spans="1:20" x14ac:dyDescent="0.25">
      <c r="A41" s="7">
        <v>37</v>
      </c>
      <c r="F41" s="4"/>
      <c r="G41" s="4">
        <v>22820</v>
      </c>
      <c r="H41" s="4">
        <v>164868</v>
      </c>
      <c r="I41">
        <f t="shared" si="7"/>
        <v>429745.4700000002</v>
      </c>
      <c r="J41">
        <f t="shared" si="4"/>
        <v>118922.69400000005</v>
      </c>
      <c r="K41">
        <f t="shared" si="0"/>
        <v>14886.060951244555</v>
      </c>
      <c r="L41">
        <f t="shared" si="1"/>
        <v>133808.7549512446</v>
      </c>
      <c r="M41">
        <v>0</v>
      </c>
      <c r="N41">
        <v>-164868</v>
      </c>
      <c r="O41">
        <v>578694.56382077176</v>
      </c>
      <c r="P41">
        <f t="shared" si="2"/>
        <v>0</v>
      </c>
      <c r="Q41">
        <f t="shared" si="3"/>
        <v>578694.56382077176</v>
      </c>
      <c r="R41">
        <f t="shared" si="8"/>
        <v>0</v>
      </c>
      <c r="S41">
        <f t="shared" si="5"/>
        <v>-164868</v>
      </c>
      <c r="T41">
        <f t="shared" si="6"/>
        <v>578694.56382077176</v>
      </c>
    </row>
    <row r="42" spans="1:20" x14ac:dyDescent="0.25">
      <c r="A42" s="7">
        <v>38</v>
      </c>
      <c r="F42" s="4"/>
      <c r="G42" s="4">
        <v>29620</v>
      </c>
      <c r="H42" s="4">
        <v>34984.6</v>
      </c>
      <c r="I42">
        <f t="shared" si="7"/>
        <v>424380.87000000023</v>
      </c>
      <c r="J42">
        <f t="shared" si="4"/>
        <v>91873.094000000041</v>
      </c>
      <c r="K42">
        <f t="shared" si="0"/>
        <v>19321.872277645212</v>
      </c>
      <c r="L42">
        <f t="shared" si="1"/>
        <v>111194.96627764526</v>
      </c>
      <c r="M42">
        <v>0</v>
      </c>
      <c r="N42">
        <v>-34984.6</v>
      </c>
      <c r="O42">
        <v>122797.6189281375</v>
      </c>
      <c r="P42">
        <f t="shared" si="2"/>
        <v>0</v>
      </c>
      <c r="Q42">
        <f t="shared" si="3"/>
        <v>122797.6189281375</v>
      </c>
      <c r="R42">
        <f t="shared" si="8"/>
        <v>0</v>
      </c>
      <c r="S42">
        <f t="shared" si="5"/>
        <v>-34984.6</v>
      </c>
      <c r="T42">
        <f t="shared" si="6"/>
        <v>122797.6189281375</v>
      </c>
    </row>
    <row r="43" spans="1:20" x14ac:dyDescent="0.25">
      <c r="A43" s="7">
        <v>39</v>
      </c>
      <c r="F43" s="4"/>
      <c r="G43" s="4">
        <v>48460</v>
      </c>
      <c r="H43" s="4">
        <v>153330.19999999998</v>
      </c>
      <c r="I43">
        <f t="shared" si="7"/>
        <v>319510.67000000027</v>
      </c>
      <c r="J43">
        <f t="shared" si="4"/>
        <v>94568.174000000057</v>
      </c>
      <c r="K43">
        <f t="shared" si="0"/>
        <v>31611.678952555267</v>
      </c>
      <c r="L43">
        <f t="shared" si="1"/>
        <v>126179.85295255532</v>
      </c>
      <c r="M43">
        <v>0</v>
      </c>
      <c r="N43">
        <v>-153330.19999999998</v>
      </c>
      <c r="O43">
        <v>538196.33409486187</v>
      </c>
      <c r="P43">
        <f t="shared" si="2"/>
        <v>0</v>
      </c>
      <c r="Q43">
        <f t="shared" si="3"/>
        <v>538196.33409486187</v>
      </c>
      <c r="R43">
        <f t="shared" si="8"/>
        <v>0</v>
      </c>
      <c r="S43">
        <f t="shared" si="5"/>
        <v>-153330.19999999998</v>
      </c>
      <c r="T43">
        <f t="shared" si="6"/>
        <v>538196.33409486187</v>
      </c>
    </row>
    <row r="44" spans="1:20" x14ac:dyDescent="0.25">
      <c r="A44" s="7">
        <v>40</v>
      </c>
      <c r="F44" s="4"/>
      <c r="G44" s="4">
        <v>45020</v>
      </c>
      <c r="H44" s="4">
        <v>87424.72</v>
      </c>
      <c r="I44">
        <f t="shared" si="7"/>
        <v>277105.9500000003</v>
      </c>
      <c r="J44">
        <f t="shared" si="4"/>
        <v>72906.134000000064</v>
      </c>
      <c r="K44">
        <f t="shared" si="0"/>
        <v>29367.680281552581</v>
      </c>
      <c r="L44">
        <f t="shared" si="1"/>
        <v>102273.81428155265</v>
      </c>
      <c r="M44">
        <v>242417</v>
      </c>
      <c r="N44">
        <v>154992.28</v>
      </c>
      <c r="O44">
        <v>48483.4</v>
      </c>
      <c r="P44">
        <f t="shared" si="2"/>
        <v>158134.71679631501</v>
      </c>
      <c r="Q44">
        <f t="shared" si="3"/>
        <v>206618.11679631501</v>
      </c>
      <c r="R44">
        <f t="shared" si="8"/>
        <v>242417</v>
      </c>
      <c r="S44">
        <f t="shared" si="5"/>
        <v>154992.28</v>
      </c>
      <c r="T44">
        <f t="shared" si="6"/>
        <v>48483.4</v>
      </c>
    </row>
    <row r="45" spans="1:20" x14ac:dyDescent="0.25">
      <c r="A45" s="7">
        <v>41</v>
      </c>
      <c r="F45" s="4"/>
      <c r="G45" s="4">
        <v>9511</v>
      </c>
      <c r="H45" s="4">
        <v>26067</v>
      </c>
      <c r="I45">
        <f t="shared" si="7"/>
        <v>260549.9500000003</v>
      </c>
      <c r="J45">
        <f t="shared" si="4"/>
        <v>57323.390000000065</v>
      </c>
      <c r="K45">
        <f t="shared" si="0"/>
        <v>6204.2649302053887</v>
      </c>
      <c r="L45">
        <f t="shared" si="1"/>
        <v>63527.654930205455</v>
      </c>
      <c r="M45">
        <v>0</v>
      </c>
      <c r="N45">
        <v>128925.28</v>
      </c>
      <c r="O45">
        <v>30998.456000000002</v>
      </c>
      <c r="P45">
        <f t="shared" si="2"/>
        <v>0</v>
      </c>
      <c r="Q45">
        <f t="shared" si="3"/>
        <v>30998.456000000002</v>
      </c>
      <c r="R45">
        <f t="shared" si="8"/>
        <v>0</v>
      </c>
      <c r="S45">
        <f t="shared" si="5"/>
        <v>128925.28</v>
      </c>
      <c r="T45">
        <f t="shared" si="6"/>
        <v>30998.456000000002</v>
      </c>
    </row>
    <row r="46" spans="1:20" x14ac:dyDescent="0.25">
      <c r="A46" s="7">
        <v>42</v>
      </c>
      <c r="F46" s="4"/>
      <c r="G46" s="4">
        <v>0</v>
      </c>
      <c r="H46" s="4">
        <v>3903</v>
      </c>
      <c r="I46">
        <f t="shared" si="7"/>
        <v>256646.9500000003</v>
      </c>
      <c r="J46">
        <f t="shared" si="4"/>
        <v>52109.990000000063</v>
      </c>
      <c r="K46">
        <f t="shared" si="0"/>
        <v>0</v>
      </c>
      <c r="L46">
        <f t="shared" si="1"/>
        <v>52109.990000000063</v>
      </c>
      <c r="M46">
        <v>0</v>
      </c>
      <c r="N46">
        <v>125022.28</v>
      </c>
      <c r="O46">
        <v>25785.056</v>
      </c>
      <c r="P46">
        <f t="shared" si="2"/>
        <v>0</v>
      </c>
      <c r="Q46">
        <f t="shared" si="3"/>
        <v>25785.056</v>
      </c>
      <c r="R46">
        <f t="shared" si="8"/>
        <v>0</v>
      </c>
      <c r="S46">
        <f t="shared" si="5"/>
        <v>125022.28</v>
      </c>
      <c r="T46">
        <f t="shared" si="6"/>
        <v>25785.056</v>
      </c>
    </row>
    <row r="47" spans="1:20" x14ac:dyDescent="0.25">
      <c r="A47" s="7">
        <v>43</v>
      </c>
      <c r="F47" s="4"/>
      <c r="G47" s="4">
        <v>30190</v>
      </c>
      <c r="H47" s="4">
        <v>34989.199999999997</v>
      </c>
      <c r="I47">
        <f t="shared" si="7"/>
        <v>251847.75000000029</v>
      </c>
      <c r="J47">
        <f t="shared" si="4"/>
        <v>57367.390000000065</v>
      </c>
      <c r="K47">
        <f t="shared" si="0"/>
        <v>19693.697638828799</v>
      </c>
      <c r="L47">
        <f t="shared" si="1"/>
        <v>77061.08763882886</v>
      </c>
      <c r="M47">
        <v>0</v>
      </c>
      <c r="N47">
        <v>90033.08</v>
      </c>
      <c r="O47">
        <v>25004.456000000002</v>
      </c>
      <c r="P47">
        <f t="shared" si="2"/>
        <v>0</v>
      </c>
      <c r="Q47">
        <f t="shared" si="3"/>
        <v>25004.456000000002</v>
      </c>
      <c r="R47">
        <f t="shared" si="8"/>
        <v>0</v>
      </c>
      <c r="S47">
        <f t="shared" si="5"/>
        <v>90033.08</v>
      </c>
      <c r="T47">
        <f t="shared" si="6"/>
        <v>25004.456000000002</v>
      </c>
    </row>
    <row r="48" spans="1:20" x14ac:dyDescent="0.25">
      <c r="A48" s="7">
        <v>44</v>
      </c>
      <c r="F48" s="4"/>
      <c r="G48" s="4">
        <v>6625</v>
      </c>
      <c r="H48" s="4">
        <v>113890</v>
      </c>
      <c r="I48">
        <f t="shared" si="7"/>
        <v>144582.75000000029</v>
      </c>
      <c r="J48">
        <f t="shared" si="4"/>
        <v>51694.550000000061</v>
      </c>
      <c r="K48">
        <f t="shared" si="0"/>
        <v>4321.6544172653457</v>
      </c>
      <c r="L48">
        <f t="shared" si="1"/>
        <v>56016.204417265406</v>
      </c>
      <c r="M48">
        <v>242417</v>
      </c>
      <c r="N48">
        <v>218560.08000000002</v>
      </c>
      <c r="O48">
        <v>66490.016000000003</v>
      </c>
      <c r="P48">
        <f t="shared" si="2"/>
        <v>158134.71679631501</v>
      </c>
      <c r="Q48">
        <f t="shared" si="3"/>
        <v>224624.73279631502</v>
      </c>
      <c r="R48">
        <f t="shared" si="8"/>
        <v>242417</v>
      </c>
      <c r="S48">
        <f t="shared" si="5"/>
        <v>218560.08000000002</v>
      </c>
      <c r="T48">
        <f t="shared" si="6"/>
        <v>66490.016000000003</v>
      </c>
    </row>
    <row r="49" spans="1:21" x14ac:dyDescent="0.25">
      <c r="A49" s="7">
        <v>45</v>
      </c>
      <c r="F49" s="4"/>
      <c r="G49" s="4">
        <v>0</v>
      </c>
      <c r="H49" s="4">
        <v>43512</v>
      </c>
      <c r="I49">
        <f t="shared" si="7"/>
        <v>101070.75000000029</v>
      </c>
      <c r="J49">
        <f t="shared" si="4"/>
        <v>28916.550000000061</v>
      </c>
      <c r="K49">
        <f t="shared" si="0"/>
        <v>0</v>
      </c>
      <c r="L49">
        <f t="shared" si="1"/>
        <v>28916.550000000061</v>
      </c>
      <c r="M49">
        <v>0</v>
      </c>
      <c r="N49">
        <v>175048.08000000002</v>
      </c>
      <c r="O49">
        <v>43712.016000000003</v>
      </c>
      <c r="P49">
        <f t="shared" si="2"/>
        <v>0</v>
      </c>
      <c r="Q49">
        <f t="shared" si="3"/>
        <v>43712.016000000003</v>
      </c>
      <c r="R49">
        <f t="shared" si="8"/>
        <v>0</v>
      </c>
      <c r="S49">
        <f t="shared" si="5"/>
        <v>175048.08000000002</v>
      </c>
      <c r="T49">
        <f t="shared" si="6"/>
        <v>43712.016000000003</v>
      </c>
    </row>
    <row r="50" spans="1:21" x14ac:dyDescent="0.25">
      <c r="A50" s="7">
        <v>46</v>
      </c>
      <c r="F50" s="4"/>
      <c r="G50" s="4">
        <v>32996</v>
      </c>
      <c r="H50" s="4">
        <v>95330</v>
      </c>
      <c r="I50">
        <f t="shared" si="7"/>
        <v>38736.750000000291</v>
      </c>
      <c r="J50">
        <f t="shared" si="4"/>
        <v>26813.35000000006</v>
      </c>
      <c r="K50">
        <f t="shared" si="0"/>
        <v>21524.122136164126</v>
      </c>
      <c r="L50">
        <f t="shared" si="1"/>
        <v>48337.472136164186</v>
      </c>
      <c r="M50">
        <v>0</v>
      </c>
      <c r="N50">
        <v>79718.080000000016</v>
      </c>
      <c r="O50">
        <v>35009.616000000002</v>
      </c>
      <c r="P50">
        <f t="shared" si="2"/>
        <v>0</v>
      </c>
      <c r="Q50">
        <f t="shared" si="3"/>
        <v>35009.616000000002</v>
      </c>
      <c r="R50">
        <f t="shared" si="8"/>
        <v>0</v>
      </c>
      <c r="S50">
        <f t="shared" si="5"/>
        <v>79718.080000000016</v>
      </c>
      <c r="T50">
        <f t="shared" si="6"/>
        <v>35009.616000000002</v>
      </c>
    </row>
    <row r="51" spans="1:21" x14ac:dyDescent="0.25">
      <c r="A51" s="7">
        <v>47</v>
      </c>
      <c r="F51" s="4"/>
      <c r="G51" s="9">
        <v>3142757.3200000003</v>
      </c>
      <c r="H51" s="9">
        <f>SUM(H4:H50)</f>
        <v>3104020.5700000003</v>
      </c>
      <c r="J51" s="11">
        <f>SUM(J4:J50)</f>
        <v>7008010.6599999992</v>
      </c>
      <c r="K51" s="11">
        <f>SUM(K4:K50)</f>
        <v>2050099.7817918493</v>
      </c>
      <c r="O51" s="11">
        <f>SUM(O4:O50)</f>
        <v>4581119.9993035067</v>
      </c>
      <c r="P51" s="11">
        <f>SUM(P4:P50)</f>
        <v>1581347.1679631502</v>
      </c>
      <c r="T51" s="25">
        <f>SUM(T4:T50)</f>
        <v>4581119.9993035067</v>
      </c>
      <c r="U51" s="25"/>
    </row>
    <row r="52" spans="1:21" x14ac:dyDescent="0.25">
      <c r="A52" s="7" t="s">
        <v>18</v>
      </c>
      <c r="J52" t="s">
        <v>85</v>
      </c>
      <c r="K52" s="19">
        <f>K51+J51</f>
        <v>9058110.4417918492</v>
      </c>
      <c r="O52" t="s">
        <v>85</v>
      </c>
      <c r="P52" s="19">
        <f>O51+P51</f>
        <v>6162467.1672666566</v>
      </c>
    </row>
    <row r="53" spans="1:21" x14ac:dyDescent="0.25">
      <c r="L53">
        <f t="shared" si="1"/>
        <v>0</v>
      </c>
      <c r="M53" t="s">
        <v>98</v>
      </c>
      <c r="N53" s="19">
        <f>K52-P52</f>
        <v>2895643.2745251926</v>
      </c>
    </row>
    <row r="54" spans="1:21" x14ac:dyDescent="0.25">
      <c r="J54" t="s">
        <v>201</v>
      </c>
      <c r="K54" t="s">
        <v>200</v>
      </c>
    </row>
    <row r="55" spans="1:21" x14ac:dyDescent="0.25">
      <c r="J55" s="19">
        <f>K52</f>
        <v>9058110.4417918492</v>
      </c>
      <c r="K55" s="19">
        <f>P52</f>
        <v>6162467.1672666566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2F0C-64C9-4036-A47C-E7419F1A94E8}">
  <dimension ref="A1"/>
  <sheetViews>
    <sheetView topLeftCell="A13" zoomScale="115" zoomScaleNormal="115"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395C-4319-42B1-A268-5620E2933D08}">
  <dimension ref="A1:O450"/>
  <sheetViews>
    <sheetView topLeftCell="A372" workbookViewId="0">
      <selection activeCell="H17" sqref="F17:H373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0.140625" bestFit="1" customWidth="1"/>
    <col min="4" max="4" width="4.7109375" bestFit="1" customWidth="1"/>
    <col min="5" max="5" width="12" bestFit="1" customWidth="1"/>
    <col min="6" max="6" width="7.85546875" bestFit="1" customWidth="1"/>
    <col min="7" max="7" width="11" bestFit="1" customWidth="1"/>
    <col min="8" max="8" width="16.7109375" bestFit="1" customWidth="1"/>
    <col min="9" max="9" width="21" bestFit="1" customWidth="1"/>
    <col min="10" max="10" width="14.28515625" bestFit="1" customWidth="1"/>
    <col min="11" max="11" width="18.28515625" bestFit="1" customWidth="1"/>
    <col min="12" max="12" width="12" bestFit="1" customWidth="1"/>
    <col min="13" max="13" width="19.5703125" bestFit="1" customWidth="1"/>
    <col min="14" max="14" width="23" bestFit="1" customWidth="1"/>
    <col min="15" max="15" width="12" bestFit="1" customWidth="1"/>
  </cols>
  <sheetData>
    <row r="1" spans="1:15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195</v>
      </c>
    </row>
    <row r="2" spans="1:15" x14ac:dyDescent="0.25">
      <c r="A2" s="1">
        <v>44197</v>
      </c>
      <c r="B2" s="2">
        <v>1</v>
      </c>
      <c r="C2" s="2" t="s">
        <v>20</v>
      </c>
      <c r="D2" s="3" t="s">
        <v>11</v>
      </c>
      <c r="E2" s="3">
        <v>60480</v>
      </c>
      <c r="F2" s="3">
        <v>0</v>
      </c>
      <c r="G2" s="3">
        <v>60480</v>
      </c>
      <c r="H2" s="3" t="s">
        <v>12</v>
      </c>
      <c r="I2" s="3">
        <v>12.1</v>
      </c>
      <c r="J2" s="3">
        <v>0</v>
      </c>
      <c r="K2" s="3">
        <v>731808</v>
      </c>
      <c r="L2" s="3">
        <v>12.1</v>
      </c>
      <c r="M2" s="3" t="str">
        <f>IF(F2&gt;0,SUM($J$2:J2)/SUM($F$2:F2),"-")</f>
        <v>-</v>
      </c>
    </row>
    <row r="3" spans="1:15" x14ac:dyDescent="0.25">
      <c r="A3" s="1">
        <v>44197</v>
      </c>
      <c r="B3" s="2">
        <v>1</v>
      </c>
      <c r="C3" s="2" t="s">
        <v>20</v>
      </c>
      <c r="D3" s="3" t="s">
        <v>11</v>
      </c>
      <c r="E3" s="3">
        <v>63786</v>
      </c>
      <c r="F3" s="3">
        <v>0</v>
      </c>
      <c r="G3" s="3">
        <v>124266</v>
      </c>
      <c r="H3" s="3" t="s">
        <v>12</v>
      </c>
      <c r="I3" s="3">
        <v>13.3</v>
      </c>
      <c r="J3" s="3">
        <v>0</v>
      </c>
      <c r="K3" s="3">
        <v>848353.8</v>
      </c>
      <c r="L3" s="3">
        <v>12.715962531987833</v>
      </c>
      <c r="M3" s="3" t="str">
        <f>IF(F3&gt;0,SUM($J$2:J3)/SUM($F$2:F3),"-")</f>
        <v>-</v>
      </c>
      <c r="N3" t="s">
        <v>79</v>
      </c>
      <c r="O3">
        <f>AVERAGEIF(E2:E450,"&gt;0")</f>
        <v>37864.546024096388</v>
      </c>
    </row>
    <row r="4" spans="1:15" x14ac:dyDescent="0.25">
      <c r="A4" s="1">
        <v>44197</v>
      </c>
      <c r="B4" s="2">
        <v>1</v>
      </c>
      <c r="C4" s="2" t="s">
        <v>20</v>
      </c>
      <c r="D4" s="3" t="s">
        <v>11</v>
      </c>
      <c r="E4" s="3">
        <v>78373.16</v>
      </c>
      <c r="F4" s="3">
        <v>0</v>
      </c>
      <c r="G4" s="3">
        <v>202639.16</v>
      </c>
      <c r="H4" s="3" t="s">
        <v>12</v>
      </c>
      <c r="I4" s="3">
        <v>14.3</v>
      </c>
      <c r="J4" s="3">
        <v>0</v>
      </c>
      <c r="K4" s="3">
        <v>1120736.1880000001</v>
      </c>
      <c r="L4" s="3">
        <v>13.328608290717352</v>
      </c>
      <c r="M4" s="3" t="str">
        <f>IF(F4&gt;0,SUM($J$2:J4)/SUM($F$2:F4),"-")</f>
        <v>-</v>
      </c>
      <c r="N4" t="s">
        <v>80</v>
      </c>
      <c r="O4">
        <f>AVERAGE(L2:L450)</f>
        <v>13.04650390117839</v>
      </c>
    </row>
    <row r="5" spans="1:15" x14ac:dyDescent="0.25">
      <c r="A5" s="1">
        <v>44197</v>
      </c>
      <c r="B5" s="2">
        <v>1</v>
      </c>
      <c r="C5" s="2" t="s">
        <v>20</v>
      </c>
      <c r="D5" s="3" t="s">
        <v>11</v>
      </c>
      <c r="E5" s="3">
        <v>6250</v>
      </c>
      <c r="F5" s="3">
        <v>0</v>
      </c>
      <c r="G5" s="3">
        <v>208889.16</v>
      </c>
      <c r="H5" s="3" t="s">
        <v>12</v>
      </c>
      <c r="I5" s="3">
        <v>12.6</v>
      </c>
      <c r="J5" s="3">
        <v>0</v>
      </c>
      <c r="K5" s="3">
        <v>78750</v>
      </c>
      <c r="L5" s="3">
        <v>13.306808203929776</v>
      </c>
      <c r="M5" s="3" t="str">
        <f>IF(F5&gt;0,SUM($J$2:J5)/SUM($F$2:F5),M4)</f>
        <v>-</v>
      </c>
      <c r="N5" t="s">
        <v>81</v>
      </c>
      <c r="O5">
        <f>O3*O4</f>
        <v>493999.94741972222</v>
      </c>
    </row>
    <row r="6" spans="1:15" x14ac:dyDescent="0.25">
      <c r="A6" s="1">
        <v>44197</v>
      </c>
      <c r="B6" s="2">
        <v>1</v>
      </c>
      <c r="C6" s="2" t="s">
        <v>20</v>
      </c>
      <c r="D6" s="3" t="s">
        <v>11</v>
      </c>
      <c r="E6" s="3">
        <v>64560</v>
      </c>
      <c r="F6" s="3">
        <v>0</v>
      </c>
      <c r="G6" s="3">
        <v>273449.16000000003</v>
      </c>
      <c r="H6" s="3" t="s">
        <v>12</v>
      </c>
      <c r="I6" s="3">
        <v>12.4</v>
      </c>
      <c r="J6" s="3">
        <v>0</v>
      </c>
      <c r="K6" s="3">
        <v>800544</v>
      </c>
      <c r="L6" s="3">
        <v>13.092715252809697</v>
      </c>
      <c r="M6" s="3" t="str">
        <f>IF(F6&gt;0,SUM($J$2:J6)/SUM($F$2:F6),M5)</f>
        <v>-</v>
      </c>
      <c r="N6" t="s">
        <v>82</v>
      </c>
      <c r="O6" s="15">
        <v>0.05</v>
      </c>
    </row>
    <row r="7" spans="1:15" x14ac:dyDescent="0.25">
      <c r="A7" s="1">
        <v>44197</v>
      </c>
      <c r="B7" s="2">
        <v>1</v>
      </c>
      <c r="C7" s="2" t="s">
        <v>20</v>
      </c>
      <c r="D7" s="3" t="s">
        <v>11</v>
      </c>
      <c r="E7" s="3">
        <v>100104</v>
      </c>
      <c r="F7" s="3">
        <v>0</v>
      </c>
      <c r="G7" s="3">
        <v>373553.16000000003</v>
      </c>
      <c r="H7" s="3" t="s">
        <v>12</v>
      </c>
      <c r="I7" s="3">
        <v>12.1</v>
      </c>
      <c r="J7" s="3">
        <v>0</v>
      </c>
      <c r="K7" s="3">
        <v>1211258.3999999999</v>
      </c>
      <c r="L7" s="3">
        <v>12.826689481090188</v>
      </c>
      <c r="M7" s="3" t="str">
        <f>IF(F7&gt;0,SUM($J$2:J7)/SUM($F$2:F7),M6)</f>
        <v>-</v>
      </c>
      <c r="N7" t="s">
        <v>83</v>
      </c>
      <c r="O7">
        <f>O5*O6</f>
        <v>24699.997370986111</v>
      </c>
    </row>
    <row r="8" spans="1:15" x14ac:dyDescent="0.25">
      <c r="A8" s="1">
        <v>44197</v>
      </c>
      <c r="B8" s="2">
        <v>1</v>
      </c>
      <c r="C8" s="2" t="s">
        <v>20</v>
      </c>
      <c r="D8" s="3" t="s">
        <v>11</v>
      </c>
      <c r="E8" s="3">
        <v>87351.4</v>
      </c>
      <c r="F8" s="3">
        <v>0</v>
      </c>
      <c r="G8" s="3">
        <v>460904.56000000006</v>
      </c>
      <c r="H8" s="3" t="s">
        <v>12</v>
      </c>
      <c r="I8" s="3">
        <v>14.3</v>
      </c>
      <c r="J8" s="3">
        <v>0</v>
      </c>
      <c r="K8" s="3">
        <v>1249125.02</v>
      </c>
      <c r="L8" s="3">
        <v>13.105913744919336</v>
      </c>
      <c r="M8" s="3" t="str">
        <f>IF(F8&gt;0,SUM($J$2:J8)/SUM($F$2:F8),M7)</f>
        <v>-</v>
      </c>
      <c r="N8" t="s">
        <v>195</v>
      </c>
      <c r="O8">
        <f>AVERAGE(M13:M450)</f>
        <v>17.40887691522445</v>
      </c>
    </row>
    <row r="9" spans="1:15" x14ac:dyDescent="0.25">
      <c r="A9" s="1">
        <v>44197</v>
      </c>
      <c r="B9" s="2">
        <v>1</v>
      </c>
      <c r="C9" s="2" t="s">
        <v>20</v>
      </c>
      <c r="D9" s="3" t="s">
        <v>11</v>
      </c>
      <c r="E9" s="3">
        <v>13200</v>
      </c>
      <c r="F9" s="3">
        <v>0</v>
      </c>
      <c r="G9" s="3">
        <v>474104.56000000006</v>
      </c>
      <c r="H9" s="3" t="s">
        <v>12</v>
      </c>
      <c r="I9" s="3">
        <v>13.7</v>
      </c>
      <c r="J9" s="3">
        <v>0</v>
      </c>
      <c r="K9" s="3">
        <v>180840</v>
      </c>
      <c r="L9" s="3">
        <v>13.12245427042507</v>
      </c>
      <c r="M9" s="3" t="str">
        <f>IF(F9&gt;0,SUM($J$2:J9)/SUM($F$2:F9),M8)</f>
        <v>-</v>
      </c>
      <c r="N9" s="40" t="s">
        <v>196</v>
      </c>
      <c r="O9" s="41">
        <f>O8-O4-0.2-(O4*0.05)</f>
        <v>3.5100478189871405</v>
      </c>
    </row>
    <row r="10" spans="1:15" x14ac:dyDescent="0.25">
      <c r="A10" s="1">
        <v>44197</v>
      </c>
      <c r="B10" s="2">
        <v>1</v>
      </c>
      <c r="C10" s="2" t="s">
        <v>20</v>
      </c>
      <c r="D10" s="3" t="s">
        <v>11</v>
      </c>
      <c r="E10" s="3">
        <v>3618</v>
      </c>
      <c r="F10" s="3">
        <v>0</v>
      </c>
      <c r="G10" s="3">
        <v>477722.56000000006</v>
      </c>
      <c r="H10" s="3" t="s">
        <v>12</v>
      </c>
      <c r="I10" s="3">
        <v>12.6</v>
      </c>
      <c r="J10" s="3">
        <v>0</v>
      </c>
      <c r="K10" s="3">
        <v>45586.799999999996</v>
      </c>
      <c r="L10" s="3">
        <v>13.118497497794534</v>
      </c>
      <c r="M10" s="3" t="str">
        <f>IF(F10&gt;0,SUM($J$2:J10)/SUM($F$2:F10),M9)</f>
        <v>-</v>
      </c>
      <c r="N10" s="40"/>
      <c r="O10" s="41"/>
    </row>
    <row r="11" spans="1:15" x14ac:dyDescent="0.25">
      <c r="A11" s="1">
        <v>44197</v>
      </c>
      <c r="B11" s="2">
        <v>1</v>
      </c>
      <c r="C11" s="2" t="s">
        <v>20</v>
      </c>
      <c r="D11" s="3" t="s">
        <v>11</v>
      </c>
      <c r="E11" s="3">
        <v>2636</v>
      </c>
      <c r="F11" s="3">
        <v>0</v>
      </c>
      <c r="G11" s="3">
        <v>480358.56000000006</v>
      </c>
      <c r="H11" s="3" t="s">
        <v>12</v>
      </c>
      <c r="I11" s="3">
        <v>12.4</v>
      </c>
      <c r="J11" s="3">
        <v>0</v>
      </c>
      <c r="K11" s="3">
        <v>32686.400000000001</v>
      </c>
      <c r="L11" s="3">
        <v>13.114554694310016</v>
      </c>
      <c r="M11" s="3" t="str">
        <f>IF(F11&gt;0,SUM($J$2:J11)/SUM($F$2:F11),M10)</f>
        <v>-</v>
      </c>
      <c r="N11" s="40"/>
      <c r="O11" s="41"/>
    </row>
    <row r="12" spans="1:15" x14ac:dyDescent="0.25">
      <c r="A12" s="1">
        <v>44197</v>
      </c>
      <c r="B12" s="2">
        <v>1</v>
      </c>
      <c r="C12" s="2" t="s">
        <v>20</v>
      </c>
      <c r="D12" s="3" t="s">
        <v>11</v>
      </c>
      <c r="E12" s="3">
        <v>230</v>
      </c>
      <c r="F12" s="3">
        <v>0</v>
      </c>
      <c r="G12" s="3">
        <v>480588.56000000006</v>
      </c>
      <c r="H12" s="3" t="s">
        <v>12</v>
      </c>
      <c r="I12" s="3">
        <v>12.7</v>
      </c>
      <c r="J12" s="3">
        <v>0</v>
      </c>
      <c r="K12" s="3">
        <v>2921</v>
      </c>
      <c r="L12" s="3">
        <v>13.11435629678742</v>
      </c>
      <c r="M12" s="3" t="str">
        <f>IF(F12&gt;0,SUM($J$2:J12)/SUM($F$2:F12),M11)</f>
        <v>-</v>
      </c>
      <c r="N12" s="40"/>
      <c r="O12" s="41"/>
    </row>
    <row r="13" spans="1:15" x14ac:dyDescent="0.25">
      <c r="A13" s="1">
        <v>44200</v>
      </c>
      <c r="B13" s="2">
        <v>2</v>
      </c>
      <c r="C13" s="2" t="s">
        <v>31</v>
      </c>
      <c r="D13" s="3" t="s">
        <v>11</v>
      </c>
      <c r="E13" s="3">
        <v>0</v>
      </c>
      <c r="F13" s="3">
        <v>2660</v>
      </c>
      <c r="G13" s="3">
        <v>477928.56000000006</v>
      </c>
      <c r="H13" s="3">
        <v>16.2</v>
      </c>
      <c r="I13" s="3" t="s">
        <v>12</v>
      </c>
      <c r="J13" s="3">
        <v>43092</v>
      </c>
      <c r="K13" s="3">
        <v>0</v>
      </c>
      <c r="L13" s="3">
        <v>13.11435629678742</v>
      </c>
      <c r="M13" s="3">
        <f>IF(F13&gt;0,SUM($J$2:J13)/SUM($F$2:F13),M12)</f>
        <v>16.2</v>
      </c>
      <c r="N13" s="40"/>
      <c r="O13" s="41"/>
    </row>
    <row r="14" spans="1:15" x14ac:dyDescent="0.25">
      <c r="A14" s="1">
        <v>44200</v>
      </c>
      <c r="B14" s="2">
        <v>2</v>
      </c>
      <c r="C14" s="2" t="s">
        <v>31</v>
      </c>
      <c r="D14" s="3" t="s">
        <v>11</v>
      </c>
      <c r="E14" s="3">
        <v>0</v>
      </c>
      <c r="F14" s="3">
        <v>3168</v>
      </c>
      <c r="G14" s="3">
        <v>474760.56000000006</v>
      </c>
      <c r="H14" s="3">
        <v>16.2</v>
      </c>
      <c r="I14" s="3" t="s">
        <v>12</v>
      </c>
      <c r="J14" s="3">
        <v>51321.599999999999</v>
      </c>
      <c r="K14" s="3">
        <v>0</v>
      </c>
      <c r="L14" s="3">
        <v>13.11435629678742</v>
      </c>
      <c r="M14" s="3">
        <f>IF(F14&gt;0,SUM($J$2:J14)/SUM($F$2:F14),M13)</f>
        <v>16.2</v>
      </c>
    </row>
    <row r="15" spans="1:15" x14ac:dyDescent="0.25">
      <c r="A15" s="1">
        <v>44207</v>
      </c>
      <c r="B15" s="2">
        <v>3</v>
      </c>
      <c r="C15" s="2" t="s">
        <v>42</v>
      </c>
      <c r="D15" s="3" t="s">
        <v>11</v>
      </c>
      <c r="E15" s="3">
        <v>0</v>
      </c>
      <c r="F15" s="3">
        <v>2590</v>
      </c>
      <c r="G15" s="3">
        <v>472170.56000000006</v>
      </c>
      <c r="H15" s="3">
        <v>16.7</v>
      </c>
      <c r="I15" s="3" t="s">
        <v>12</v>
      </c>
      <c r="J15" s="3">
        <v>43253</v>
      </c>
      <c r="K15" s="3">
        <v>0</v>
      </c>
      <c r="L15" s="3">
        <v>13.11435629678742</v>
      </c>
      <c r="M15" s="3">
        <f>IF(F15&gt;0,SUM($J$2:J15)/SUM($F$2:F15),M14)</f>
        <v>16.35383701591827</v>
      </c>
    </row>
    <row r="16" spans="1:15" x14ac:dyDescent="0.25">
      <c r="A16" s="1">
        <v>44207</v>
      </c>
      <c r="B16" s="2">
        <v>3</v>
      </c>
      <c r="C16" s="2" t="s">
        <v>42</v>
      </c>
      <c r="D16" s="3" t="s">
        <v>11</v>
      </c>
      <c r="E16" s="3">
        <v>0</v>
      </c>
      <c r="F16" s="3">
        <v>17366</v>
      </c>
      <c r="G16" s="3">
        <v>454804.56000000006</v>
      </c>
      <c r="H16" s="3">
        <v>16.5</v>
      </c>
      <c r="I16" s="3" t="s">
        <v>12</v>
      </c>
      <c r="J16" s="3">
        <v>286539</v>
      </c>
      <c r="K16" s="3">
        <v>0</v>
      </c>
      <c r="L16" s="3">
        <v>13.11435629678742</v>
      </c>
      <c r="M16" s="3">
        <f>IF(F16&gt;0,SUM($J$2:J16)/SUM($F$2:F16),M15)</f>
        <v>16.452280484021099</v>
      </c>
    </row>
    <row r="17" spans="1:13" x14ac:dyDescent="0.25">
      <c r="A17" s="1">
        <v>44207</v>
      </c>
      <c r="B17" s="2">
        <v>3</v>
      </c>
      <c r="C17" s="2" t="s">
        <v>42</v>
      </c>
      <c r="D17" s="3" t="s">
        <v>11</v>
      </c>
      <c r="E17" s="3">
        <v>0</v>
      </c>
      <c r="F17" s="3">
        <v>1540</v>
      </c>
      <c r="G17" s="3">
        <v>453264.56000000006</v>
      </c>
      <c r="H17" s="3">
        <v>18.5</v>
      </c>
      <c r="I17" s="3" t="s">
        <v>12</v>
      </c>
      <c r="J17" s="3">
        <v>28490</v>
      </c>
      <c r="K17" s="3">
        <v>0</v>
      </c>
      <c r="L17" s="3">
        <v>13.11435629678742</v>
      </c>
      <c r="M17" s="3">
        <f>IF(F17&gt;0,SUM($J$2:J17)/SUM($F$2:F17),M16)</f>
        <v>16.56769140682184</v>
      </c>
    </row>
    <row r="18" spans="1:13" x14ac:dyDescent="0.25">
      <c r="A18" s="1">
        <v>44207</v>
      </c>
      <c r="B18" s="2">
        <v>3</v>
      </c>
      <c r="C18" s="2" t="s">
        <v>42</v>
      </c>
      <c r="D18" s="3" t="s">
        <v>11</v>
      </c>
      <c r="E18" s="3">
        <v>0</v>
      </c>
      <c r="F18" s="3">
        <v>3072</v>
      </c>
      <c r="G18" s="3">
        <v>450192.56000000006</v>
      </c>
      <c r="H18" s="3">
        <v>16.2</v>
      </c>
      <c r="I18" s="3" t="s">
        <v>12</v>
      </c>
      <c r="J18" s="3">
        <v>49766.399999999994</v>
      </c>
      <c r="K18" s="3">
        <v>0</v>
      </c>
      <c r="L18" s="3">
        <v>13.11435629678742</v>
      </c>
      <c r="M18" s="3">
        <f>IF(F18&gt;0,SUM($J$2:J18)/SUM($F$2:F18),M17)</f>
        <v>16.530530332938543</v>
      </c>
    </row>
    <row r="19" spans="1:13" x14ac:dyDescent="0.25">
      <c r="A19" s="1">
        <v>44207</v>
      </c>
      <c r="B19" s="2">
        <v>3</v>
      </c>
      <c r="C19" s="2" t="s">
        <v>42</v>
      </c>
      <c r="D19" s="3" t="s">
        <v>11</v>
      </c>
      <c r="E19" s="3">
        <v>62760</v>
      </c>
      <c r="F19" s="3">
        <v>0</v>
      </c>
      <c r="G19" s="3">
        <v>512952.56000000006</v>
      </c>
      <c r="H19" s="3" t="s">
        <v>12</v>
      </c>
      <c r="I19" s="3">
        <v>12.3</v>
      </c>
      <c r="J19" s="3">
        <v>0</v>
      </c>
      <c r="K19" s="3">
        <v>771948</v>
      </c>
      <c r="L19" s="3">
        <v>13.020293286504705</v>
      </c>
      <c r="M19" s="3">
        <f>IF(F19&gt;0,SUM($J$2:J19)/SUM($F$2:F19),M18)</f>
        <v>16.530530332938543</v>
      </c>
    </row>
    <row r="20" spans="1:13" x14ac:dyDescent="0.25">
      <c r="A20" s="1">
        <v>44208</v>
      </c>
      <c r="B20" s="2">
        <v>3</v>
      </c>
      <c r="C20" s="2" t="s">
        <v>42</v>
      </c>
      <c r="D20" s="3" t="s">
        <v>11</v>
      </c>
      <c r="E20" s="3">
        <v>0</v>
      </c>
      <c r="F20" s="3">
        <v>5628</v>
      </c>
      <c r="G20" s="3">
        <v>507324.56000000006</v>
      </c>
      <c r="H20" s="3">
        <v>16.399999999999999</v>
      </c>
      <c r="I20" s="3" t="s">
        <v>12</v>
      </c>
      <c r="J20" s="3">
        <v>92299.199999999997</v>
      </c>
      <c r="K20" s="3">
        <v>0</v>
      </c>
      <c r="L20" s="3">
        <v>13.020293286504705</v>
      </c>
      <c r="M20" s="3">
        <f>IF(F20&gt;0,SUM($J$2:J20)/SUM($F$2:F20),M19)</f>
        <v>16.510137685987118</v>
      </c>
    </row>
    <row r="21" spans="1:13" x14ac:dyDescent="0.25">
      <c r="A21" s="1">
        <v>44208</v>
      </c>
      <c r="B21" s="2">
        <v>3</v>
      </c>
      <c r="C21" s="2" t="s">
        <v>42</v>
      </c>
      <c r="D21" s="3" t="s">
        <v>11</v>
      </c>
      <c r="E21" s="3">
        <v>0</v>
      </c>
      <c r="F21" s="3">
        <v>540</v>
      </c>
      <c r="G21" s="3">
        <v>506784.56000000006</v>
      </c>
      <c r="H21" s="3">
        <v>17.100000000000001</v>
      </c>
      <c r="I21" s="3" t="s">
        <v>12</v>
      </c>
      <c r="J21" s="3">
        <v>9234</v>
      </c>
      <c r="K21" s="3">
        <v>0</v>
      </c>
      <c r="L21" s="3">
        <v>13.020293286504705</v>
      </c>
      <c r="M21" s="3">
        <f>IF(F21&gt;0,SUM($J$2:J21)/SUM($F$2:F21),M20)</f>
        <v>16.518849141231811</v>
      </c>
    </row>
    <row r="22" spans="1:13" x14ac:dyDescent="0.25">
      <c r="A22" s="1">
        <v>44208</v>
      </c>
      <c r="B22" s="2">
        <v>3</v>
      </c>
      <c r="C22" s="2" t="s">
        <v>42</v>
      </c>
      <c r="D22" s="3" t="s">
        <v>11</v>
      </c>
      <c r="E22" s="3">
        <v>0</v>
      </c>
      <c r="F22" s="3">
        <v>790</v>
      </c>
      <c r="G22" s="3">
        <v>505994.56000000006</v>
      </c>
      <c r="H22" s="3">
        <v>18.7</v>
      </c>
      <c r="I22" s="3" t="s">
        <v>12</v>
      </c>
      <c r="J22" s="3">
        <v>14773</v>
      </c>
      <c r="K22" s="3">
        <v>0</v>
      </c>
      <c r="L22" s="3">
        <v>13.020293286504705</v>
      </c>
      <c r="M22" s="3">
        <f>IF(F22&gt;0,SUM($J$2:J22)/SUM($F$2:F22),M21)</f>
        <v>16.564978315575306</v>
      </c>
    </row>
    <row r="23" spans="1:13" x14ac:dyDescent="0.25">
      <c r="A23" s="1">
        <v>44209</v>
      </c>
      <c r="B23" s="2">
        <v>3</v>
      </c>
      <c r="C23" s="2" t="s">
        <v>42</v>
      </c>
      <c r="D23" s="3" t="s">
        <v>11</v>
      </c>
      <c r="E23" s="3">
        <v>0</v>
      </c>
      <c r="F23" s="3">
        <v>5370</v>
      </c>
      <c r="G23" s="3">
        <v>500624.56000000006</v>
      </c>
      <c r="H23" s="3">
        <v>16.399999999999999</v>
      </c>
      <c r="I23" s="3" t="s">
        <v>12</v>
      </c>
      <c r="J23" s="3">
        <v>88067.999999999985</v>
      </c>
      <c r="K23" s="3">
        <v>0</v>
      </c>
      <c r="L23" s="3">
        <v>13.020293286504705</v>
      </c>
      <c r="M23" s="3">
        <f>IF(F23&gt;0,SUM($J$2:J23)/SUM($F$2:F23),M22)</f>
        <v>16.544242112161783</v>
      </c>
    </row>
    <row r="24" spans="1:13" x14ac:dyDescent="0.25">
      <c r="A24" s="1">
        <v>44212</v>
      </c>
      <c r="B24" s="2">
        <v>3</v>
      </c>
      <c r="C24" s="2" t="s">
        <v>42</v>
      </c>
      <c r="D24" s="3" t="s">
        <v>11</v>
      </c>
      <c r="E24" s="3">
        <v>0</v>
      </c>
      <c r="F24" s="3">
        <v>311</v>
      </c>
      <c r="G24" s="3">
        <v>500313.56000000006</v>
      </c>
      <c r="H24" s="3">
        <v>16.8</v>
      </c>
      <c r="I24" s="3" t="s">
        <v>12</v>
      </c>
      <c r="J24" s="3">
        <v>5224.8</v>
      </c>
      <c r="K24" s="3">
        <v>0</v>
      </c>
      <c r="L24" s="3">
        <v>13.020293286504705</v>
      </c>
      <c r="M24" s="3">
        <f>IF(F24&gt;0,SUM($J$2:J24)/SUM($F$2:F24),M23)</f>
        <v>16.546090391541767</v>
      </c>
    </row>
    <row r="25" spans="1:13" x14ac:dyDescent="0.25">
      <c r="A25" s="1">
        <v>44212</v>
      </c>
      <c r="B25" s="2">
        <v>3</v>
      </c>
      <c r="C25" s="2" t="s">
        <v>42</v>
      </c>
      <c r="D25" s="3" t="s">
        <v>11</v>
      </c>
      <c r="E25" s="3">
        <v>0</v>
      </c>
      <c r="F25" s="3">
        <v>5850</v>
      </c>
      <c r="G25" s="3">
        <v>494463.56000000006</v>
      </c>
      <c r="H25" s="3">
        <v>18.600000000000001</v>
      </c>
      <c r="I25" s="3" t="s">
        <v>12</v>
      </c>
      <c r="J25" s="3">
        <v>108810.00000000001</v>
      </c>
      <c r="K25" s="3">
        <v>0</v>
      </c>
      <c r="L25" s="3">
        <v>13.020293286504705</v>
      </c>
      <c r="M25" s="3">
        <f>IF(F25&gt;0,SUM($J$2:J25)/SUM($F$2:F25),M24)</f>
        <v>16.791878899457913</v>
      </c>
    </row>
    <row r="26" spans="1:13" x14ac:dyDescent="0.25">
      <c r="A26" s="1">
        <v>44213</v>
      </c>
      <c r="B26" s="2">
        <v>4</v>
      </c>
      <c r="C26" s="2" t="s">
        <v>53</v>
      </c>
      <c r="D26" s="3" t="s">
        <v>11</v>
      </c>
      <c r="E26" s="3">
        <v>0</v>
      </c>
      <c r="F26" s="3">
        <v>1037</v>
      </c>
      <c r="G26" s="3">
        <v>493426.56000000006</v>
      </c>
      <c r="H26" s="3">
        <v>16.600000000000001</v>
      </c>
      <c r="I26" s="3" t="s">
        <v>12</v>
      </c>
      <c r="J26" s="3">
        <v>17214.2</v>
      </c>
      <c r="K26" s="3">
        <v>0</v>
      </c>
      <c r="L26" s="3">
        <v>13.020293286504705</v>
      </c>
      <c r="M26" s="3">
        <f>IF(F26&gt;0,SUM($J$2:J26)/SUM($F$2:F26),M25)</f>
        <v>16.787893113256679</v>
      </c>
    </row>
    <row r="27" spans="1:13" x14ac:dyDescent="0.25">
      <c r="A27" s="1">
        <v>44213</v>
      </c>
      <c r="B27" s="2">
        <v>4</v>
      </c>
      <c r="C27" s="2" t="s">
        <v>53</v>
      </c>
      <c r="D27" s="3" t="s">
        <v>11</v>
      </c>
      <c r="E27" s="3">
        <v>19868</v>
      </c>
      <c r="F27" s="3">
        <v>0</v>
      </c>
      <c r="G27" s="3">
        <v>513294.56000000006</v>
      </c>
      <c r="H27" s="3" t="s">
        <v>12</v>
      </c>
      <c r="I27" s="3">
        <v>14.6</v>
      </c>
      <c r="J27" s="3">
        <v>0</v>
      </c>
      <c r="K27" s="3">
        <v>290072.8</v>
      </c>
      <c r="L27" s="3">
        <v>13.076018943761168</v>
      </c>
      <c r="M27" s="3">
        <f>IF(F27&gt;0,SUM($J$2:J27)/SUM($F$2:F27),M26)</f>
        <v>16.787893113256679</v>
      </c>
    </row>
    <row r="28" spans="1:13" x14ac:dyDescent="0.25">
      <c r="A28" s="1">
        <v>44213</v>
      </c>
      <c r="B28" s="2">
        <v>4</v>
      </c>
      <c r="C28" s="2" t="s">
        <v>53</v>
      </c>
      <c r="D28" s="3" t="s">
        <v>11</v>
      </c>
      <c r="E28" s="3">
        <v>910</v>
      </c>
      <c r="F28" s="3">
        <v>0</v>
      </c>
      <c r="G28" s="3">
        <v>514204.56000000006</v>
      </c>
      <c r="H28" s="3" t="s">
        <v>12</v>
      </c>
      <c r="I28" s="3">
        <v>13.9</v>
      </c>
      <c r="J28" s="3">
        <v>0</v>
      </c>
      <c r="K28" s="3">
        <v>12649</v>
      </c>
      <c r="L28" s="3">
        <v>13.077348118478945</v>
      </c>
      <c r="M28" s="3">
        <f>IF(F28&gt;0,SUM($J$2:J28)/SUM($F$2:F28),M27)</f>
        <v>16.787893113256679</v>
      </c>
    </row>
    <row r="29" spans="1:13" x14ac:dyDescent="0.25">
      <c r="A29" s="1">
        <v>44213</v>
      </c>
      <c r="B29" s="2">
        <v>4</v>
      </c>
      <c r="C29" s="2" t="s">
        <v>53</v>
      </c>
      <c r="D29" s="3" t="s">
        <v>11</v>
      </c>
      <c r="E29" s="3">
        <v>0</v>
      </c>
      <c r="F29" s="3">
        <v>910</v>
      </c>
      <c r="G29" s="3">
        <v>513294.56000000006</v>
      </c>
      <c r="H29" s="3">
        <v>18.899999999999999</v>
      </c>
      <c r="I29" s="3" t="s">
        <v>12</v>
      </c>
      <c r="J29" s="3">
        <v>17199</v>
      </c>
      <c r="K29" s="3">
        <v>0</v>
      </c>
      <c r="L29" s="3">
        <v>13.077348118478945</v>
      </c>
      <c r="M29" s="3">
        <f>IF(F29&gt;0,SUM($J$2:J29)/SUM($F$2:F29),M28)</f>
        <v>16.825704280768019</v>
      </c>
    </row>
    <row r="30" spans="1:13" x14ac:dyDescent="0.25">
      <c r="A30" s="1">
        <v>44214</v>
      </c>
      <c r="B30" s="2">
        <v>4</v>
      </c>
      <c r="C30" s="2" t="s">
        <v>53</v>
      </c>
      <c r="D30" s="3" t="s">
        <v>11</v>
      </c>
      <c r="E30" s="3">
        <v>0</v>
      </c>
      <c r="F30" s="3">
        <v>2623</v>
      </c>
      <c r="G30" s="3">
        <v>510671.56000000006</v>
      </c>
      <c r="H30" s="3">
        <v>17.8</v>
      </c>
      <c r="I30" s="3" t="s">
        <v>12</v>
      </c>
      <c r="J30" s="3">
        <v>46689.4</v>
      </c>
      <c r="K30" s="3">
        <v>0</v>
      </c>
      <c r="L30" s="3">
        <v>13.077348118478945</v>
      </c>
      <c r="M30" s="3">
        <f>IF(F30&gt;0,SUM($J$2:J30)/SUM($F$2:F30),M29)</f>
        <v>16.873512300065475</v>
      </c>
    </row>
    <row r="31" spans="1:13" x14ac:dyDescent="0.25">
      <c r="A31" s="1">
        <v>44214</v>
      </c>
      <c r="B31" s="2">
        <v>4</v>
      </c>
      <c r="C31" s="2" t="s">
        <v>53</v>
      </c>
      <c r="D31" s="3" t="s">
        <v>11</v>
      </c>
      <c r="E31" s="3">
        <v>0</v>
      </c>
      <c r="F31" s="3">
        <v>1848</v>
      </c>
      <c r="G31" s="3">
        <v>508823.56000000006</v>
      </c>
      <c r="H31" s="3">
        <v>16.7</v>
      </c>
      <c r="I31" s="3" t="s">
        <v>12</v>
      </c>
      <c r="J31" s="3">
        <v>30861.599999999999</v>
      </c>
      <c r="K31" s="3">
        <v>0</v>
      </c>
      <c r="L31" s="3">
        <v>13.077348118478945</v>
      </c>
      <c r="M31" s="3">
        <f>IF(F31&gt;0,SUM($J$2:J31)/SUM($F$2:F31),M30)</f>
        <v>16.867714228884509</v>
      </c>
    </row>
    <row r="32" spans="1:13" x14ac:dyDescent="0.25">
      <c r="A32" s="1">
        <v>44214</v>
      </c>
      <c r="B32" s="2">
        <v>4</v>
      </c>
      <c r="C32" s="2" t="s">
        <v>53</v>
      </c>
      <c r="D32" s="3" t="s">
        <v>11</v>
      </c>
      <c r="E32" s="3">
        <v>0</v>
      </c>
      <c r="F32" s="3">
        <v>12751</v>
      </c>
      <c r="G32" s="3">
        <v>496072.56000000006</v>
      </c>
      <c r="H32" s="3">
        <v>16.399999999999999</v>
      </c>
      <c r="I32" s="3" t="s">
        <v>12</v>
      </c>
      <c r="J32" s="3">
        <v>209116.4</v>
      </c>
      <c r="K32" s="3">
        <v>0</v>
      </c>
      <c r="L32" s="3">
        <v>13.077348118478945</v>
      </c>
      <c r="M32" s="3">
        <f>IF(F32&gt;0,SUM($J$2:J32)/SUM($F$2:F32),M31)</f>
        <v>16.780080524289534</v>
      </c>
    </row>
    <row r="33" spans="1:13" x14ac:dyDescent="0.25">
      <c r="A33" s="1">
        <v>44215</v>
      </c>
      <c r="B33" s="2">
        <v>4</v>
      </c>
      <c r="C33" s="2" t="s">
        <v>53</v>
      </c>
      <c r="D33" s="3" t="s">
        <v>11</v>
      </c>
      <c r="E33" s="3">
        <v>0</v>
      </c>
      <c r="F33" s="3">
        <v>2707</v>
      </c>
      <c r="G33" s="3">
        <v>493365.56000000006</v>
      </c>
      <c r="H33" s="3">
        <v>17.8</v>
      </c>
      <c r="I33" s="3" t="s">
        <v>12</v>
      </c>
      <c r="J33" s="3">
        <v>48184.6</v>
      </c>
      <c r="K33" s="3">
        <v>0</v>
      </c>
      <c r="L33" s="3">
        <v>13.077348118478945</v>
      </c>
      <c r="M33" s="3">
        <f>IF(F33&gt;0,SUM($J$2:J33)/SUM($F$2:F33),M32)</f>
        <v>16.819098090756206</v>
      </c>
    </row>
    <row r="34" spans="1:13" x14ac:dyDescent="0.25">
      <c r="A34" s="1">
        <v>44215</v>
      </c>
      <c r="B34" s="2">
        <v>4</v>
      </c>
      <c r="C34" s="2" t="s">
        <v>53</v>
      </c>
      <c r="D34" s="3" t="s">
        <v>11</v>
      </c>
      <c r="E34" s="3">
        <v>0</v>
      </c>
      <c r="F34" s="3">
        <v>303</v>
      </c>
      <c r="G34" s="3">
        <v>493062.56000000006</v>
      </c>
      <c r="H34" s="3">
        <v>18.7</v>
      </c>
      <c r="I34" s="3" t="s">
        <v>12</v>
      </c>
      <c r="J34" s="3">
        <v>5666.0999999999995</v>
      </c>
      <c r="K34" s="3">
        <v>0</v>
      </c>
      <c r="L34" s="3">
        <v>13.077348118478945</v>
      </c>
      <c r="M34" s="3">
        <f>IF(F34&gt;0,SUM($J$2:J34)/SUM($F$2:F34),M33)</f>
        <v>16.82711780929866</v>
      </c>
    </row>
    <row r="35" spans="1:13" x14ac:dyDescent="0.25">
      <c r="A35" s="1">
        <v>44215</v>
      </c>
      <c r="B35" s="2">
        <v>4</v>
      </c>
      <c r="C35" s="2" t="s">
        <v>53</v>
      </c>
      <c r="D35" s="3" t="s">
        <v>11</v>
      </c>
      <c r="E35" s="3">
        <v>0</v>
      </c>
      <c r="F35" s="3">
        <v>4857</v>
      </c>
      <c r="G35" s="3">
        <v>488205.56000000006</v>
      </c>
      <c r="H35" s="3">
        <v>18.8</v>
      </c>
      <c r="I35" s="3" t="s">
        <v>12</v>
      </c>
      <c r="J35" s="3">
        <v>91311.6</v>
      </c>
      <c r="K35" s="3">
        <v>0</v>
      </c>
      <c r="L35" s="3">
        <v>13.077348118478945</v>
      </c>
      <c r="M35" s="3">
        <f>IF(F35&gt;0,SUM($J$2:J35)/SUM($F$2:F35),M34)</f>
        <v>16.953331752742983</v>
      </c>
    </row>
    <row r="36" spans="1:13" x14ac:dyDescent="0.25">
      <c r="A36" s="1">
        <v>44219</v>
      </c>
      <c r="B36" s="2">
        <v>4</v>
      </c>
      <c r="C36" s="2" t="s">
        <v>53</v>
      </c>
      <c r="D36" s="3" t="s">
        <v>11</v>
      </c>
      <c r="E36" s="3">
        <v>0</v>
      </c>
      <c r="F36" s="3">
        <v>8862</v>
      </c>
      <c r="G36" s="3">
        <v>479343.56000000006</v>
      </c>
      <c r="H36" s="3">
        <v>17.8</v>
      </c>
      <c r="I36" s="3" t="s">
        <v>12</v>
      </c>
      <c r="J36" s="3">
        <v>157743.6</v>
      </c>
      <c r="K36" s="3">
        <v>0</v>
      </c>
      <c r="L36" s="3">
        <v>13.077348118478945</v>
      </c>
      <c r="M36" s="3">
        <f>IF(F36&gt;0,SUM($J$2:J36)/SUM($F$2:F36),M35)</f>
        <v>17.041830319757501</v>
      </c>
    </row>
    <row r="37" spans="1:13" x14ac:dyDescent="0.25">
      <c r="A37" s="1">
        <v>44220</v>
      </c>
      <c r="B37" s="2">
        <v>5</v>
      </c>
      <c r="C37" s="2" t="s">
        <v>62</v>
      </c>
      <c r="D37" s="3" t="s">
        <v>11</v>
      </c>
      <c r="E37" s="3">
        <v>10160</v>
      </c>
      <c r="F37" s="3">
        <v>0</v>
      </c>
      <c r="G37" s="3">
        <v>489503.56000000006</v>
      </c>
      <c r="H37" s="3" t="s">
        <v>12</v>
      </c>
      <c r="I37" s="3">
        <v>14.9</v>
      </c>
      <c r="J37" s="3">
        <v>0</v>
      </c>
      <c r="K37" s="3">
        <v>151384</v>
      </c>
      <c r="L37" s="3">
        <v>13.109593593832319</v>
      </c>
      <c r="M37" s="3">
        <f>IF(F37&gt;0,SUM($J$2:J37)/SUM($F$2:F37),M36)</f>
        <v>17.041830319757501</v>
      </c>
    </row>
    <row r="38" spans="1:13" x14ac:dyDescent="0.25">
      <c r="A38" s="1">
        <v>44220</v>
      </c>
      <c r="B38" s="2">
        <v>5</v>
      </c>
      <c r="C38" s="2" t="s">
        <v>62</v>
      </c>
      <c r="D38" s="3" t="s">
        <v>11</v>
      </c>
      <c r="E38" s="3">
        <v>0</v>
      </c>
      <c r="F38" s="3">
        <v>10160</v>
      </c>
      <c r="G38" s="3">
        <v>479343.56000000006</v>
      </c>
      <c r="H38" s="3">
        <v>18.3</v>
      </c>
      <c r="I38" s="3" t="s">
        <v>12</v>
      </c>
      <c r="J38" s="3">
        <v>185928</v>
      </c>
      <c r="K38" s="3">
        <v>0</v>
      </c>
      <c r="L38" s="3">
        <v>13.109593593832319</v>
      </c>
      <c r="M38" s="3">
        <f>IF(F38&gt;0,SUM($J$2:J38)/SUM($F$2:F38),M37)</f>
        <v>17.176469039318331</v>
      </c>
    </row>
    <row r="39" spans="1:13" x14ac:dyDescent="0.25">
      <c r="A39" s="1">
        <v>44222</v>
      </c>
      <c r="B39" s="2">
        <v>5</v>
      </c>
      <c r="C39" s="2" t="s">
        <v>62</v>
      </c>
      <c r="D39" s="3" t="s">
        <v>11</v>
      </c>
      <c r="E39" s="3">
        <v>0</v>
      </c>
      <c r="F39" s="3">
        <v>310</v>
      </c>
      <c r="G39" s="3">
        <v>479033.56000000006</v>
      </c>
      <c r="H39" s="3">
        <v>17.8</v>
      </c>
      <c r="I39" s="3" t="s">
        <v>12</v>
      </c>
      <c r="J39" s="3">
        <v>5518</v>
      </c>
      <c r="K39" s="3">
        <v>0</v>
      </c>
      <c r="L39" s="3">
        <v>13.109593593832319</v>
      </c>
      <c r="M39" s="3">
        <f>IF(F39&gt;0,SUM($J$2:J39)/SUM($F$2:F39),M38)</f>
        <v>17.178498315013702</v>
      </c>
    </row>
    <row r="40" spans="1:13" x14ac:dyDescent="0.25">
      <c r="A40" s="1">
        <v>44226</v>
      </c>
      <c r="B40" s="2">
        <v>5</v>
      </c>
      <c r="C40" s="2" t="s">
        <v>62</v>
      </c>
      <c r="D40" s="3" t="s">
        <v>11</v>
      </c>
      <c r="E40" s="3">
        <v>0</v>
      </c>
      <c r="F40" s="3">
        <v>2894</v>
      </c>
      <c r="G40" s="3">
        <v>476139.56000000006</v>
      </c>
      <c r="H40" s="3">
        <v>17.600000000000001</v>
      </c>
      <c r="I40" s="3" t="s">
        <v>12</v>
      </c>
      <c r="J40" s="3">
        <v>50934.400000000001</v>
      </c>
      <c r="K40" s="3">
        <v>0</v>
      </c>
      <c r="L40" s="3">
        <v>13.109593593832319</v>
      </c>
      <c r="M40" s="3">
        <f>IF(F40&gt;0,SUM($J$2:J40)/SUM($F$2:F40),M39)</f>
        <v>17.190926874993632</v>
      </c>
    </row>
    <row r="41" spans="1:13" x14ac:dyDescent="0.25">
      <c r="A41" s="1">
        <v>44226</v>
      </c>
      <c r="B41" s="2">
        <v>5</v>
      </c>
      <c r="C41" s="2" t="s">
        <v>62</v>
      </c>
      <c r="D41" s="3" t="s">
        <v>11</v>
      </c>
      <c r="E41" s="3">
        <v>0</v>
      </c>
      <c r="F41" s="3">
        <v>6540</v>
      </c>
      <c r="G41" s="3">
        <v>469599.56000000006</v>
      </c>
      <c r="H41" s="3">
        <v>17.399999999999999</v>
      </c>
      <c r="I41" s="3" t="s">
        <v>12</v>
      </c>
      <c r="J41" s="3">
        <v>113795.99999999999</v>
      </c>
      <c r="K41" s="3">
        <v>0</v>
      </c>
      <c r="L41" s="3">
        <v>13.109593593832319</v>
      </c>
      <c r="M41" s="3">
        <f>IF(F41&gt;0,SUM($J$2:J41)/SUM($F$2:F41),M40)</f>
        <v>17.203988078749035</v>
      </c>
    </row>
    <row r="42" spans="1:13" x14ac:dyDescent="0.25">
      <c r="A42" s="1">
        <v>44226</v>
      </c>
      <c r="B42" s="2">
        <v>5</v>
      </c>
      <c r="C42" s="2" t="s">
        <v>62</v>
      </c>
      <c r="D42" s="3" t="s">
        <v>11</v>
      </c>
      <c r="E42" s="3">
        <v>0</v>
      </c>
      <c r="F42" s="3">
        <v>1663</v>
      </c>
      <c r="G42" s="3">
        <v>467936.56000000006</v>
      </c>
      <c r="H42" s="3">
        <v>16.399999999999999</v>
      </c>
      <c r="I42" s="3" t="s">
        <v>12</v>
      </c>
      <c r="J42" s="3">
        <v>27273.199999999997</v>
      </c>
      <c r="K42" s="3">
        <v>0</v>
      </c>
      <c r="L42" s="3">
        <v>13.109593593832319</v>
      </c>
      <c r="M42" s="3">
        <f>IF(F42&gt;0,SUM($J$2:J42)/SUM($F$2:F42),M41)</f>
        <v>17.191416078984485</v>
      </c>
    </row>
    <row r="43" spans="1:13" x14ac:dyDescent="0.25">
      <c r="A43" s="1">
        <v>44228</v>
      </c>
      <c r="B43" s="2">
        <v>6</v>
      </c>
      <c r="C43" s="2" t="s">
        <v>63</v>
      </c>
      <c r="D43" s="3" t="s">
        <v>11</v>
      </c>
      <c r="E43" s="3">
        <v>0</v>
      </c>
      <c r="F43" s="3">
        <v>641</v>
      </c>
      <c r="G43" s="3">
        <v>467295.56000000006</v>
      </c>
      <c r="H43" s="3">
        <v>18.3</v>
      </c>
      <c r="I43" s="3" t="s">
        <v>12</v>
      </c>
      <c r="J43" s="3">
        <v>11730.300000000001</v>
      </c>
      <c r="K43" s="3">
        <v>0</v>
      </c>
      <c r="L43" s="3">
        <v>13.109593593832319</v>
      </c>
      <c r="M43" s="3">
        <f>IF(F43&gt;0,SUM($J$2:J43)/SUM($F$2:F43),M42)</f>
        <v>17.198057780560983</v>
      </c>
    </row>
    <row r="44" spans="1:13" x14ac:dyDescent="0.25">
      <c r="A44" s="1">
        <v>44228</v>
      </c>
      <c r="B44" s="2">
        <v>6</v>
      </c>
      <c r="C44" s="2" t="s">
        <v>63</v>
      </c>
      <c r="D44" s="3" t="s">
        <v>11</v>
      </c>
      <c r="E44" s="3">
        <v>0</v>
      </c>
      <c r="F44" s="3">
        <v>1065</v>
      </c>
      <c r="G44" s="3">
        <v>466230.56000000006</v>
      </c>
      <c r="H44" s="3">
        <v>18.5</v>
      </c>
      <c r="I44" s="3" t="s">
        <v>12</v>
      </c>
      <c r="J44" s="3">
        <v>19702.5</v>
      </c>
      <c r="K44" s="3">
        <v>0</v>
      </c>
      <c r="L44" s="3">
        <v>13.109593593832319</v>
      </c>
      <c r="M44" s="3">
        <f>IF(F44&gt;0,SUM($J$2:J44)/SUM($F$2:F44),M43)</f>
        <v>17.210889723846897</v>
      </c>
    </row>
    <row r="45" spans="1:13" x14ac:dyDescent="0.25">
      <c r="A45" s="1">
        <v>44228</v>
      </c>
      <c r="B45" s="2">
        <v>6</v>
      </c>
      <c r="C45" s="2" t="s">
        <v>63</v>
      </c>
      <c r="D45" s="3" t="s">
        <v>11</v>
      </c>
      <c r="E45" s="3">
        <v>1863</v>
      </c>
      <c r="F45" s="3">
        <v>0</v>
      </c>
      <c r="G45" s="3">
        <v>468093.56000000006</v>
      </c>
      <c r="H45" s="3" t="s">
        <v>12</v>
      </c>
      <c r="I45" s="3">
        <v>12.7</v>
      </c>
      <c r="J45" s="3">
        <v>0</v>
      </c>
      <c r="K45" s="3">
        <v>23660.1</v>
      </c>
      <c r="L45" s="3">
        <v>13.108269158445593</v>
      </c>
      <c r="M45" s="3">
        <f>IF(F45&gt;0,SUM($J$2:J45)/SUM($F$2:F45),M44)</f>
        <v>17.210889723846897</v>
      </c>
    </row>
    <row r="46" spans="1:13" x14ac:dyDescent="0.25">
      <c r="A46" s="1">
        <v>44229</v>
      </c>
      <c r="B46" s="2">
        <v>6</v>
      </c>
      <c r="C46" s="2" t="s">
        <v>63</v>
      </c>
      <c r="D46" s="3" t="s">
        <v>11</v>
      </c>
      <c r="E46" s="3">
        <v>14980</v>
      </c>
      <c r="F46" s="3">
        <v>0</v>
      </c>
      <c r="G46" s="3">
        <v>483073.56000000006</v>
      </c>
      <c r="H46" s="3" t="s">
        <v>12</v>
      </c>
      <c r="I46" s="3">
        <v>12.6</v>
      </c>
      <c r="J46" s="3">
        <v>0</v>
      </c>
      <c r="K46" s="3">
        <v>188748</v>
      </c>
      <c r="L46" s="3">
        <v>13.095388949928335</v>
      </c>
      <c r="M46" s="3">
        <f>IF(F46&gt;0,SUM($J$2:J46)/SUM($F$2:F46),M45)</f>
        <v>17.210889723846897</v>
      </c>
    </row>
    <row r="47" spans="1:13" x14ac:dyDescent="0.25">
      <c r="A47" s="1">
        <v>44229</v>
      </c>
      <c r="B47" s="2">
        <v>6</v>
      </c>
      <c r="C47" s="2" t="s">
        <v>63</v>
      </c>
      <c r="D47" s="3" t="s">
        <v>11</v>
      </c>
      <c r="E47" s="3">
        <v>0</v>
      </c>
      <c r="F47" s="3">
        <v>6540</v>
      </c>
      <c r="G47" s="3">
        <v>476533.56000000006</v>
      </c>
      <c r="H47" s="3">
        <v>18.399999999999999</v>
      </c>
      <c r="I47" s="3" t="s">
        <v>12</v>
      </c>
      <c r="J47" s="3">
        <v>120335.99999999999</v>
      </c>
      <c r="K47" s="3">
        <v>0</v>
      </c>
      <c r="L47" s="3">
        <v>13.095388949928335</v>
      </c>
      <c r="M47" s="3">
        <f>IF(F47&gt;0,SUM($J$2:J47)/SUM($F$2:F47),M46)</f>
        <v>17.278752312471642</v>
      </c>
    </row>
    <row r="48" spans="1:13" x14ac:dyDescent="0.25">
      <c r="A48" s="1">
        <v>44229</v>
      </c>
      <c r="B48" s="2">
        <v>6</v>
      </c>
      <c r="C48" s="2" t="s">
        <v>63</v>
      </c>
      <c r="D48" s="3" t="s">
        <v>11</v>
      </c>
      <c r="E48" s="3">
        <v>0</v>
      </c>
      <c r="F48" s="3">
        <v>546</v>
      </c>
      <c r="G48" s="3">
        <v>475987.56000000006</v>
      </c>
      <c r="H48" s="3">
        <v>17.899999999999999</v>
      </c>
      <c r="I48" s="3" t="s">
        <v>12</v>
      </c>
      <c r="J48" s="3">
        <v>9773.4</v>
      </c>
      <c r="K48" s="3">
        <v>0</v>
      </c>
      <c r="L48" s="3">
        <v>13.095388949928335</v>
      </c>
      <c r="M48" s="3">
        <f>IF(F48&gt;0,SUM($J$2:J48)/SUM($F$2:F48),M47)</f>
        <v>17.281698250855467</v>
      </c>
    </row>
    <row r="49" spans="1:13" x14ac:dyDescent="0.25">
      <c r="A49" s="1">
        <v>44230</v>
      </c>
      <c r="B49" s="2">
        <v>6</v>
      </c>
      <c r="C49" s="2" t="s">
        <v>63</v>
      </c>
      <c r="D49" s="3" t="s">
        <v>11</v>
      </c>
      <c r="E49" s="3">
        <v>4170</v>
      </c>
      <c r="F49" s="3">
        <v>0</v>
      </c>
      <c r="G49" s="3">
        <v>480157.56000000006</v>
      </c>
      <c r="H49" s="3" t="s">
        <v>12</v>
      </c>
      <c r="I49" s="3">
        <v>13.4</v>
      </c>
      <c r="J49" s="3">
        <v>0</v>
      </c>
      <c r="K49" s="3">
        <v>55878</v>
      </c>
      <c r="L49" s="3">
        <v>13.09752271276666</v>
      </c>
      <c r="M49" s="3">
        <f>IF(F49&gt;0,SUM($J$2:J49)/SUM($F$2:F49),M48)</f>
        <v>17.281698250855467</v>
      </c>
    </row>
    <row r="50" spans="1:13" x14ac:dyDescent="0.25">
      <c r="A50" s="1">
        <v>44230</v>
      </c>
      <c r="B50" s="2">
        <v>6</v>
      </c>
      <c r="C50" s="2" t="s">
        <v>63</v>
      </c>
      <c r="D50" s="3" t="s">
        <v>11</v>
      </c>
      <c r="E50" s="3">
        <v>0</v>
      </c>
      <c r="F50" s="3">
        <v>4170</v>
      </c>
      <c r="G50" s="3">
        <v>475987.56000000006</v>
      </c>
      <c r="H50" s="3">
        <v>16.2</v>
      </c>
      <c r="I50" s="3" t="s">
        <v>12</v>
      </c>
      <c r="J50" s="3">
        <v>67554</v>
      </c>
      <c r="K50" s="3">
        <v>0</v>
      </c>
      <c r="L50" s="3">
        <v>13.09752271276666</v>
      </c>
      <c r="M50" s="3">
        <f>IF(F50&gt;0,SUM($J$2:J50)/SUM($F$2:F50),M49)</f>
        <v>17.243892483572484</v>
      </c>
    </row>
    <row r="51" spans="1:13" x14ac:dyDescent="0.25">
      <c r="A51" s="1">
        <v>44230</v>
      </c>
      <c r="B51" s="2">
        <v>6</v>
      </c>
      <c r="C51" s="2" t="s">
        <v>63</v>
      </c>
      <c r="D51" s="3" t="s">
        <v>11</v>
      </c>
      <c r="E51" s="3">
        <v>0</v>
      </c>
      <c r="F51" s="3">
        <v>18607</v>
      </c>
      <c r="G51" s="3">
        <v>457380.56000000006</v>
      </c>
      <c r="H51" s="3">
        <v>16.600000000000001</v>
      </c>
      <c r="I51" s="3" t="s">
        <v>12</v>
      </c>
      <c r="J51" s="3">
        <v>308876.2</v>
      </c>
      <c r="K51" s="3">
        <v>0</v>
      </c>
      <c r="L51" s="3">
        <v>13.09752271276666</v>
      </c>
      <c r="M51" s="3">
        <f>IF(F51&gt;0,SUM($J$2:J51)/SUM($F$2:F51),M50)</f>
        <v>17.157023325285131</v>
      </c>
    </row>
    <row r="52" spans="1:13" x14ac:dyDescent="0.25">
      <c r="A52" s="1">
        <v>44230</v>
      </c>
      <c r="B52" s="2">
        <v>6</v>
      </c>
      <c r="C52" s="2" t="s">
        <v>63</v>
      </c>
      <c r="D52" s="3" t="s">
        <v>11</v>
      </c>
      <c r="E52" s="3">
        <v>0</v>
      </c>
      <c r="F52" s="3">
        <v>607</v>
      </c>
      <c r="G52" s="3">
        <v>456773.56000000006</v>
      </c>
      <c r="H52" s="3">
        <v>18.7</v>
      </c>
      <c r="I52" s="3" t="s">
        <v>12</v>
      </c>
      <c r="J52" s="3">
        <v>11350.9</v>
      </c>
      <c r="K52" s="3">
        <v>0</v>
      </c>
      <c r="L52" s="3">
        <v>13.09752271276666</v>
      </c>
      <c r="M52" s="3">
        <f>IF(F52&gt;0,SUM($J$2:J52)/SUM($F$2:F52),M51)</f>
        <v>17.163784415921921</v>
      </c>
    </row>
    <row r="53" spans="1:13" x14ac:dyDescent="0.25">
      <c r="A53" s="1">
        <v>44230</v>
      </c>
      <c r="B53" s="2">
        <v>6</v>
      </c>
      <c r="C53" s="2" t="s">
        <v>63</v>
      </c>
      <c r="D53" s="3" t="s">
        <v>11</v>
      </c>
      <c r="E53" s="3">
        <v>0</v>
      </c>
      <c r="F53" s="3">
        <v>2170</v>
      </c>
      <c r="G53" s="3">
        <v>454603.56000000006</v>
      </c>
      <c r="H53" s="3">
        <v>16.399999999999999</v>
      </c>
      <c r="I53" s="3" t="s">
        <v>12</v>
      </c>
      <c r="J53" s="3">
        <v>35588</v>
      </c>
      <c r="K53" s="3">
        <v>0</v>
      </c>
      <c r="L53" s="3">
        <v>13.09752271276666</v>
      </c>
      <c r="M53" s="3">
        <f>IF(F53&gt;0,SUM($J$2:J53)/SUM($F$2:F53),M52)</f>
        <v>17.152004321373742</v>
      </c>
    </row>
    <row r="54" spans="1:13" x14ac:dyDescent="0.25">
      <c r="A54" s="1">
        <v>44231</v>
      </c>
      <c r="B54" s="2">
        <v>6</v>
      </c>
      <c r="C54" s="2" t="s">
        <v>63</v>
      </c>
      <c r="D54" s="3" t="s">
        <v>11</v>
      </c>
      <c r="E54" s="3">
        <v>0</v>
      </c>
      <c r="F54" s="3">
        <v>9850</v>
      </c>
      <c r="G54" s="3">
        <v>444753.56000000006</v>
      </c>
      <c r="H54" s="3">
        <v>17.7</v>
      </c>
      <c r="I54" s="3" t="s">
        <v>12</v>
      </c>
      <c r="J54" s="3">
        <v>174345</v>
      </c>
      <c r="K54" s="3">
        <v>0</v>
      </c>
      <c r="L54" s="3">
        <v>13.09752271276666</v>
      </c>
      <c r="M54" s="3">
        <f>IF(F54&gt;0,SUM($J$2:J54)/SUM($F$2:F54),M53)</f>
        <v>17.187858860414757</v>
      </c>
    </row>
    <row r="55" spans="1:13" x14ac:dyDescent="0.25">
      <c r="A55" s="1">
        <v>44232</v>
      </c>
      <c r="B55" s="2">
        <v>6</v>
      </c>
      <c r="C55" s="2" t="s">
        <v>63</v>
      </c>
      <c r="D55" s="3" t="s">
        <v>11</v>
      </c>
      <c r="E55" s="3">
        <v>190683.5</v>
      </c>
      <c r="F55" s="3">
        <v>0</v>
      </c>
      <c r="G55" s="3">
        <v>635437.06000000006</v>
      </c>
      <c r="H55" s="3" t="s">
        <v>12</v>
      </c>
      <c r="I55" s="3">
        <v>12.4</v>
      </c>
      <c r="J55" s="3">
        <v>0</v>
      </c>
      <c r="K55" s="3">
        <v>2364475.4</v>
      </c>
      <c r="L55" s="3">
        <v>12.928300144280461</v>
      </c>
      <c r="M55" s="3">
        <f>IF(F55&gt;0,SUM($J$2:J55)/SUM($F$2:F55),M54)</f>
        <v>17.187858860414757</v>
      </c>
    </row>
    <row r="56" spans="1:13" x14ac:dyDescent="0.25">
      <c r="A56" s="1">
        <v>44232</v>
      </c>
      <c r="B56" s="2">
        <v>6</v>
      </c>
      <c r="C56" s="2" t="s">
        <v>63</v>
      </c>
      <c r="D56" s="3" t="s">
        <v>11</v>
      </c>
      <c r="E56" s="3">
        <v>47557.9</v>
      </c>
      <c r="F56" s="3">
        <v>0</v>
      </c>
      <c r="G56" s="3">
        <v>682994.96000000008</v>
      </c>
      <c r="H56" s="3" t="s">
        <v>12</v>
      </c>
      <c r="I56" s="3">
        <v>14.3</v>
      </c>
      <c r="J56" s="3">
        <v>0</v>
      </c>
      <c r="K56" s="3">
        <v>680077.97000000009</v>
      </c>
      <c r="L56" s="3">
        <v>13.006562842454676</v>
      </c>
      <c r="M56" s="3">
        <f>IF(F56&gt;0,SUM($J$2:J56)/SUM($F$2:F56),M55)</f>
        <v>17.187858860414757</v>
      </c>
    </row>
    <row r="57" spans="1:13" x14ac:dyDescent="0.25">
      <c r="A57" s="1">
        <v>44232</v>
      </c>
      <c r="B57" s="2">
        <v>6</v>
      </c>
      <c r="C57" s="2" t="s">
        <v>63</v>
      </c>
      <c r="D57" s="3" t="s">
        <v>11</v>
      </c>
      <c r="E57" s="3">
        <v>95723.8</v>
      </c>
      <c r="F57" s="3">
        <v>0</v>
      </c>
      <c r="G57" s="3">
        <v>778718.76000000013</v>
      </c>
      <c r="H57" s="3" t="s">
        <v>12</v>
      </c>
      <c r="I57" s="3">
        <v>12.7</v>
      </c>
      <c r="J57" s="3">
        <v>0</v>
      </c>
      <c r="K57" s="3">
        <v>1215692.26</v>
      </c>
      <c r="L57" s="3">
        <v>12.974983725843643</v>
      </c>
      <c r="M57" s="3">
        <f>IF(F57&gt;0,SUM($J$2:J57)/SUM($F$2:F57),M56)</f>
        <v>17.187858860414757</v>
      </c>
    </row>
    <row r="58" spans="1:13" x14ac:dyDescent="0.25">
      <c r="A58" s="1">
        <v>44232</v>
      </c>
      <c r="B58" s="2">
        <v>6</v>
      </c>
      <c r="C58" s="2" t="s">
        <v>63</v>
      </c>
      <c r="D58" s="3" t="s">
        <v>11</v>
      </c>
      <c r="E58" s="3">
        <v>192007.4</v>
      </c>
      <c r="F58" s="3">
        <v>0</v>
      </c>
      <c r="G58" s="3">
        <v>970726.16000000015</v>
      </c>
      <c r="H58" s="3" t="s">
        <v>12</v>
      </c>
      <c r="I58" s="3">
        <v>12.3</v>
      </c>
      <c r="J58" s="3">
        <v>0</v>
      </c>
      <c r="K58" s="3">
        <v>2361691.02</v>
      </c>
      <c r="L58" s="3">
        <v>12.85939905794147</v>
      </c>
      <c r="M58" s="3">
        <f>IF(F58&gt;0,SUM($J$2:J58)/SUM($F$2:F58),M57)</f>
        <v>17.187858860414757</v>
      </c>
    </row>
    <row r="59" spans="1:13" x14ac:dyDescent="0.25">
      <c r="A59" s="1">
        <v>44233</v>
      </c>
      <c r="B59" s="2">
        <v>6</v>
      </c>
      <c r="C59" s="2" t="s">
        <v>63</v>
      </c>
      <c r="D59" s="3" t="s">
        <v>11</v>
      </c>
      <c r="E59" s="3">
        <v>0</v>
      </c>
      <c r="F59" s="3">
        <v>5230</v>
      </c>
      <c r="G59" s="3">
        <v>965496.16000000015</v>
      </c>
      <c r="H59" s="3">
        <v>17.100000000000001</v>
      </c>
      <c r="I59" s="3" t="s">
        <v>12</v>
      </c>
      <c r="J59" s="3">
        <v>89433.000000000015</v>
      </c>
      <c r="K59" s="3">
        <v>0</v>
      </c>
      <c r="L59" s="3">
        <v>12.85939905794147</v>
      </c>
      <c r="M59" s="3">
        <f>IF(F59&gt;0,SUM($J$2:J59)/SUM($F$2:F59),M58)</f>
        <v>17.184909100246507</v>
      </c>
    </row>
    <row r="60" spans="1:13" x14ac:dyDescent="0.25">
      <c r="A60" s="1">
        <v>44234</v>
      </c>
      <c r="B60" s="2">
        <v>7</v>
      </c>
      <c r="C60" s="2" t="s">
        <v>64</v>
      </c>
      <c r="D60" s="3" t="s">
        <v>11</v>
      </c>
      <c r="E60" s="3">
        <v>0</v>
      </c>
      <c r="F60" s="3">
        <v>5290</v>
      </c>
      <c r="G60" s="3">
        <v>960206.16000000015</v>
      </c>
      <c r="H60" s="3">
        <v>18.100000000000001</v>
      </c>
      <c r="I60" s="3" t="s">
        <v>12</v>
      </c>
      <c r="J60" s="3">
        <v>95749.000000000015</v>
      </c>
      <c r="K60" s="3">
        <v>0</v>
      </c>
      <c r="L60" s="3">
        <v>12.85939905794147</v>
      </c>
      <c r="M60" s="3">
        <f>IF(F60&gt;0,SUM($J$2:J60)/SUM($F$2:F60),M59)</f>
        <v>17.214964052003527</v>
      </c>
    </row>
    <row r="61" spans="1:13" x14ac:dyDescent="0.25">
      <c r="A61" s="1">
        <v>44234</v>
      </c>
      <c r="B61" s="2">
        <v>7</v>
      </c>
      <c r="C61" s="2" t="s">
        <v>64</v>
      </c>
      <c r="D61" s="3" t="s">
        <v>11</v>
      </c>
      <c r="E61" s="3">
        <v>0</v>
      </c>
      <c r="F61" s="3">
        <v>2670</v>
      </c>
      <c r="G61" s="3">
        <v>957536.16000000015</v>
      </c>
      <c r="H61" s="3">
        <v>17.5</v>
      </c>
      <c r="I61" s="3" t="s">
        <v>12</v>
      </c>
      <c r="J61" s="3">
        <v>46725</v>
      </c>
      <c r="K61" s="3">
        <v>0</v>
      </c>
      <c r="L61" s="3">
        <v>12.85939905794147</v>
      </c>
      <c r="M61" s="3">
        <f>IF(F61&gt;0,SUM($J$2:J61)/SUM($F$2:F61),M60)</f>
        <v>17.21961205843553</v>
      </c>
    </row>
    <row r="62" spans="1:13" x14ac:dyDescent="0.25">
      <c r="A62" s="1">
        <v>44236</v>
      </c>
      <c r="B62" s="2">
        <v>7</v>
      </c>
      <c r="C62" s="2" t="s">
        <v>64</v>
      </c>
      <c r="D62" s="3" t="s">
        <v>11</v>
      </c>
      <c r="E62" s="3">
        <v>0</v>
      </c>
      <c r="F62" s="3">
        <v>5600</v>
      </c>
      <c r="G62" s="3">
        <v>951936.16000000015</v>
      </c>
      <c r="H62" s="3">
        <v>17.899999999999999</v>
      </c>
      <c r="I62" s="3" t="s">
        <v>12</v>
      </c>
      <c r="J62" s="3">
        <v>100239.99999999999</v>
      </c>
      <c r="K62" s="3">
        <v>0</v>
      </c>
      <c r="L62" s="3">
        <v>12.85939905794147</v>
      </c>
      <c r="M62" s="3">
        <f>IF(F62&gt;0,SUM($J$2:J62)/SUM($F$2:F62),M61)</f>
        <v>17.242112722634289</v>
      </c>
    </row>
    <row r="63" spans="1:13" x14ac:dyDescent="0.25">
      <c r="A63" s="1">
        <v>44237</v>
      </c>
      <c r="B63" s="2">
        <v>7</v>
      </c>
      <c r="C63" s="2" t="s">
        <v>64</v>
      </c>
      <c r="D63" s="3" t="s">
        <v>11</v>
      </c>
      <c r="E63" s="3">
        <v>1640</v>
      </c>
      <c r="F63" s="3">
        <v>0</v>
      </c>
      <c r="G63" s="3">
        <v>953576.16000000015</v>
      </c>
      <c r="H63" s="3" t="s">
        <v>12</v>
      </c>
      <c r="I63" s="3">
        <v>12.2</v>
      </c>
      <c r="J63" s="3">
        <v>0</v>
      </c>
      <c r="K63" s="3">
        <v>20008</v>
      </c>
      <c r="L63" s="3">
        <v>12.858436013374366</v>
      </c>
      <c r="M63" s="3">
        <f>IF(F63&gt;0,SUM($J$2:J63)/SUM($F$2:F63),M62)</f>
        <v>17.242112722634289</v>
      </c>
    </row>
    <row r="64" spans="1:13" x14ac:dyDescent="0.25">
      <c r="A64" s="1">
        <v>44237</v>
      </c>
      <c r="B64" s="2">
        <v>7</v>
      </c>
      <c r="C64" s="2" t="s">
        <v>64</v>
      </c>
      <c r="D64" s="3" t="s">
        <v>11</v>
      </c>
      <c r="E64" s="3">
        <v>2080</v>
      </c>
      <c r="F64" s="3">
        <v>0</v>
      </c>
      <c r="G64" s="3">
        <v>955656.16000000015</v>
      </c>
      <c r="H64" s="3" t="s">
        <v>12</v>
      </c>
      <c r="I64" s="3">
        <v>12.7</v>
      </c>
      <c r="J64" s="3">
        <v>0</v>
      </c>
      <c r="K64" s="3">
        <v>26416</v>
      </c>
      <c r="L64" s="3">
        <v>12.858143080748222</v>
      </c>
      <c r="M64" s="3">
        <f>IF(F64&gt;0,SUM($J$2:J64)/SUM($F$2:F64),M63)</f>
        <v>17.242112722634289</v>
      </c>
    </row>
    <row r="65" spans="1:13" x14ac:dyDescent="0.25">
      <c r="A65" s="1">
        <v>44237</v>
      </c>
      <c r="B65" s="2">
        <v>7</v>
      </c>
      <c r="C65" s="2" t="s">
        <v>64</v>
      </c>
      <c r="D65" s="3" t="s">
        <v>11</v>
      </c>
      <c r="E65" s="3">
        <v>0</v>
      </c>
      <c r="F65" s="3">
        <v>2080</v>
      </c>
      <c r="G65" s="3">
        <v>953576.16000000015</v>
      </c>
      <c r="H65" s="3">
        <v>18.5</v>
      </c>
      <c r="I65" s="3" t="s">
        <v>12</v>
      </c>
      <c r="J65" s="3">
        <v>38480</v>
      </c>
      <c r="K65" s="3">
        <v>0</v>
      </c>
      <c r="L65" s="3">
        <v>12.858143080748222</v>
      </c>
      <c r="M65" s="3">
        <f>IF(F65&gt;0,SUM($J$2:J65)/SUM($F$2:F65),M64)</f>
        <v>17.257376207588557</v>
      </c>
    </row>
    <row r="66" spans="1:13" x14ac:dyDescent="0.25">
      <c r="A66" s="1">
        <v>44237</v>
      </c>
      <c r="B66" s="2">
        <v>7</v>
      </c>
      <c r="C66" s="2" t="s">
        <v>64</v>
      </c>
      <c r="D66" s="3" t="s">
        <v>11</v>
      </c>
      <c r="E66" s="3">
        <v>0</v>
      </c>
      <c r="F66" s="3">
        <v>1640</v>
      </c>
      <c r="G66" s="3">
        <v>951936.16000000015</v>
      </c>
      <c r="H66" s="3">
        <v>18.399999999999999</v>
      </c>
      <c r="I66" s="3" t="s">
        <v>12</v>
      </c>
      <c r="J66" s="3">
        <v>30175.999999999996</v>
      </c>
      <c r="K66" s="3">
        <v>0</v>
      </c>
      <c r="L66" s="3">
        <v>12.858143080748222</v>
      </c>
      <c r="M66" s="3">
        <f>IF(F66&gt;0,SUM($J$2:J66)/SUM($F$2:F66),M65)</f>
        <v>17.26820451183432</v>
      </c>
    </row>
    <row r="67" spans="1:13" x14ac:dyDescent="0.25">
      <c r="A67" s="1">
        <v>44237</v>
      </c>
      <c r="B67" s="2">
        <v>7</v>
      </c>
      <c r="C67" s="2" t="s">
        <v>64</v>
      </c>
      <c r="D67" s="3" t="s">
        <v>11</v>
      </c>
      <c r="E67" s="3">
        <v>0</v>
      </c>
      <c r="F67" s="3">
        <v>6250</v>
      </c>
      <c r="G67" s="3">
        <v>945686.16000000015</v>
      </c>
      <c r="H67" s="3">
        <v>17.7</v>
      </c>
      <c r="I67" s="3" t="s">
        <v>12</v>
      </c>
      <c r="J67" s="3">
        <v>110625</v>
      </c>
      <c r="K67" s="3">
        <v>0</v>
      </c>
      <c r="L67" s="3">
        <v>12.858143080748222</v>
      </c>
      <c r="M67" s="3">
        <f>IF(F67&gt;0,SUM($J$2:J67)/SUM($F$2:F67),M66)</f>
        <v>17.283255440420287</v>
      </c>
    </row>
    <row r="68" spans="1:13" x14ac:dyDescent="0.25">
      <c r="A68" s="1">
        <v>44237</v>
      </c>
      <c r="B68" s="2">
        <v>7</v>
      </c>
      <c r="C68" s="2" t="s">
        <v>64</v>
      </c>
      <c r="D68" s="3" t="s">
        <v>11</v>
      </c>
      <c r="E68" s="3">
        <v>0</v>
      </c>
      <c r="F68" s="3">
        <v>2125</v>
      </c>
      <c r="G68" s="3">
        <v>943561.16000000015</v>
      </c>
      <c r="H68" s="3">
        <v>18.8</v>
      </c>
      <c r="I68" s="3" t="s">
        <v>12</v>
      </c>
      <c r="J68" s="3">
        <v>39950</v>
      </c>
      <c r="K68" s="3">
        <v>0</v>
      </c>
      <c r="L68" s="3">
        <v>12.858143080748222</v>
      </c>
      <c r="M68" s="3">
        <f>IF(F68&gt;0,SUM($J$2:J68)/SUM($F$2:F68),M67)</f>
        <v>17.301020222563949</v>
      </c>
    </row>
    <row r="69" spans="1:13" x14ac:dyDescent="0.25">
      <c r="A69" s="1">
        <v>44237</v>
      </c>
      <c r="B69" s="2">
        <v>7</v>
      </c>
      <c r="C69" s="2" t="s">
        <v>64</v>
      </c>
      <c r="D69" s="3" t="s">
        <v>11</v>
      </c>
      <c r="E69" s="3">
        <v>0</v>
      </c>
      <c r="F69" s="3">
        <v>3260</v>
      </c>
      <c r="G69" s="3">
        <v>940301.16000000015</v>
      </c>
      <c r="H69" s="3">
        <v>18.899999999999999</v>
      </c>
      <c r="I69" s="3" t="s">
        <v>12</v>
      </c>
      <c r="J69" s="3">
        <v>61613.999999999993</v>
      </c>
      <c r="K69" s="3">
        <v>0</v>
      </c>
      <c r="L69" s="3">
        <v>12.858143080748222</v>
      </c>
      <c r="M69" s="3">
        <f>IF(F69&gt;0,SUM($J$2:J69)/SUM($F$2:F69),M68)</f>
        <v>17.329243980486325</v>
      </c>
    </row>
    <row r="70" spans="1:13" x14ac:dyDescent="0.25">
      <c r="A70" s="1">
        <v>44237</v>
      </c>
      <c r="B70" s="2">
        <v>7</v>
      </c>
      <c r="C70" s="2" t="s">
        <v>64</v>
      </c>
      <c r="D70" s="3" t="s">
        <v>11</v>
      </c>
      <c r="E70" s="3">
        <v>0</v>
      </c>
      <c r="F70" s="3">
        <v>1090</v>
      </c>
      <c r="G70" s="3">
        <v>939211.16000000015</v>
      </c>
      <c r="H70" s="3">
        <v>18.399999999999999</v>
      </c>
      <c r="I70" s="3" t="s">
        <v>12</v>
      </c>
      <c r="J70" s="3">
        <v>20056</v>
      </c>
      <c r="K70" s="3">
        <v>0</v>
      </c>
      <c r="L70" s="3">
        <v>12.858143080748222</v>
      </c>
      <c r="M70" s="3">
        <f>IF(F70&gt;0,SUM($J$2:J70)/SUM($F$2:F70),M69)</f>
        <v>17.335526237882238</v>
      </c>
    </row>
    <row r="71" spans="1:13" x14ac:dyDescent="0.25">
      <c r="A71" s="1">
        <v>44238</v>
      </c>
      <c r="B71" s="2">
        <v>7</v>
      </c>
      <c r="C71" s="2" t="s">
        <v>64</v>
      </c>
      <c r="D71" s="3" t="s">
        <v>11</v>
      </c>
      <c r="E71" s="3">
        <v>0</v>
      </c>
      <c r="F71" s="3">
        <v>3150</v>
      </c>
      <c r="G71" s="3">
        <v>936061.16000000015</v>
      </c>
      <c r="H71" s="3">
        <v>16.600000000000001</v>
      </c>
      <c r="I71" s="3" t="s">
        <v>12</v>
      </c>
      <c r="J71" s="3">
        <v>52290.000000000007</v>
      </c>
      <c r="K71" s="3">
        <v>0</v>
      </c>
      <c r="L71" s="3">
        <v>12.858143080748222</v>
      </c>
      <c r="M71" s="3">
        <f>IF(F71&gt;0,SUM($J$2:J71)/SUM($F$2:F71),M70)</f>
        <v>17.323262990192188</v>
      </c>
    </row>
    <row r="72" spans="1:13" x14ac:dyDescent="0.25">
      <c r="A72" s="1">
        <v>44238</v>
      </c>
      <c r="B72" s="2">
        <v>7</v>
      </c>
      <c r="C72" s="2" t="s">
        <v>64</v>
      </c>
      <c r="D72" s="3" t="s">
        <v>11</v>
      </c>
      <c r="E72" s="3">
        <v>0</v>
      </c>
      <c r="F72" s="3">
        <v>1630</v>
      </c>
      <c r="G72" s="3">
        <v>934431.16000000015</v>
      </c>
      <c r="H72" s="3">
        <v>17.8</v>
      </c>
      <c r="I72" s="3" t="s">
        <v>12</v>
      </c>
      <c r="J72" s="3">
        <v>29014</v>
      </c>
      <c r="K72" s="3">
        <v>0</v>
      </c>
      <c r="L72" s="3">
        <v>12.858143080748222</v>
      </c>
      <c r="M72" s="3">
        <f>IF(F72&gt;0,SUM($J$2:J72)/SUM($F$2:F72),M71)</f>
        <v>17.327340851485875</v>
      </c>
    </row>
    <row r="73" spans="1:13" x14ac:dyDescent="0.25">
      <c r="A73" s="1">
        <v>44238</v>
      </c>
      <c r="B73" s="2">
        <v>7</v>
      </c>
      <c r="C73" s="2" t="s">
        <v>64</v>
      </c>
      <c r="D73" s="3" t="s">
        <v>11</v>
      </c>
      <c r="E73" s="3">
        <v>0</v>
      </c>
      <c r="F73" s="3">
        <v>8330</v>
      </c>
      <c r="G73" s="3">
        <v>926101.16000000015</v>
      </c>
      <c r="H73" s="3">
        <v>17.600000000000001</v>
      </c>
      <c r="I73" s="3" t="s">
        <v>12</v>
      </c>
      <c r="J73" s="3">
        <v>146608</v>
      </c>
      <c r="K73" s="3">
        <v>0</v>
      </c>
      <c r="L73" s="3">
        <v>12.858143080748222</v>
      </c>
      <c r="M73" s="3">
        <f>IF(F73&gt;0,SUM($J$2:J73)/SUM($F$2:F73),M72)</f>
        <v>17.338760426565305</v>
      </c>
    </row>
    <row r="74" spans="1:13" x14ac:dyDescent="0.25">
      <c r="A74" s="1">
        <v>44240</v>
      </c>
      <c r="B74" s="2">
        <v>7</v>
      </c>
      <c r="C74" s="2" t="s">
        <v>64</v>
      </c>
      <c r="D74" s="3" t="s">
        <v>11</v>
      </c>
      <c r="E74" s="3">
        <v>0</v>
      </c>
      <c r="F74" s="3">
        <v>20970</v>
      </c>
      <c r="G74" s="3">
        <v>905131.16000000015</v>
      </c>
      <c r="H74" s="3">
        <v>16.399999999999999</v>
      </c>
      <c r="I74" s="3" t="s">
        <v>12</v>
      </c>
      <c r="J74" s="3">
        <v>343907.99999999994</v>
      </c>
      <c r="K74" s="3">
        <v>0</v>
      </c>
      <c r="L74" s="3">
        <v>12.858143080748222</v>
      </c>
      <c r="M74" s="3">
        <f>IF(F74&gt;0,SUM($J$2:J74)/SUM($F$2:F74),M73)</f>
        <v>17.249222918116445</v>
      </c>
    </row>
    <row r="75" spans="1:13" x14ac:dyDescent="0.25">
      <c r="A75" s="1">
        <v>44241</v>
      </c>
      <c r="B75" s="2">
        <v>8</v>
      </c>
      <c r="C75" s="2" t="s">
        <v>65</v>
      </c>
      <c r="D75" s="3" t="s">
        <v>11</v>
      </c>
      <c r="E75" s="3">
        <v>0</v>
      </c>
      <c r="F75" s="3">
        <v>2707</v>
      </c>
      <c r="G75" s="3">
        <v>902424.16000000015</v>
      </c>
      <c r="H75" s="3">
        <v>16.100000000000001</v>
      </c>
      <c r="I75" s="3" t="s">
        <v>12</v>
      </c>
      <c r="J75" s="3">
        <v>43582.700000000004</v>
      </c>
      <c r="K75" s="3">
        <v>0</v>
      </c>
      <c r="L75" s="3">
        <v>12.858143080748222</v>
      </c>
      <c r="M75" s="3">
        <f>IF(F75&gt;0,SUM($J$2:J75)/SUM($F$2:F75),M74)</f>
        <v>17.235245408144927</v>
      </c>
    </row>
    <row r="76" spans="1:13" x14ac:dyDescent="0.25">
      <c r="A76" s="1">
        <v>44241</v>
      </c>
      <c r="B76" s="2">
        <v>8</v>
      </c>
      <c r="C76" s="2" t="s">
        <v>65</v>
      </c>
      <c r="D76" s="3" t="s">
        <v>11</v>
      </c>
      <c r="E76" s="3">
        <v>0</v>
      </c>
      <c r="F76" s="3">
        <v>1390</v>
      </c>
      <c r="G76" s="3">
        <v>901034.16000000015</v>
      </c>
      <c r="H76" s="3">
        <v>18.899999999999999</v>
      </c>
      <c r="I76" s="3" t="s">
        <v>12</v>
      </c>
      <c r="J76" s="3">
        <v>26270.999999999996</v>
      </c>
      <c r="K76" s="3">
        <v>0</v>
      </c>
      <c r="L76" s="3">
        <v>12.858143080748222</v>
      </c>
      <c r="M76" s="3">
        <f>IF(F76&gt;0,SUM($J$2:J76)/SUM($F$2:F76),M75)</f>
        <v>17.245577742255243</v>
      </c>
    </row>
    <row r="77" spans="1:13" x14ac:dyDescent="0.25">
      <c r="A77" s="1">
        <v>44241</v>
      </c>
      <c r="B77" s="2">
        <v>8</v>
      </c>
      <c r="C77" s="2" t="s">
        <v>65</v>
      </c>
      <c r="D77" s="3" t="s">
        <v>11</v>
      </c>
      <c r="E77" s="3">
        <v>0</v>
      </c>
      <c r="F77" s="3">
        <v>353</v>
      </c>
      <c r="G77" s="3">
        <v>900681.16000000015</v>
      </c>
      <c r="H77" s="3">
        <v>18.2</v>
      </c>
      <c r="I77" s="3" t="s">
        <v>12</v>
      </c>
      <c r="J77" s="3">
        <v>6424.5999999999995</v>
      </c>
      <c r="K77" s="3">
        <v>0</v>
      </c>
      <c r="L77" s="3">
        <v>12.858143080748222</v>
      </c>
      <c r="M77" s="3">
        <f>IF(F77&gt;0,SUM($J$2:J77)/SUM($F$2:F77),M76)</f>
        <v>17.247079724133012</v>
      </c>
    </row>
    <row r="78" spans="1:13" x14ac:dyDescent="0.25">
      <c r="A78" s="1">
        <v>44242</v>
      </c>
      <c r="B78" s="2">
        <v>8</v>
      </c>
      <c r="C78" s="2" t="s">
        <v>65</v>
      </c>
      <c r="D78" s="3" t="s">
        <v>11</v>
      </c>
      <c r="E78" s="3">
        <v>1700</v>
      </c>
      <c r="F78" s="3">
        <v>0</v>
      </c>
      <c r="G78" s="3">
        <v>902381.16000000015</v>
      </c>
      <c r="H78" s="3" t="s">
        <v>12</v>
      </c>
      <c r="I78" s="3">
        <v>12.6</v>
      </c>
      <c r="J78" s="3">
        <v>0</v>
      </c>
      <c r="K78" s="3">
        <v>21420</v>
      </c>
      <c r="L78" s="3">
        <v>12.85775358372956</v>
      </c>
      <c r="M78" s="3">
        <f>IF(F78&gt;0,SUM($J$2:J78)/SUM($F$2:F78),M77)</f>
        <v>17.247079724133012</v>
      </c>
    </row>
    <row r="79" spans="1:13" x14ac:dyDescent="0.25">
      <c r="A79" s="1">
        <v>44243</v>
      </c>
      <c r="B79" s="2">
        <v>8</v>
      </c>
      <c r="C79" s="2" t="s">
        <v>65</v>
      </c>
      <c r="D79" s="3" t="s">
        <v>11</v>
      </c>
      <c r="E79" s="3">
        <v>0</v>
      </c>
      <c r="F79" s="3">
        <v>2428</v>
      </c>
      <c r="G79" s="3">
        <v>899953.16000000015</v>
      </c>
      <c r="H79" s="3">
        <v>16.3</v>
      </c>
      <c r="I79" s="3" t="s">
        <v>12</v>
      </c>
      <c r="J79" s="3">
        <v>39576.400000000001</v>
      </c>
      <c r="K79" s="3">
        <v>0</v>
      </c>
      <c r="L79" s="3">
        <v>12.85775358372956</v>
      </c>
      <c r="M79" s="3">
        <f>IF(F79&gt;0,SUM($J$2:J79)/SUM($F$2:F79),M78)</f>
        <v>17.236938065352675</v>
      </c>
    </row>
    <row r="80" spans="1:13" x14ac:dyDescent="0.25">
      <c r="A80" s="1">
        <v>44244</v>
      </c>
      <c r="B80" s="2">
        <v>8</v>
      </c>
      <c r="C80" s="2" t="s">
        <v>65</v>
      </c>
      <c r="D80" s="3" t="s">
        <v>11</v>
      </c>
      <c r="E80" s="3">
        <v>0</v>
      </c>
      <c r="F80" s="3">
        <v>2962.8</v>
      </c>
      <c r="G80" s="3">
        <v>896990.3600000001</v>
      </c>
      <c r="H80" s="3">
        <v>16.899999999999999</v>
      </c>
      <c r="I80" s="3" t="s">
        <v>12</v>
      </c>
      <c r="J80" s="3">
        <v>50071.32</v>
      </c>
      <c r="K80" s="3">
        <v>0</v>
      </c>
      <c r="L80" s="3">
        <v>12.85775358372956</v>
      </c>
      <c r="M80" s="3">
        <f>IF(F80&gt;0,SUM($J$2:J80)/SUM($F$2:F80),M79)</f>
        <v>17.232592082430351</v>
      </c>
    </row>
    <row r="81" spans="1:13" x14ac:dyDescent="0.25">
      <c r="A81" s="1">
        <v>44244</v>
      </c>
      <c r="B81" s="2">
        <v>8</v>
      </c>
      <c r="C81" s="2" t="s">
        <v>65</v>
      </c>
      <c r="D81" s="3" t="s">
        <v>11</v>
      </c>
      <c r="E81" s="3">
        <v>0</v>
      </c>
      <c r="F81" s="3">
        <v>5220</v>
      </c>
      <c r="G81" s="3">
        <v>891770.3600000001</v>
      </c>
      <c r="H81" s="3">
        <v>17.5</v>
      </c>
      <c r="I81" s="3" t="s">
        <v>12</v>
      </c>
      <c r="J81" s="3">
        <v>91350</v>
      </c>
      <c r="K81" s="3">
        <v>0</v>
      </c>
      <c r="L81" s="3">
        <v>12.85775358372956</v>
      </c>
      <c r="M81" s="3">
        <f>IF(F81&gt;0,SUM($J$2:J81)/SUM($F$2:F81),M80)</f>
        <v>17.238533929162813</v>
      </c>
    </row>
    <row r="82" spans="1:13" x14ac:dyDescent="0.25">
      <c r="A82" s="1">
        <v>44244</v>
      </c>
      <c r="B82" s="2">
        <v>8</v>
      </c>
      <c r="C82" s="2" t="s">
        <v>65</v>
      </c>
      <c r="D82" s="3" t="s">
        <v>11</v>
      </c>
      <c r="E82" s="3">
        <v>0</v>
      </c>
      <c r="F82" s="3">
        <v>10450</v>
      </c>
      <c r="G82" s="3">
        <v>881320.3600000001</v>
      </c>
      <c r="H82" s="3">
        <v>17.2</v>
      </c>
      <c r="I82" s="3" t="s">
        <v>12</v>
      </c>
      <c r="J82" s="3">
        <v>179740</v>
      </c>
      <c r="K82" s="3">
        <v>0</v>
      </c>
      <c r="L82" s="3">
        <v>12.85775358372956</v>
      </c>
      <c r="M82" s="3">
        <f>IF(F82&gt;0,SUM($J$2:J82)/SUM($F$2:F82),M81)</f>
        <v>17.236892829575364</v>
      </c>
    </row>
    <row r="83" spans="1:13" x14ac:dyDescent="0.25">
      <c r="A83" s="1">
        <v>44244</v>
      </c>
      <c r="B83" s="2">
        <v>8</v>
      </c>
      <c r="C83" s="2" t="s">
        <v>65</v>
      </c>
      <c r="D83" s="3" t="s">
        <v>11</v>
      </c>
      <c r="E83" s="3">
        <v>0</v>
      </c>
      <c r="F83" s="3">
        <v>2707.2</v>
      </c>
      <c r="G83" s="3">
        <v>878613.16000000015</v>
      </c>
      <c r="H83" s="3">
        <v>16.399999999999999</v>
      </c>
      <c r="I83" s="3" t="s">
        <v>12</v>
      </c>
      <c r="J83" s="3">
        <v>44398.079999999994</v>
      </c>
      <c r="K83" s="3">
        <v>0</v>
      </c>
      <c r="L83" s="3">
        <v>12.85775358372956</v>
      </c>
      <c r="M83" s="3">
        <f>IF(F83&gt;0,SUM($J$2:J83)/SUM($F$2:F83),M82)</f>
        <v>17.22776010867506</v>
      </c>
    </row>
    <row r="84" spans="1:13" x14ac:dyDescent="0.25">
      <c r="A84" s="1">
        <v>44244</v>
      </c>
      <c r="B84" s="2">
        <v>8</v>
      </c>
      <c r="C84" s="2" t="s">
        <v>65</v>
      </c>
      <c r="D84" s="3" t="s">
        <v>11</v>
      </c>
      <c r="E84" s="3">
        <v>0</v>
      </c>
      <c r="F84" s="3">
        <v>4390</v>
      </c>
      <c r="G84" s="3">
        <v>874223.16000000015</v>
      </c>
      <c r="H84" s="3">
        <v>16.5</v>
      </c>
      <c r="I84" s="3" t="s">
        <v>12</v>
      </c>
      <c r="J84" s="3">
        <v>72435</v>
      </c>
      <c r="K84" s="3">
        <v>0</v>
      </c>
      <c r="L84" s="3">
        <v>12.85775358372956</v>
      </c>
      <c r="M84" s="3">
        <f>IF(F84&gt;0,SUM($J$2:J84)/SUM($F$2:F84),M83)</f>
        <v>17.215105616927225</v>
      </c>
    </row>
    <row r="85" spans="1:13" x14ac:dyDescent="0.25">
      <c r="A85" s="1">
        <v>44244</v>
      </c>
      <c r="B85" s="2">
        <v>8</v>
      </c>
      <c r="C85" s="2" t="s">
        <v>65</v>
      </c>
      <c r="D85" s="3" t="s">
        <v>11</v>
      </c>
      <c r="E85" s="3">
        <v>0</v>
      </c>
      <c r="F85" s="3">
        <v>69750</v>
      </c>
      <c r="G85" s="3">
        <v>804473.16000000015</v>
      </c>
      <c r="H85" s="3">
        <v>17.600000000000001</v>
      </c>
      <c r="I85" s="3" t="s">
        <v>12</v>
      </c>
      <c r="J85" s="3">
        <v>1227600</v>
      </c>
      <c r="K85" s="3">
        <v>0</v>
      </c>
      <c r="L85" s="3">
        <v>12.85775358372956</v>
      </c>
      <c r="M85" s="3">
        <f>IF(F85&gt;0,SUM($J$2:J85)/SUM($F$2:F85),M84)</f>
        <v>17.298422811814326</v>
      </c>
    </row>
    <row r="86" spans="1:13" x14ac:dyDescent="0.25">
      <c r="A86" s="1">
        <v>44245</v>
      </c>
      <c r="B86" s="2">
        <v>8</v>
      </c>
      <c r="C86" s="2" t="s">
        <v>65</v>
      </c>
      <c r="D86" s="3" t="s">
        <v>11</v>
      </c>
      <c r="E86" s="3">
        <v>3317.760000000002</v>
      </c>
      <c r="F86" s="3">
        <v>0</v>
      </c>
      <c r="G86" s="3">
        <v>807790.92000000016</v>
      </c>
      <c r="H86" s="3" t="s">
        <v>12</v>
      </c>
      <c r="I86" s="3">
        <v>14.9</v>
      </c>
      <c r="J86" s="3">
        <v>0</v>
      </c>
      <c r="K86" s="3">
        <v>49434.624000000033</v>
      </c>
      <c r="L86" s="3">
        <v>12.863749711152977</v>
      </c>
      <c r="M86" s="3">
        <f>IF(F86&gt;0,SUM($J$2:J86)/SUM($F$2:F86),M85)</f>
        <v>17.298422811814326</v>
      </c>
    </row>
    <row r="87" spans="1:13" x14ac:dyDescent="0.25">
      <c r="A87" s="1">
        <v>44245</v>
      </c>
      <c r="B87" s="2">
        <v>8</v>
      </c>
      <c r="C87" s="2" t="s">
        <v>65</v>
      </c>
      <c r="D87" s="3" t="s">
        <v>11</v>
      </c>
      <c r="E87" s="3">
        <v>192326.39999999999</v>
      </c>
      <c r="F87" s="3">
        <v>0</v>
      </c>
      <c r="G87" s="3">
        <v>1000117.3200000001</v>
      </c>
      <c r="H87" s="3" t="s">
        <v>12</v>
      </c>
      <c r="I87" s="3">
        <v>12.7</v>
      </c>
      <c r="J87" s="3">
        <v>0</v>
      </c>
      <c r="K87" s="3">
        <v>2442545.2799999998</v>
      </c>
      <c r="L87" s="3">
        <v>12.839933234231967</v>
      </c>
      <c r="M87" s="3">
        <f>IF(F87&gt;0,SUM($J$2:J87)/SUM($F$2:F87),M86)</f>
        <v>17.298422811814326</v>
      </c>
    </row>
    <row r="88" spans="1:13" x14ac:dyDescent="0.25">
      <c r="A88" s="1">
        <v>44245</v>
      </c>
      <c r="B88" s="2">
        <v>8</v>
      </c>
      <c r="C88" s="2" t="s">
        <v>65</v>
      </c>
      <c r="D88" s="3" t="s">
        <v>11</v>
      </c>
      <c r="E88" s="3">
        <v>0</v>
      </c>
      <c r="F88" s="3">
        <v>3070</v>
      </c>
      <c r="G88" s="3">
        <v>997047.32000000007</v>
      </c>
      <c r="H88" s="3">
        <v>18.2</v>
      </c>
      <c r="I88" s="3" t="s">
        <v>12</v>
      </c>
      <c r="J88" s="3">
        <v>55874</v>
      </c>
      <c r="K88" s="3">
        <v>0</v>
      </c>
      <c r="L88" s="3">
        <v>12.839933234231967</v>
      </c>
      <c r="M88" s="3">
        <f>IF(F88&gt;0,SUM($J$2:J88)/SUM($F$2:F88),M87)</f>
        <v>17.306931682288674</v>
      </c>
    </row>
    <row r="89" spans="1:13" x14ac:dyDescent="0.25">
      <c r="A89" s="1">
        <v>44245</v>
      </c>
      <c r="B89" s="2">
        <v>8</v>
      </c>
      <c r="C89" s="2" t="s">
        <v>65</v>
      </c>
      <c r="D89" s="3" t="s">
        <v>11</v>
      </c>
      <c r="E89" s="3">
        <v>18432</v>
      </c>
      <c r="F89" s="3">
        <v>0</v>
      </c>
      <c r="G89" s="3">
        <v>1015479.3200000001</v>
      </c>
      <c r="H89" s="3" t="s">
        <v>12</v>
      </c>
      <c r="I89" s="3">
        <v>14.4</v>
      </c>
      <c r="J89" s="3">
        <v>0</v>
      </c>
      <c r="K89" s="3">
        <v>265420.79999999999</v>
      </c>
      <c r="L89" s="3">
        <v>12.861380004861688</v>
      </c>
      <c r="M89" s="3">
        <f>IF(F89&gt;0,SUM($J$2:J89)/SUM($F$2:F89),M88)</f>
        <v>17.306931682288674</v>
      </c>
    </row>
    <row r="90" spans="1:13" x14ac:dyDescent="0.25">
      <c r="A90" s="1">
        <v>44245</v>
      </c>
      <c r="B90" s="2">
        <v>8</v>
      </c>
      <c r="C90" s="2" t="s">
        <v>65</v>
      </c>
      <c r="D90" s="3" t="s">
        <v>11</v>
      </c>
      <c r="E90" s="3">
        <v>48729.600000000006</v>
      </c>
      <c r="F90" s="3">
        <v>0</v>
      </c>
      <c r="G90" s="3">
        <v>1064208.9200000002</v>
      </c>
      <c r="H90" s="3" t="s">
        <v>12</v>
      </c>
      <c r="I90" s="3">
        <v>13.8</v>
      </c>
      <c r="J90" s="3">
        <v>0</v>
      </c>
      <c r="K90" s="3">
        <v>672468.4800000001</v>
      </c>
      <c r="L90" s="3">
        <v>12.894297345907505</v>
      </c>
      <c r="M90" s="3">
        <f>IF(F90&gt;0,SUM($J$2:J90)/SUM($F$2:F90),M89)</f>
        <v>17.306931682288674</v>
      </c>
    </row>
    <row r="91" spans="1:13" x14ac:dyDescent="0.25">
      <c r="A91" s="1">
        <v>44246</v>
      </c>
      <c r="B91" s="2">
        <v>8</v>
      </c>
      <c r="C91" s="2" t="s">
        <v>65</v>
      </c>
      <c r="D91" s="3" t="s">
        <v>11</v>
      </c>
      <c r="E91" s="3">
        <v>0</v>
      </c>
      <c r="F91" s="3">
        <v>4824</v>
      </c>
      <c r="G91" s="3">
        <v>1059384.9200000002</v>
      </c>
      <c r="H91" s="3">
        <v>17.399999999999999</v>
      </c>
      <c r="I91" s="3" t="s">
        <v>12</v>
      </c>
      <c r="J91" s="3">
        <v>83937.599999999991</v>
      </c>
      <c r="K91" s="3">
        <v>0</v>
      </c>
      <c r="L91" s="3">
        <v>12.894297345907505</v>
      </c>
      <c r="M91" s="3">
        <f>IF(F91&gt;0,SUM($J$2:J91)/SUM($F$2:F91),M90)</f>
        <v>17.308291706173339</v>
      </c>
    </row>
    <row r="92" spans="1:13" x14ac:dyDescent="0.25">
      <c r="A92" s="1">
        <v>44247</v>
      </c>
      <c r="B92" s="2">
        <v>8</v>
      </c>
      <c r="C92" s="2" t="s">
        <v>65</v>
      </c>
      <c r="D92" s="3" t="s">
        <v>11</v>
      </c>
      <c r="E92" s="3">
        <v>0</v>
      </c>
      <c r="F92" s="3">
        <v>2707</v>
      </c>
      <c r="G92" s="3">
        <v>1056677.9200000002</v>
      </c>
      <c r="H92" s="3">
        <v>16.2</v>
      </c>
      <c r="I92" s="3" t="s">
        <v>12</v>
      </c>
      <c r="J92" s="3">
        <v>43853.4</v>
      </c>
      <c r="K92" s="3">
        <v>0</v>
      </c>
      <c r="L92" s="3">
        <v>12.894297345907505</v>
      </c>
      <c r="M92" s="3">
        <f>IF(F92&gt;0,SUM($J$2:J92)/SUM($F$2:F92),M91)</f>
        <v>17.29927738717625</v>
      </c>
    </row>
    <row r="93" spans="1:13" x14ac:dyDescent="0.25">
      <c r="A93" s="1">
        <v>44247</v>
      </c>
      <c r="B93" s="2">
        <v>8</v>
      </c>
      <c r="C93" s="2" t="s">
        <v>65</v>
      </c>
      <c r="D93" s="3" t="s">
        <v>11</v>
      </c>
      <c r="E93" s="3">
        <v>0</v>
      </c>
      <c r="F93" s="3">
        <v>28771</v>
      </c>
      <c r="G93" s="3">
        <v>1027906.9200000002</v>
      </c>
      <c r="H93" s="3">
        <v>17.5</v>
      </c>
      <c r="I93" s="3" t="s">
        <v>12</v>
      </c>
      <c r="J93" s="3">
        <v>503492.5</v>
      </c>
      <c r="K93" s="3">
        <v>0</v>
      </c>
      <c r="L93" s="3">
        <v>12.894297345907505</v>
      </c>
      <c r="M93" s="3">
        <f>IF(F93&gt;0,SUM($J$2:J93)/SUM($F$2:F93),M92)</f>
        <v>17.315248443683611</v>
      </c>
    </row>
    <row r="94" spans="1:13" x14ac:dyDescent="0.25">
      <c r="A94" s="1">
        <v>44247</v>
      </c>
      <c r="B94" s="2">
        <v>8</v>
      </c>
      <c r="C94" s="2" t="s">
        <v>65</v>
      </c>
      <c r="D94" s="3" t="s">
        <v>11</v>
      </c>
      <c r="E94" s="3">
        <v>0</v>
      </c>
      <c r="F94" s="3">
        <v>1195</v>
      </c>
      <c r="G94" s="3">
        <v>1026711.9200000002</v>
      </c>
      <c r="H94" s="3">
        <v>16.899999999999999</v>
      </c>
      <c r="I94" s="3" t="s">
        <v>12</v>
      </c>
      <c r="J94" s="3">
        <v>20195.5</v>
      </c>
      <c r="K94" s="3">
        <v>0</v>
      </c>
      <c r="L94" s="3">
        <v>12.894297345907505</v>
      </c>
      <c r="M94" s="3">
        <f>IF(F94&gt;0,SUM($J$2:J94)/SUM($F$2:F94),M93)</f>
        <v>17.313880634864631</v>
      </c>
    </row>
    <row r="95" spans="1:13" x14ac:dyDescent="0.25">
      <c r="A95" s="1">
        <v>44247</v>
      </c>
      <c r="B95" s="2">
        <v>8</v>
      </c>
      <c r="C95" s="2" t="s">
        <v>65</v>
      </c>
      <c r="D95" s="3" t="s">
        <v>11</v>
      </c>
      <c r="E95" s="3">
        <v>0</v>
      </c>
      <c r="F95" s="3">
        <v>1594</v>
      </c>
      <c r="G95" s="3">
        <v>1025117.9200000002</v>
      </c>
      <c r="H95" s="3">
        <v>18.100000000000001</v>
      </c>
      <c r="I95" s="3" t="s">
        <v>12</v>
      </c>
      <c r="J95" s="3">
        <v>28851.4</v>
      </c>
      <c r="K95" s="3">
        <v>0</v>
      </c>
      <c r="L95" s="3">
        <v>12.894297345907505</v>
      </c>
      <c r="M95" s="3">
        <f>IF(F95&gt;0,SUM($J$2:J95)/SUM($F$2:F95),M94)</f>
        <v>17.317319556506945</v>
      </c>
    </row>
    <row r="96" spans="1:13" x14ac:dyDescent="0.25">
      <c r="A96" s="1">
        <v>44248</v>
      </c>
      <c r="B96" s="2">
        <v>9</v>
      </c>
      <c r="C96" s="2" t="s">
        <v>66</v>
      </c>
      <c r="D96" s="3" t="s">
        <v>11</v>
      </c>
      <c r="E96" s="3">
        <v>0</v>
      </c>
      <c r="F96" s="3">
        <v>6060</v>
      </c>
      <c r="G96" s="3">
        <v>1019057.9200000002</v>
      </c>
      <c r="H96" s="3">
        <v>17.2</v>
      </c>
      <c r="I96" s="3" t="s">
        <v>12</v>
      </c>
      <c r="J96" s="3">
        <v>104232</v>
      </c>
      <c r="K96" s="3">
        <v>0</v>
      </c>
      <c r="L96" s="3">
        <v>12.894297345907505</v>
      </c>
      <c r="M96" s="3">
        <f>IF(F96&gt;0,SUM($J$2:J96)/SUM($F$2:F96),M95)</f>
        <v>17.31540033473707</v>
      </c>
    </row>
    <row r="97" spans="1:13" x14ac:dyDescent="0.25">
      <c r="A97" s="1">
        <v>44248</v>
      </c>
      <c r="B97" s="2">
        <v>9</v>
      </c>
      <c r="C97" s="2" t="s">
        <v>66</v>
      </c>
      <c r="D97" s="3" t="s">
        <v>11</v>
      </c>
      <c r="E97" s="3">
        <v>0</v>
      </c>
      <c r="F97" s="3">
        <v>2707</v>
      </c>
      <c r="G97" s="3">
        <v>1016350.9200000002</v>
      </c>
      <c r="H97" s="3">
        <v>16.600000000000001</v>
      </c>
      <c r="I97" s="3" t="s">
        <v>12</v>
      </c>
      <c r="J97" s="3">
        <v>44936.200000000004</v>
      </c>
      <c r="K97" s="3">
        <v>0</v>
      </c>
      <c r="L97" s="3">
        <v>12.894297345907505</v>
      </c>
      <c r="M97" s="3">
        <f>IF(F97&gt;0,SUM($J$2:J97)/SUM($F$2:F97),M96)</f>
        <v>17.31021045325301</v>
      </c>
    </row>
    <row r="98" spans="1:13" x14ac:dyDescent="0.25">
      <c r="A98" s="1">
        <v>44249</v>
      </c>
      <c r="B98" s="2">
        <v>9</v>
      </c>
      <c r="C98" s="2" t="s">
        <v>66</v>
      </c>
      <c r="D98" s="3" t="s">
        <v>11</v>
      </c>
      <c r="E98" s="3">
        <v>0</v>
      </c>
      <c r="F98" s="3">
        <v>868</v>
      </c>
      <c r="G98" s="3">
        <v>1015482.9200000002</v>
      </c>
      <c r="H98" s="3">
        <v>18.5</v>
      </c>
      <c r="I98" s="3" t="s">
        <v>12</v>
      </c>
      <c r="J98" s="3">
        <v>16058</v>
      </c>
      <c r="K98" s="3">
        <v>0</v>
      </c>
      <c r="L98" s="3">
        <v>12.894297345907505</v>
      </c>
      <c r="M98" s="3">
        <f>IF(F98&gt;0,SUM($J$2:J98)/SUM($F$2:F98),M97)</f>
        <v>17.312971672259135</v>
      </c>
    </row>
    <row r="99" spans="1:13" x14ac:dyDescent="0.25">
      <c r="A99" s="1">
        <v>44249</v>
      </c>
      <c r="B99" s="2">
        <v>9</v>
      </c>
      <c r="C99" s="2" t="s">
        <v>66</v>
      </c>
      <c r="D99" s="3" t="s">
        <v>11</v>
      </c>
      <c r="E99" s="3">
        <v>0</v>
      </c>
      <c r="F99" s="3">
        <v>5330</v>
      </c>
      <c r="G99" s="3">
        <v>1010152.9200000002</v>
      </c>
      <c r="H99" s="3">
        <v>18.399999999999999</v>
      </c>
      <c r="I99" s="3" t="s">
        <v>12</v>
      </c>
      <c r="J99" s="3">
        <v>98071.999999999985</v>
      </c>
      <c r="K99" s="3">
        <v>0</v>
      </c>
      <c r="L99" s="3">
        <v>12.894297345907505</v>
      </c>
      <c r="M99" s="3">
        <f>IF(F99&gt;0,SUM($J$2:J99)/SUM($F$2:F99),M98)</f>
        <v>17.32824500125216</v>
      </c>
    </row>
    <row r="100" spans="1:13" x14ac:dyDescent="0.25">
      <c r="A100" s="1">
        <v>44250</v>
      </c>
      <c r="B100" s="2">
        <v>9</v>
      </c>
      <c r="C100" s="2" t="s">
        <v>66</v>
      </c>
      <c r="D100" s="3" t="s">
        <v>11</v>
      </c>
      <c r="E100" s="3">
        <v>0</v>
      </c>
      <c r="F100" s="3">
        <v>6232</v>
      </c>
      <c r="G100" s="3">
        <v>1003920.9200000002</v>
      </c>
      <c r="H100" s="3">
        <v>18.5</v>
      </c>
      <c r="I100" s="3" t="s">
        <v>12</v>
      </c>
      <c r="J100" s="3">
        <v>115292</v>
      </c>
      <c r="K100" s="3">
        <v>0</v>
      </c>
      <c r="L100" s="3">
        <v>12.894297345907505</v>
      </c>
      <c r="M100" s="3">
        <f>IF(F100&gt;0,SUM($J$2:J100)/SUM($F$2:F100),M99)</f>
        <v>17.34718383098577</v>
      </c>
    </row>
    <row r="101" spans="1:13" x14ac:dyDescent="0.25">
      <c r="A101" s="1">
        <v>44250</v>
      </c>
      <c r="B101" s="2">
        <v>9</v>
      </c>
      <c r="C101" s="2" t="s">
        <v>66</v>
      </c>
      <c r="D101" s="3" t="s">
        <v>11</v>
      </c>
      <c r="E101" s="3">
        <v>0</v>
      </c>
      <c r="F101" s="3">
        <v>3020</v>
      </c>
      <c r="G101" s="3">
        <v>1000900.9200000002</v>
      </c>
      <c r="H101" s="3">
        <v>16.8</v>
      </c>
      <c r="I101" s="3" t="s">
        <v>12</v>
      </c>
      <c r="J101" s="3">
        <v>50736</v>
      </c>
      <c r="K101" s="3">
        <v>0</v>
      </c>
      <c r="L101" s="3">
        <v>12.894297345907505</v>
      </c>
      <c r="M101" s="3">
        <f>IF(F101&gt;0,SUM($J$2:J101)/SUM($F$2:F101),M100)</f>
        <v>17.342931365913788</v>
      </c>
    </row>
    <row r="102" spans="1:13" x14ac:dyDescent="0.25">
      <c r="A102" s="1">
        <v>44250</v>
      </c>
      <c r="B102" s="2">
        <v>9</v>
      </c>
      <c r="C102" s="2" t="s">
        <v>66</v>
      </c>
      <c r="D102" s="3" t="s">
        <v>11</v>
      </c>
      <c r="E102" s="3">
        <v>0</v>
      </c>
      <c r="F102" s="3">
        <v>6070</v>
      </c>
      <c r="G102" s="3">
        <v>994830.92000000016</v>
      </c>
      <c r="H102" s="3">
        <v>18.7</v>
      </c>
      <c r="I102" s="3" t="s">
        <v>12</v>
      </c>
      <c r="J102" s="3">
        <v>113509</v>
      </c>
      <c r="K102" s="3">
        <v>0</v>
      </c>
      <c r="L102" s="3">
        <v>12.894297345907505</v>
      </c>
      <c r="M102" s="3">
        <f>IF(F102&gt;0,SUM($J$2:J102)/SUM($F$2:F102),M101)</f>
        <v>17.363803155571659</v>
      </c>
    </row>
    <row r="103" spans="1:13" x14ac:dyDescent="0.25">
      <c r="A103" s="1">
        <v>44250</v>
      </c>
      <c r="B103" s="2">
        <v>9</v>
      </c>
      <c r="C103" s="2" t="s">
        <v>66</v>
      </c>
      <c r="D103" s="3" t="s">
        <v>11</v>
      </c>
      <c r="E103" s="3">
        <v>0</v>
      </c>
      <c r="F103" s="3">
        <v>1145</v>
      </c>
      <c r="G103" s="3">
        <v>993685.92000000016</v>
      </c>
      <c r="H103" s="3">
        <v>18.7</v>
      </c>
      <c r="I103" s="3" t="s">
        <v>12</v>
      </c>
      <c r="J103" s="3">
        <v>21411.5</v>
      </c>
      <c r="K103" s="3">
        <v>0</v>
      </c>
      <c r="L103" s="3">
        <v>12.894297345907505</v>
      </c>
      <c r="M103" s="3">
        <f>IF(F103&gt;0,SUM($J$2:J103)/SUM($F$2:F103),M102)</f>
        <v>17.367668489080675</v>
      </c>
    </row>
    <row r="104" spans="1:13" x14ac:dyDescent="0.25">
      <c r="A104" s="1">
        <v>44250</v>
      </c>
      <c r="B104" s="2">
        <v>9</v>
      </c>
      <c r="C104" s="2" t="s">
        <v>66</v>
      </c>
      <c r="D104" s="3" t="s">
        <v>11</v>
      </c>
      <c r="E104" s="3">
        <v>0</v>
      </c>
      <c r="F104" s="3">
        <v>2970</v>
      </c>
      <c r="G104" s="3">
        <v>990715.92000000016</v>
      </c>
      <c r="H104" s="3">
        <v>17.2</v>
      </c>
      <c r="I104" s="3" t="s">
        <v>12</v>
      </c>
      <c r="J104" s="3">
        <v>51084</v>
      </c>
      <c r="K104" s="3">
        <v>0</v>
      </c>
      <c r="L104" s="3">
        <v>12.894297345907505</v>
      </c>
      <c r="M104" s="3">
        <f>IF(F104&gt;0,SUM($J$2:J104)/SUM($F$2:F104),M103)</f>
        <v>17.366419748133065</v>
      </c>
    </row>
    <row r="105" spans="1:13" x14ac:dyDescent="0.25">
      <c r="A105" s="1">
        <v>44250</v>
      </c>
      <c r="B105" s="2">
        <v>9</v>
      </c>
      <c r="C105" s="2" t="s">
        <v>66</v>
      </c>
      <c r="D105" s="3" t="s">
        <v>11</v>
      </c>
      <c r="E105" s="3">
        <v>0</v>
      </c>
      <c r="F105" s="3">
        <v>2412</v>
      </c>
      <c r="G105" s="3">
        <v>988303.92000000016</v>
      </c>
      <c r="H105" s="3">
        <v>18.7</v>
      </c>
      <c r="I105" s="3" t="s">
        <v>12</v>
      </c>
      <c r="J105" s="3">
        <v>45104.4</v>
      </c>
      <c r="K105" s="3">
        <v>0</v>
      </c>
      <c r="L105" s="3">
        <v>12.894297345907505</v>
      </c>
      <c r="M105" s="3">
        <f>IF(F105&gt;0,SUM($J$2:J105)/SUM($F$2:F105),M104)</f>
        <v>17.374437304645635</v>
      </c>
    </row>
    <row r="106" spans="1:13" x14ac:dyDescent="0.25">
      <c r="A106" s="1">
        <v>44250</v>
      </c>
      <c r="B106" s="2">
        <v>9</v>
      </c>
      <c r="C106" s="2" t="s">
        <v>66</v>
      </c>
      <c r="D106" s="3" t="s">
        <v>11</v>
      </c>
      <c r="E106" s="3">
        <v>0</v>
      </c>
      <c r="F106" s="3">
        <v>6618</v>
      </c>
      <c r="G106" s="3">
        <v>981685.92000000016</v>
      </c>
      <c r="H106" s="3">
        <v>16.899999999999999</v>
      </c>
      <c r="I106" s="3" t="s">
        <v>12</v>
      </c>
      <c r="J106" s="3">
        <v>111844.2</v>
      </c>
      <c r="K106" s="3">
        <v>0</v>
      </c>
      <c r="L106" s="3">
        <v>12.894297345907505</v>
      </c>
      <c r="M106" s="3">
        <f>IF(F106&gt;0,SUM($J$2:J106)/SUM($F$2:F106),M105)</f>
        <v>17.366738104813006</v>
      </c>
    </row>
    <row r="107" spans="1:13" x14ac:dyDescent="0.25">
      <c r="A107" s="1">
        <v>44251</v>
      </c>
      <c r="B107" s="2">
        <v>9</v>
      </c>
      <c r="C107" s="2" t="s">
        <v>66</v>
      </c>
      <c r="D107" s="3" t="s">
        <v>11</v>
      </c>
      <c r="E107" s="3">
        <v>0</v>
      </c>
      <c r="F107" s="3">
        <v>3010</v>
      </c>
      <c r="G107" s="3">
        <v>978675.92000000016</v>
      </c>
      <c r="H107" s="3">
        <v>18.600000000000001</v>
      </c>
      <c r="I107" s="3" t="s">
        <v>12</v>
      </c>
      <c r="J107" s="3">
        <v>55986.000000000007</v>
      </c>
      <c r="K107" s="3">
        <v>0</v>
      </c>
      <c r="L107" s="3">
        <v>12.894297345907505</v>
      </c>
      <c r="M107" s="3">
        <f>IF(F107&gt;0,SUM($J$2:J107)/SUM($F$2:F107),M106)</f>
        <v>17.37577393615727</v>
      </c>
    </row>
    <row r="108" spans="1:13" x14ac:dyDescent="0.25">
      <c r="A108" s="1">
        <v>44251</v>
      </c>
      <c r="B108" s="2">
        <v>9</v>
      </c>
      <c r="C108" s="2" t="s">
        <v>66</v>
      </c>
      <c r="D108" s="3" t="s">
        <v>11</v>
      </c>
      <c r="E108" s="3">
        <v>0</v>
      </c>
      <c r="F108" s="3">
        <v>2700</v>
      </c>
      <c r="G108" s="3">
        <v>975975.92000000016</v>
      </c>
      <c r="H108" s="3">
        <v>17.8</v>
      </c>
      <c r="I108" s="3" t="s">
        <v>12</v>
      </c>
      <c r="J108" s="3">
        <v>48060</v>
      </c>
      <c r="K108" s="3">
        <v>0</v>
      </c>
      <c r="L108" s="3">
        <v>12.894297345907505</v>
      </c>
      <c r="M108" s="3">
        <f>IF(F108&gt;0,SUM($J$2:J108)/SUM($F$2:F108),M107)</f>
        <v>17.378543825963312</v>
      </c>
    </row>
    <row r="109" spans="1:13" x14ac:dyDescent="0.25">
      <c r="A109" s="1">
        <v>44251</v>
      </c>
      <c r="B109" s="2">
        <v>9</v>
      </c>
      <c r="C109" s="2" t="s">
        <v>66</v>
      </c>
      <c r="D109" s="3" t="s">
        <v>11</v>
      </c>
      <c r="E109" s="3">
        <v>0</v>
      </c>
      <c r="F109" s="3">
        <v>1730</v>
      </c>
      <c r="G109" s="3">
        <v>974245.92000000016</v>
      </c>
      <c r="H109" s="3">
        <v>18.7</v>
      </c>
      <c r="I109" s="3" t="s">
        <v>12</v>
      </c>
      <c r="J109" s="3">
        <v>32351</v>
      </c>
      <c r="K109" s="3">
        <v>0</v>
      </c>
      <c r="L109" s="3">
        <v>12.894297345907505</v>
      </c>
      <c r="M109" s="3">
        <f>IF(F109&gt;0,SUM($J$2:J109)/SUM($F$2:F109),M108)</f>
        <v>17.384049203856939</v>
      </c>
    </row>
    <row r="110" spans="1:13" x14ac:dyDescent="0.25">
      <c r="A110" s="1">
        <v>44252</v>
      </c>
      <c r="B110" s="2">
        <v>9</v>
      </c>
      <c r="C110" s="2" t="s">
        <v>66</v>
      </c>
      <c r="D110" s="3" t="s">
        <v>11</v>
      </c>
      <c r="E110" s="3">
        <v>0</v>
      </c>
      <c r="F110" s="3">
        <v>3038.2</v>
      </c>
      <c r="G110" s="3">
        <v>971207.7200000002</v>
      </c>
      <c r="H110" s="3">
        <v>18.7</v>
      </c>
      <c r="I110" s="3" t="s">
        <v>12</v>
      </c>
      <c r="J110" s="3">
        <v>56814.34</v>
      </c>
      <c r="K110" s="3">
        <v>0</v>
      </c>
      <c r="L110" s="3">
        <v>12.894297345907505</v>
      </c>
      <c r="M110" s="3">
        <f>IF(F110&gt;0,SUM($J$2:J110)/SUM($F$2:F110),M109)</f>
        <v>17.393607452433741</v>
      </c>
    </row>
    <row r="111" spans="1:13" x14ac:dyDescent="0.25">
      <c r="A111" s="1">
        <v>44252</v>
      </c>
      <c r="B111" s="2">
        <v>9</v>
      </c>
      <c r="C111" s="2" t="s">
        <v>66</v>
      </c>
      <c r="D111" s="3" t="s">
        <v>11</v>
      </c>
      <c r="E111" s="3">
        <v>0</v>
      </c>
      <c r="F111" s="3">
        <v>320</v>
      </c>
      <c r="G111" s="3">
        <v>970887.7200000002</v>
      </c>
      <c r="H111" s="3">
        <v>17.399999999999999</v>
      </c>
      <c r="I111" s="3" t="s">
        <v>12</v>
      </c>
      <c r="J111" s="3">
        <v>5568</v>
      </c>
      <c r="K111" s="3">
        <v>0</v>
      </c>
      <c r="L111" s="3">
        <v>12.894297345907505</v>
      </c>
      <c r="M111" s="3">
        <f>IF(F111&gt;0,SUM($J$2:J111)/SUM($F$2:F111),M110)</f>
        <v>17.393612339116441</v>
      </c>
    </row>
    <row r="112" spans="1:13" x14ac:dyDescent="0.25">
      <c r="A112" s="1">
        <v>44252</v>
      </c>
      <c r="B112" s="2">
        <v>9</v>
      </c>
      <c r="C112" s="2" t="s">
        <v>66</v>
      </c>
      <c r="D112" s="3" t="s">
        <v>11</v>
      </c>
      <c r="E112" s="3">
        <v>0</v>
      </c>
      <c r="F112" s="3">
        <v>1910</v>
      </c>
      <c r="G112" s="3">
        <v>968977.7200000002</v>
      </c>
      <c r="H112" s="3">
        <v>16.600000000000001</v>
      </c>
      <c r="I112" s="3" t="s">
        <v>12</v>
      </c>
      <c r="J112" s="3">
        <v>31706.000000000004</v>
      </c>
      <c r="K112" s="3">
        <v>0</v>
      </c>
      <c r="L112" s="3">
        <v>12.894297345907505</v>
      </c>
      <c r="M112" s="3">
        <f>IF(F112&gt;0,SUM($J$2:J112)/SUM($F$2:F112),M111)</f>
        <v>17.390007757058996</v>
      </c>
    </row>
    <row r="113" spans="1:13" x14ac:dyDescent="0.25">
      <c r="A113" s="1">
        <v>44252</v>
      </c>
      <c r="B113" s="2">
        <v>9</v>
      </c>
      <c r="C113" s="2" t="s">
        <v>66</v>
      </c>
      <c r="D113" s="3" t="s">
        <v>11</v>
      </c>
      <c r="E113" s="3">
        <v>0</v>
      </c>
      <c r="F113" s="3">
        <v>4500</v>
      </c>
      <c r="G113" s="3">
        <v>964477.7200000002</v>
      </c>
      <c r="H113" s="3">
        <v>17.8</v>
      </c>
      <c r="I113" s="3" t="s">
        <v>12</v>
      </c>
      <c r="J113" s="3">
        <v>80100</v>
      </c>
      <c r="K113" s="3">
        <v>0</v>
      </c>
      <c r="L113" s="3">
        <v>12.894297345907505</v>
      </c>
      <c r="M113" s="3">
        <f>IF(F113&gt;0,SUM($J$2:J113)/SUM($F$2:F113),M112)</f>
        <v>17.394348645076164</v>
      </c>
    </row>
    <row r="114" spans="1:13" x14ac:dyDescent="0.25">
      <c r="A114" s="1">
        <v>44254</v>
      </c>
      <c r="B114" s="2">
        <v>9</v>
      </c>
      <c r="C114" s="2" t="s">
        <v>66</v>
      </c>
      <c r="D114" s="3" t="s">
        <v>11</v>
      </c>
      <c r="E114" s="3">
        <v>0</v>
      </c>
      <c r="F114" s="3">
        <v>6070</v>
      </c>
      <c r="G114" s="3">
        <v>958407.7200000002</v>
      </c>
      <c r="H114" s="3">
        <v>18.899999999999999</v>
      </c>
      <c r="I114" s="3" t="s">
        <v>12</v>
      </c>
      <c r="J114" s="3">
        <v>114722.99999999999</v>
      </c>
      <c r="K114" s="3">
        <v>0</v>
      </c>
      <c r="L114" s="3">
        <v>12.894297345907505</v>
      </c>
      <c r="M114" s="3">
        <f>IF(F114&gt;0,SUM($J$2:J114)/SUM($F$2:F114),M113)</f>
        <v>17.415549089262527</v>
      </c>
    </row>
    <row r="115" spans="1:13" x14ac:dyDescent="0.25">
      <c r="A115" s="1">
        <v>44255</v>
      </c>
      <c r="B115" s="2">
        <v>10</v>
      </c>
      <c r="C115" s="2" t="s">
        <v>21</v>
      </c>
      <c r="D115" s="3" t="s">
        <v>11</v>
      </c>
      <c r="E115" s="3">
        <v>0</v>
      </c>
      <c r="F115" s="3">
        <v>1282</v>
      </c>
      <c r="G115" s="3">
        <v>957125.7200000002</v>
      </c>
      <c r="H115" s="3">
        <v>16.5</v>
      </c>
      <c r="I115" s="3" t="s">
        <v>12</v>
      </c>
      <c r="J115" s="3">
        <v>21153</v>
      </c>
      <c r="K115" s="3">
        <v>0</v>
      </c>
      <c r="L115" s="3">
        <v>12.894297345907505</v>
      </c>
      <c r="M115" s="3">
        <f>IF(F115&gt;0,SUM($J$2:J115)/SUM($F$2:F115),M114)</f>
        <v>17.412834451428655</v>
      </c>
    </row>
    <row r="116" spans="1:13" x14ac:dyDescent="0.25">
      <c r="A116" s="1">
        <v>44255</v>
      </c>
      <c r="B116" s="2">
        <v>10</v>
      </c>
      <c r="C116" s="2" t="s">
        <v>21</v>
      </c>
      <c r="D116" s="3" t="s">
        <v>11</v>
      </c>
      <c r="E116" s="3">
        <v>0</v>
      </c>
      <c r="F116" s="3">
        <v>52030</v>
      </c>
      <c r="G116" s="3">
        <v>905095.7200000002</v>
      </c>
      <c r="H116" s="3">
        <v>16.899999999999999</v>
      </c>
      <c r="I116" s="3" t="s">
        <v>12</v>
      </c>
      <c r="J116" s="3">
        <v>879306.99999999988</v>
      </c>
      <c r="K116" s="3">
        <v>0</v>
      </c>
      <c r="L116" s="3">
        <v>12.894297345907505</v>
      </c>
      <c r="M116" s="3">
        <f>IF(F116&gt;0,SUM($J$2:J116)/SUM($F$2:F116),M115)</f>
        <v>17.357750522190035</v>
      </c>
    </row>
    <row r="117" spans="1:13" x14ac:dyDescent="0.25">
      <c r="A117" s="1">
        <v>44256</v>
      </c>
      <c r="B117" s="2">
        <v>10</v>
      </c>
      <c r="C117" s="2" t="s">
        <v>21</v>
      </c>
      <c r="D117" s="3" t="s">
        <v>11</v>
      </c>
      <c r="E117" s="3">
        <v>0</v>
      </c>
      <c r="F117" s="3">
        <v>3070</v>
      </c>
      <c r="G117" s="3">
        <v>902025.7200000002</v>
      </c>
      <c r="H117" s="3">
        <v>18.100000000000001</v>
      </c>
      <c r="I117" s="3" t="s">
        <v>12</v>
      </c>
      <c r="J117" s="3">
        <v>55567.000000000007</v>
      </c>
      <c r="K117" s="3">
        <v>0</v>
      </c>
      <c r="L117" s="3">
        <v>12.894297345907505</v>
      </c>
      <c r="M117" s="3">
        <f>IF(F117&gt;0,SUM($J$2:J117)/SUM($F$2:F117),M116)</f>
        <v>17.362425057264804</v>
      </c>
    </row>
    <row r="118" spans="1:13" x14ac:dyDescent="0.25">
      <c r="A118" s="1">
        <v>44256</v>
      </c>
      <c r="B118" s="2">
        <v>10</v>
      </c>
      <c r="C118" s="2" t="s">
        <v>21</v>
      </c>
      <c r="D118" s="3" t="s">
        <v>11</v>
      </c>
      <c r="E118" s="3">
        <v>0</v>
      </c>
      <c r="F118" s="3">
        <v>2650</v>
      </c>
      <c r="G118" s="3">
        <v>899375.7200000002</v>
      </c>
      <c r="H118" s="3">
        <v>18.3</v>
      </c>
      <c r="I118" s="3" t="s">
        <v>12</v>
      </c>
      <c r="J118" s="3">
        <v>48495</v>
      </c>
      <c r="K118" s="3">
        <v>0</v>
      </c>
      <c r="L118" s="3">
        <v>12.894297345907505</v>
      </c>
      <c r="M118" s="3">
        <f>IF(F118&gt;0,SUM($J$2:J118)/SUM($F$2:F118),M117)</f>
        <v>17.367494351408691</v>
      </c>
    </row>
    <row r="119" spans="1:13" x14ac:dyDescent="0.25">
      <c r="A119" s="1">
        <v>44257</v>
      </c>
      <c r="B119" s="2">
        <v>10</v>
      </c>
      <c r="C119" s="2" t="s">
        <v>21</v>
      </c>
      <c r="D119" s="3" t="s">
        <v>11</v>
      </c>
      <c r="E119" s="3">
        <v>0</v>
      </c>
      <c r="F119" s="3">
        <v>3020</v>
      </c>
      <c r="G119" s="3">
        <v>896355.7200000002</v>
      </c>
      <c r="H119" s="3">
        <v>16.5</v>
      </c>
      <c r="I119" s="3" t="s">
        <v>12</v>
      </c>
      <c r="J119" s="3">
        <v>49830</v>
      </c>
      <c r="K119" s="3">
        <v>0</v>
      </c>
      <c r="L119" s="3">
        <v>12.894297345907505</v>
      </c>
      <c r="M119" s="3">
        <f>IF(F119&gt;0,SUM($J$2:J119)/SUM($F$2:F119),M118)</f>
        <v>17.362181820983889</v>
      </c>
    </row>
    <row r="120" spans="1:13" x14ac:dyDescent="0.25">
      <c r="A120" s="1">
        <v>44257</v>
      </c>
      <c r="B120" s="2">
        <v>10</v>
      </c>
      <c r="C120" s="2" t="s">
        <v>21</v>
      </c>
      <c r="D120" s="3" t="s">
        <v>11</v>
      </c>
      <c r="E120" s="3">
        <v>0</v>
      </c>
      <c r="F120" s="3">
        <v>2650</v>
      </c>
      <c r="G120" s="3">
        <v>893705.7200000002</v>
      </c>
      <c r="H120" s="3">
        <v>18.100000000000001</v>
      </c>
      <c r="I120" s="3" t="s">
        <v>12</v>
      </c>
      <c r="J120" s="3">
        <v>47965.000000000007</v>
      </c>
      <c r="K120" s="3">
        <v>0</v>
      </c>
      <c r="L120" s="3">
        <v>12.894297345907505</v>
      </c>
      <c r="M120" s="3">
        <f>IF(F120&gt;0,SUM($J$2:J120)/SUM($F$2:F120),M119)</f>
        <v>17.366125445297445</v>
      </c>
    </row>
    <row r="121" spans="1:13" x14ac:dyDescent="0.25">
      <c r="A121" s="1">
        <v>44258</v>
      </c>
      <c r="B121" s="2">
        <v>10</v>
      </c>
      <c r="C121" s="2" t="s">
        <v>21</v>
      </c>
      <c r="D121" s="3" t="s">
        <v>11</v>
      </c>
      <c r="E121" s="3">
        <v>0</v>
      </c>
      <c r="F121" s="3">
        <v>9891</v>
      </c>
      <c r="G121" s="3">
        <v>883814.7200000002</v>
      </c>
      <c r="H121" s="3">
        <v>16.899999999999999</v>
      </c>
      <c r="I121" s="3" t="s">
        <v>12</v>
      </c>
      <c r="J121" s="3">
        <v>167157.9</v>
      </c>
      <c r="K121" s="3">
        <v>0</v>
      </c>
      <c r="L121" s="3">
        <v>12.894297345907505</v>
      </c>
      <c r="M121" s="3">
        <f>IF(F121&gt;0,SUM($J$2:J121)/SUM($F$2:F121),M120)</f>
        <v>17.35700818219787</v>
      </c>
    </row>
    <row r="122" spans="1:13" x14ac:dyDescent="0.25">
      <c r="A122" s="1">
        <v>44258</v>
      </c>
      <c r="B122" s="2">
        <v>10</v>
      </c>
      <c r="C122" s="2" t="s">
        <v>21</v>
      </c>
      <c r="D122" s="3" t="s">
        <v>11</v>
      </c>
      <c r="E122" s="3">
        <v>0</v>
      </c>
      <c r="F122" s="3">
        <v>9158</v>
      </c>
      <c r="G122" s="3">
        <v>874656.7200000002</v>
      </c>
      <c r="H122" s="3">
        <v>16.5</v>
      </c>
      <c r="I122" s="3" t="s">
        <v>12</v>
      </c>
      <c r="J122" s="3">
        <v>151107</v>
      </c>
      <c r="K122" s="3">
        <v>0</v>
      </c>
      <c r="L122" s="3">
        <v>12.894297345907505</v>
      </c>
      <c r="M122" s="3">
        <f>IF(F122&gt;0,SUM($J$2:J122)/SUM($F$2:F122),M121)</f>
        <v>17.341763712772018</v>
      </c>
    </row>
    <row r="123" spans="1:13" x14ac:dyDescent="0.25">
      <c r="A123" s="1">
        <v>44258</v>
      </c>
      <c r="B123" s="2">
        <v>10</v>
      </c>
      <c r="C123" s="2" t="s">
        <v>21</v>
      </c>
      <c r="D123" s="3" t="s">
        <v>11</v>
      </c>
      <c r="E123" s="3">
        <v>0</v>
      </c>
      <c r="F123" s="3">
        <v>3000</v>
      </c>
      <c r="G123" s="3">
        <v>871656.7200000002</v>
      </c>
      <c r="H123" s="3">
        <v>18.600000000000001</v>
      </c>
      <c r="I123" s="3" t="s">
        <v>12</v>
      </c>
      <c r="J123" s="3">
        <v>55800.000000000007</v>
      </c>
      <c r="K123" s="3">
        <v>0</v>
      </c>
      <c r="L123" s="3">
        <v>12.894297345907505</v>
      </c>
      <c r="M123" s="3">
        <f>IF(F123&gt;0,SUM($J$2:J123)/SUM($F$2:F123),M122)</f>
        <v>17.349053030156739</v>
      </c>
    </row>
    <row r="124" spans="1:13" x14ac:dyDescent="0.25">
      <c r="A124" s="1">
        <v>44258</v>
      </c>
      <c r="B124" s="2">
        <v>10</v>
      </c>
      <c r="C124" s="2" t="s">
        <v>21</v>
      </c>
      <c r="D124" s="3" t="s">
        <v>11</v>
      </c>
      <c r="E124" s="3">
        <v>0</v>
      </c>
      <c r="F124" s="3">
        <v>8980</v>
      </c>
      <c r="G124" s="3">
        <v>862676.7200000002</v>
      </c>
      <c r="H124" s="3">
        <v>17.899999999999999</v>
      </c>
      <c r="I124" s="3" t="s">
        <v>12</v>
      </c>
      <c r="J124" s="3">
        <v>160742</v>
      </c>
      <c r="K124" s="3">
        <v>0</v>
      </c>
      <c r="L124" s="3">
        <v>12.894297345907505</v>
      </c>
      <c r="M124" s="3">
        <f>IF(F124&gt;0,SUM($J$2:J124)/SUM($F$2:F124),M123)</f>
        <v>17.358444269137237</v>
      </c>
    </row>
    <row r="125" spans="1:13" x14ac:dyDescent="0.25">
      <c r="A125" s="1">
        <v>44258</v>
      </c>
      <c r="B125" s="2">
        <v>10</v>
      </c>
      <c r="C125" s="2" t="s">
        <v>21</v>
      </c>
      <c r="D125" s="3" t="s">
        <v>11</v>
      </c>
      <c r="E125" s="3">
        <v>0</v>
      </c>
      <c r="F125" s="3">
        <v>891</v>
      </c>
      <c r="G125" s="3">
        <v>861785.7200000002</v>
      </c>
      <c r="H125" s="3">
        <v>17.3</v>
      </c>
      <c r="I125" s="3" t="s">
        <v>12</v>
      </c>
      <c r="J125" s="3">
        <v>15414.300000000001</v>
      </c>
      <c r="K125" s="3">
        <v>0</v>
      </c>
      <c r="L125" s="3">
        <v>12.894297345907505</v>
      </c>
      <c r="M125" s="3">
        <f>IF(F125&gt;0,SUM($J$2:J125)/SUM($F$2:F125),M124)</f>
        <v>17.358345590645815</v>
      </c>
    </row>
    <row r="126" spans="1:13" x14ac:dyDescent="0.25">
      <c r="A126" s="1">
        <v>44258</v>
      </c>
      <c r="B126" s="2">
        <v>10</v>
      </c>
      <c r="C126" s="2" t="s">
        <v>21</v>
      </c>
      <c r="D126" s="3" t="s">
        <v>11</v>
      </c>
      <c r="E126" s="3">
        <v>0</v>
      </c>
      <c r="F126" s="3">
        <v>2412</v>
      </c>
      <c r="G126" s="3">
        <v>859373.7200000002</v>
      </c>
      <c r="H126" s="3">
        <v>16.600000000000001</v>
      </c>
      <c r="I126" s="3" t="s">
        <v>12</v>
      </c>
      <c r="J126" s="3">
        <v>40039.200000000004</v>
      </c>
      <c r="K126" s="3">
        <v>0</v>
      </c>
      <c r="L126" s="3">
        <v>12.894297345907505</v>
      </c>
      <c r="M126" s="3">
        <f>IF(F126&gt;0,SUM($J$2:J126)/SUM($F$2:F126),M125)</f>
        <v>17.354895211348591</v>
      </c>
    </row>
    <row r="127" spans="1:13" x14ac:dyDescent="0.25">
      <c r="A127" s="1">
        <v>44258</v>
      </c>
      <c r="B127" s="2">
        <v>10</v>
      </c>
      <c r="C127" s="2" t="s">
        <v>21</v>
      </c>
      <c r="D127" s="3" t="s">
        <v>11</v>
      </c>
      <c r="E127" s="3">
        <v>0</v>
      </c>
      <c r="F127" s="3">
        <v>9216</v>
      </c>
      <c r="G127" s="3">
        <v>850157.7200000002</v>
      </c>
      <c r="H127" s="3">
        <v>16.8</v>
      </c>
      <c r="I127" s="3" t="s">
        <v>12</v>
      </c>
      <c r="J127" s="3">
        <v>154828.80000000002</v>
      </c>
      <c r="K127" s="3">
        <v>0</v>
      </c>
      <c r="L127" s="3">
        <v>12.894297345907505</v>
      </c>
      <c r="M127" s="3">
        <f>IF(F127&gt;0,SUM($J$2:J127)/SUM($F$2:F127),M126)</f>
        <v>17.345413414390404</v>
      </c>
    </row>
    <row r="128" spans="1:13" x14ac:dyDescent="0.25">
      <c r="A128" s="1">
        <v>44258</v>
      </c>
      <c r="B128" s="2">
        <v>10</v>
      </c>
      <c r="C128" s="2" t="s">
        <v>21</v>
      </c>
      <c r="D128" s="3" t="s">
        <v>11</v>
      </c>
      <c r="E128" s="3">
        <v>0</v>
      </c>
      <c r="F128" s="3">
        <v>8121</v>
      </c>
      <c r="G128" s="3">
        <v>842036.7200000002</v>
      </c>
      <c r="H128" s="3">
        <v>18.5</v>
      </c>
      <c r="I128" s="3" t="s">
        <v>12</v>
      </c>
      <c r="J128" s="3">
        <v>150238.5</v>
      </c>
      <c r="K128" s="3">
        <v>0</v>
      </c>
      <c r="L128" s="3">
        <v>12.894297345907505</v>
      </c>
      <c r="M128" s="3">
        <f>IF(F128&gt;0,SUM($J$2:J128)/SUM($F$2:F128),M127)</f>
        <v>17.362540468621344</v>
      </c>
    </row>
    <row r="129" spans="1:13" x14ac:dyDescent="0.25">
      <c r="A129" s="1">
        <v>44259</v>
      </c>
      <c r="B129" s="2">
        <v>10</v>
      </c>
      <c r="C129" s="2" t="s">
        <v>21</v>
      </c>
      <c r="D129" s="3" t="s">
        <v>11</v>
      </c>
      <c r="E129" s="3">
        <v>0</v>
      </c>
      <c r="F129" s="3">
        <v>1065</v>
      </c>
      <c r="G129" s="3">
        <v>840971.7200000002</v>
      </c>
      <c r="H129" s="3">
        <v>16.2</v>
      </c>
      <c r="I129" s="3" t="s">
        <v>12</v>
      </c>
      <c r="J129" s="3">
        <v>17253</v>
      </c>
      <c r="K129" s="3">
        <v>0</v>
      </c>
      <c r="L129" s="3">
        <v>12.894297345907505</v>
      </c>
      <c r="M129" s="3">
        <f>IF(F129&gt;0,SUM($J$2:J129)/SUM($F$2:F129),M128)</f>
        <v>17.360283319192416</v>
      </c>
    </row>
    <row r="130" spans="1:13" x14ac:dyDescent="0.25">
      <c r="A130" s="1">
        <v>44259</v>
      </c>
      <c r="B130" s="2">
        <v>10</v>
      </c>
      <c r="C130" s="2" t="s">
        <v>21</v>
      </c>
      <c r="D130" s="3" t="s">
        <v>11</v>
      </c>
      <c r="E130" s="3">
        <v>0</v>
      </c>
      <c r="F130" s="3">
        <v>540</v>
      </c>
      <c r="G130" s="3">
        <v>840431.7200000002</v>
      </c>
      <c r="H130" s="3">
        <v>17.3</v>
      </c>
      <c r="I130" s="3" t="s">
        <v>12</v>
      </c>
      <c r="J130" s="3">
        <v>9342</v>
      </c>
      <c r="K130" s="3">
        <v>0</v>
      </c>
      <c r="L130" s="3">
        <v>12.894297345907505</v>
      </c>
      <c r="M130" s="3">
        <f>IF(F130&gt;0,SUM($J$2:J130)/SUM($F$2:F130),M129)</f>
        <v>17.360224031273464</v>
      </c>
    </row>
    <row r="131" spans="1:13" x14ac:dyDescent="0.25">
      <c r="A131" s="1">
        <v>44259</v>
      </c>
      <c r="B131" s="2">
        <v>10</v>
      </c>
      <c r="C131" s="2" t="s">
        <v>21</v>
      </c>
      <c r="D131" s="3" t="s">
        <v>11</v>
      </c>
      <c r="E131" s="3">
        <v>5975</v>
      </c>
      <c r="F131" s="3">
        <v>0</v>
      </c>
      <c r="G131" s="3">
        <v>846406.7200000002</v>
      </c>
      <c r="H131" s="3" t="s">
        <v>12</v>
      </c>
      <c r="I131" s="3">
        <v>14.2</v>
      </c>
      <c r="J131" s="3">
        <v>0</v>
      </c>
      <c r="K131" s="3">
        <v>84845</v>
      </c>
      <c r="L131" s="3">
        <v>12.899887976328483</v>
      </c>
      <c r="M131" s="3">
        <f>IF(F131&gt;0,SUM($J$2:J131)/SUM($F$2:F131),M130)</f>
        <v>17.360224031273464</v>
      </c>
    </row>
    <row r="132" spans="1:13" x14ac:dyDescent="0.25">
      <c r="A132" s="1">
        <v>44259</v>
      </c>
      <c r="B132" s="2">
        <v>10</v>
      </c>
      <c r="C132" s="2" t="s">
        <v>21</v>
      </c>
      <c r="D132" s="3" t="s">
        <v>11</v>
      </c>
      <c r="E132" s="3">
        <v>0</v>
      </c>
      <c r="F132" s="3">
        <v>5975</v>
      </c>
      <c r="G132" s="3">
        <v>840431.7200000002</v>
      </c>
      <c r="H132" s="3">
        <v>16.2</v>
      </c>
      <c r="I132" s="3" t="s">
        <v>12</v>
      </c>
      <c r="J132" s="3">
        <v>96795</v>
      </c>
      <c r="K132" s="3">
        <v>0</v>
      </c>
      <c r="L132" s="3">
        <v>12.899887976328483</v>
      </c>
      <c r="M132" s="3">
        <f>IF(F132&gt;0,SUM($J$2:J132)/SUM($F$2:F132),M131)</f>
        <v>17.347734258285698</v>
      </c>
    </row>
    <row r="133" spans="1:13" x14ac:dyDescent="0.25">
      <c r="A133" s="1">
        <v>44262</v>
      </c>
      <c r="B133" s="2">
        <v>11</v>
      </c>
      <c r="C133" s="2" t="s">
        <v>22</v>
      </c>
      <c r="D133" s="3" t="s">
        <v>11</v>
      </c>
      <c r="E133" s="3">
        <v>0</v>
      </c>
      <c r="F133" s="3">
        <v>910</v>
      </c>
      <c r="G133" s="3">
        <v>839521.7200000002</v>
      </c>
      <c r="H133" s="3">
        <v>18.3</v>
      </c>
      <c r="I133" s="3" t="s">
        <v>12</v>
      </c>
      <c r="J133" s="3">
        <v>16653</v>
      </c>
      <c r="K133" s="3">
        <v>0</v>
      </c>
      <c r="L133" s="3">
        <v>12.899887976328483</v>
      </c>
      <c r="M133" s="3">
        <f>IF(F133&gt;0,SUM($J$2:J133)/SUM($F$2:F133),M132)</f>
        <v>17.34929295952595</v>
      </c>
    </row>
    <row r="134" spans="1:13" x14ac:dyDescent="0.25">
      <c r="A134" s="1">
        <v>44264</v>
      </c>
      <c r="B134" s="2">
        <v>11</v>
      </c>
      <c r="C134" s="2" t="s">
        <v>22</v>
      </c>
      <c r="D134" s="3" t="s">
        <v>11</v>
      </c>
      <c r="E134" s="3">
        <v>529</v>
      </c>
      <c r="F134" s="3">
        <v>0</v>
      </c>
      <c r="G134" s="3">
        <v>840050.7200000002</v>
      </c>
      <c r="H134" s="3" t="s">
        <v>12</v>
      </c>
      <c r="I134" s="3">
        <v>14.6</v>
      </c>
      <c r="J134" s="3">
        <v>0</v>
      </c>
      <c r="K134" s="3">
        <v>7723.4</v>
      </c>
      <c r="L134" s="3">
        <v>12.900532215600389</v>
      </c>
      <c r="M134" s="3">
        <f>IF(F134&gt;0,SUM($J$2:J134)/SUM($F$2:F134),M133)</f>
        <v>17.34929295952595</v>
      </c>
    </row>
    <row r="135" spans="1:13" x14ac:dyDescent="0.25">
      <c r="A135" s="1">
        <v>44264</v>
      </c>
      <c r="B135" s="2">
        <v>11</v>
      </c>
      <c r="C135" s="2" t="s">
        <v>22</v>
      </c>
      <c r="D135" s="3" t="s">
        <v>11</v>
      </c>
      <c r="E135" s="3">
        <v>0</v>
      </c>
      <c r="F135" s="3">
        <v>4230</v>
      </c>
      <c r="G135" s="3">
        <v>835820.7200000002</v>
      </c>
      <c r="H135" s="3">
        <v>18.7</v>
      </c>
      <c r="I135" s="3" t="s">
        <v>12</v>
      </c>
      <c r="J135" s="3">
        <v>79101</v>
      </c>
      <c r="K135" s="3">
        <v>0</v>
      </c>
      <c r="L135" s="3">
        <v>12.900532215600389</v>
      </c>
      <c r="M135" s="3">
        <f>IF(F135&gt;0,SUM($J$2:J135)/SUM($F$2:F135),M134)</f>
        <v>17.359492321413146</v>
      </c>
    </row>
    <row r="136" spans="1:13" x14ac:dyDescent="0.25">
      <c r="A136" s="1">
        <v>44265</v>
      </c>
      <c r="B136" s="2">
        <v>11</v>
      </c>
      <c r="C136" s="2" t="s">
        <v>22</v>
      </c>
      <c r="D136" s="3" t="s">
        <v>11</v>
      </c>
      <c r="E136" s="3">
        <v>0</v>
      </c>
      <c r="F136" s="3">
        <v>4800</v>
      </c>
      <c r="G136" s="3">
        <v>831020.7200000002</v>
      </c>
      <c r="H136" s="3">
        <v>17.3</v>
      </c>
      <c r="I136" s="3" t="s">
        <v>12</v>
      </c>
      <c r="J136" s="3">
        <v>83040</v>
      </c>
      <c r="K136" s="3">
        <v>0</v>
      </c>
      <c r="L136" s="3">
        <v>12.900532215600389</v>
      </c>
      <c r="M136" s="3">
        <f>IF(F136&gt;0,SUM($J$2:J136)/SUM($F$2:F136),M135)</f>
        <v>17.358986883103373</v>
      </c>
    </row>
    <row r="137" spans="1:13" x14ac:dyDescent="0.25">
      <c r="A137" s="1">
        <v>44266</v>
      </c>
      <c r="B137" s="2">
        <v>11</v>
      </c>
      <c r="C137" s="2" t="s">
        <v>22</v>
      </c>
      <c r="D137" s="3" t="s">
        <v>11</v>
      </c>
      <c r="E137" s="3">
        <v>0</v>
      </c>
      <c r="F137" s="3">
        <v>103</v>
      </c>
      <c r="G137" s="3">
        <v>830917.7200000002</v>
      </c>
      <c r="H137" s="3">
        <v>17.899999999999999</v>
      </c>
      <c r="I137" s="3" t="s">
        <v>12</v>
      </c>
      <c r="J137" s="3">
        <v>1843.6999999999998</v>
      </c>
      <c r="K137" s="3">
        <v>0</v>
      </c>
      <c r="L137" s="3">
        <v>12.900532215600389</v>
      </c>
      <c r="M137" s="3">
        <f>IF(F137&gt;0,SUM($J$2:J137)/SUM($F$2:F137),M136)</f>
        <v>17.359085495577478</v>
      </c>
    </row>
    <row r="138" spans="1:13" x14ac:dyDescent="0.25">
      <c r="A138" s="1">
        <v>44266</v>
      </c>
      <c r="B138" s="2">
        <v>11</v>
      </c>
      <c r="C138" s="2" t="s">
        <v>22</v>
      </c>
      <c r="D138" s="3" t="s">
        <v>11</v>
      </c>
      <c r="E138" s="3">
        <v>0</v>
      </c>
      <c r="F138" s="3">
        <v>2670</v>
      </c>
      <c r="G138" s="3">
        <v>828247.7200000002</v>
      </c>
      <c r="H138" s="3">
        <v>16.7</v>
      </c>
      <c r="I138" s="3" t="s">
        <v>12</v>
      </c>
      <c r="J138" s="3">
        <v>44589</v>
      </c>
      <c r="K138" s="3">
        <v>0</v>
      </c>
      <c r="L138" s="3">
        <v>12.900532215600389</v>
      </c>
      <c r="M138" s="3">
        <f>IF(F138&gt;0,SUM($J$2:J138)/SUM($F$2:F138),M137)</f>
        <v>17.355985988302688</v>
      </c>
    </row>
    <row r="139" spans="1:13" x14ac:dyDescent="0.25">
      <c r="A139" s="1">
        <v>44273</v>
      </c>
      <c r="B139" s="2">
        <v>12</v>
      </c>
      <c r="C139" s="2" t="s">
        <v>23</v>
      </c>
      <c r="D139" s="3" t="s">
        <v>11</v>
      </c>
      <c r="E139" s="3">
        <v>0</v>
      </c>
      <c r="F139" s="3">
        <v>768</v>
      </c>
      <c r="G139" s="3">
        <v>827479.7200000002</v>
      </c>
      <c r="H139" s="3">
        <v>18.600000000000001</v>
      </c>
      <c r="I139" s="3" t="s">
        <v>12</v>
      </c>
      <c r="J139" s="3">
        <v>14284.800000000001</v>
      </c>
      <c r="K139" s="3">
        <v>0</v>
      </c>
      <c r="L139" s="3">
        <v>12.900532215600389</v>
      </c>
      <c r="M139" s="3">
        <f>IF(F139&gt;0,SUM($J$2:J139)/SUM($F$2:F139),M138)</f>
        <v>17.357666490420257</v>
      </c>
    </row>
    <row r="140" spans="1:13" x14ac:dyDescent="0.25">
      <c r="A140" s="1">
        <v>44273</v>
      </c>
      <c r="B140" s="2">
        <v>12</v>
      </c>
      <c r="C140" s="2" t="s">
        <v>23</v>
      </c>
      <c r="D140" s="3" t="s">
        <v>11</v>
      </c>
      <c r="E140" s="3">
        <v>0</v>
      </c>
      <c r="F140" s="3">
        <v>1578</v>
      </c>
      <c r="G140" s="3">
        <v>825901.7200000002</v>
      </c>
      <c r="H140" s="3">
        <v>18.399999999999999</v>
      </c>
      <c r="I140" s="3" t="s">
        <v>12</v>
      </c>
      <c r="J140" s="3">
        <v>29035.199999999997</v>
      </c>
      <c r="K140" s="3">
        <v>0</v>
      </c>
      <c r="L140" s="3">
        <v>12.900532215600389</v>
      </c>
      <c r="M140" s="3">
        <f>IF(F140&gt;0,SUM($J$2:J140)/SUM($F$2:F140),M139)</f>
        <v>17.360551601279919</v>
      </c>
    </row>
    <row r="141" spans="1:13" x14ac:dyDescent="0.25">
      <c r="A141" s="1">
        <v>44275</v>
      </c>
      <c r="B141" s="2">
        <v>12</v>
      </c>
      <c r="C141" s="2" t="s">
        <v>23</v>
      </c>
      <c r="D141" s="3" t="s">
        <v>11</v>
      </c>
      <c r="E141" s="3">
        <v>0</v>
      </c>
      <c r="F141" s="3">
        <v>591</v>
      </c>
      <c r="G141" s="3">
        <v>825310.7200000002</v>
      </c>
      <c r="H141" s="3">
        <v>18.8</v>
      </c>
      <c r="I141" s="3" t="s">
        <v>12</v>
      </c>
      <c r="J141" s="3">
        <v>11110.800000000001</v>
      </c>
      <c r="K141" s="3">
        <v>0</v>
      </c>
      <c r="L141" s="3">
        <v>12.900532215600389</v>
      </c>
      <c r="M141" s="3">
        <f>IF(F141&gt;0,SUM($J$2:J141)/SUM($F$2:F141),M140)</f>
        <v>17.362042274350827</v>
      </c>
    </row>
    <row r="142" spans="1:13" x14ac:dyDescent="0.25">
      <c r="A142" s="1">
        <v>44278</v>
      </c>
      <c r="B142" s="2">
        <v>13</v>
      </c>
      <c r="C142" s="2" t="s">
        <v>24</v>
      </c>
      <c r="D142" s="3" t="s">
        <v>11</v>
      </c>
      <c r="E142" s="3">
        <v>0</v>
      </c>
      <c r="F142" s="3">
        <v>1940</v>
      </c>
      <c r="G142" s="3">
        <v>823370.7200000002</v>
      </c>
      <c r="H142" s="3">
        <v>17.3</v>
      </c>
      <c r="I142" s="3" t="s">
        <v>12</v>
      </c>
      <c r="J142" s="3">
        <v>33562</v>
      </c>
      <c r="K142" s="3">
        <v>0</v>
      </c>
      <c r="L142" s="3">
        <v>12.900532215600389</v>
      </c>
      <c r="M142" s="3">
        <f>IF(F142&gt;0,SUM($J$2:J142)/SUM($F$2:F142),M141)</f>
        <v>17.361832083197708</v>
      </c>
    </row>
    <row r="143" spans="1:13" x14ac:dyDescent="0.25">
      <c r="A143" s="1">
        <v>44278</v>
      </c>
      <c r="B143" s="2">
        <v>13</v>
      </c>
      <c r="C143" s="2" t="s">
        <v>24</v>
      </c>
      <c r="D143" s="3" t="s">
        <v>11</v>
      </c>
      <c r="E143" s="3">
        <v>0</v>
      </c>
      <c r="F143" s="3">
        <v>2610</v>
      </c>
      <c r="G143" s="3">
        <v>820760.7200000002</v>
      </c>
      <c r="H143" s="3">
        <v>16.899999999999999</v>
      </c>
      <c r="I143" s="3" t="s">
        <v>12</v>
      </c>
      <c r="J143" s="3">
        <v>44108.999999999993</v>
      </c>
      <c r="K143" s="3">
        <v>0</v>
      </c>
      <c r="L143" s="3">
        <v>12.900532215600389</v>
      </c>
      <c r="M143" s="3">
        <f>IF(F143&gt;0,SUM($J$2:J143)/SUM($F$2:F143),M142)</f>
        <v>17.359736646123405</v>
      </c>
    </row>
    <row r="144" spans="1:13" x14ac:dyDescent="0.25">
      <c r="A144" s="1">
        <v>44282</v>
      </c>
      <c r="B144" s="2">
        <v>13</v>
      </c>
      <c r="C144" s="2" t="s">
        <v>24</v>
      </c>
      <c r="D144" s="3" t="s">
        <v>11</v>
      </c>
      <c r="E144" s="3">
        <v>0</v>
      </c>
      <c r="F144" s="3">
        <v>5104</v>
      </c>
      <c r="G144" s="3">
        <v>815656.7200000002</v>
      </c>
      <c r="H144" s="3">
        <v>18.399999999999999</v>
      </c>
      <c r="I144" s="3" t="s">
        <v>12</v>
      </c>
      <c r="J144" s="3">
        <v>93913.599999999991</v>
      </c>
      <c r="K144" s="3">
        <v>0</v>
      </c>
      <c r="L144" s="3">
        <v>12.900532215600389</v>
      </c>
      <c r="M144" s="3">
        <f>IF(F144&gt;0,SUM($J$2:J144)/SUM($F$2:F144),M143)</f>
        <v>17.368885518481076</v>
      </c>
    </row>
    <row r="145" spans="1:13" x14ac:dyDescent="0.25">
      <c r="A145" s="1">
        <v>44282</v>
      </c>
      <c r="B145" s="2">
        <v>13</v>
      </c>
      <c r="C145" s="2" t="s">
        <v>24</v>
      </c>
      <c r="D145" s="3" t="s">
        <v>11</v>
      </c>
      <c r="E145" s="3">
        <v>0</v>
      </c>
      <c r="F145" s="3">
        <v>829.25</v>
      </c>
      <c r="G145" s="3">
        <v>814827.4700000002</v>
      </c>
      <c r="H145" s="3">
        <v>17.5</v>
      </c>
      <c r="I145" s="3" t="s">
        <v>12</v>
      </c>
      <c r="J145" s="3">
        <v>14511.875</v>
      </c>
      <c r="K145" s="3">
        <v>0</v>
      </c>
      <c r="L145" s="3">
        <v>12.900532215600389</v>
      </c>
      <c r="M145" s="3">
        <f>IF(F145&gt;0,SUM($J$2:J145)/SUM($F$2:F145),M144)</f>
        <v>17.369072599457876</v>
      </c>
    </row>
    <row r="146" spans="1:13" x14ac:dyDescent="0.25">
      <c r="A146" s="1">
        <v>44282</v>
      </c>
      <c r="B146" s="2">
        <v>13</v>
      </c>
      <c r="C146" s="2" t="s">
        <v>24</v>
      </c>
      <c r="D146" s="3" t="s">
        <v>11</v>
      </c>
      <c r="E146" s="3">
        <v>0</v>
      </c>
      <c r="F146" s="3">
        <v>12350</v>
      </c>
      <c r="G146" s="3">
        <v>802477.4700000002</v>
      </c>
      <c r="H146" s="3">
        <v>17.8</v>
      </c>
      <c r="I146" s="3" t="s">
        <v>12</v>
      </c>
      <c r="J146" s="3">
        <v>219830</v>
      </c>
      <c r="K146" s="3">
        <v>0</v>
      </c>
      <c r="L146" s="3">
        <v>12.900532215600389</v>
      </c>
      <c r="M146" s="3">
        <f>IF(F146&gt;0,SUM($J$2:J146)/SUM($F$2:F146),M145)</f>
        <v>17.378039295601052</v>
      </c>
    </row>
    <row r="147" spans="1:13" x14ac:dyDescent="0.25">
      <c r="A147" s="1">
        <v>44282</v>
      </c>
      <c r="B147" s="2">
        <v>13</v>
      </c>
      <c r="C147" s="2" t="s">
        <v>24</v>
      </c>
      <c r="D147" s="3" t="s">
        <v>11</v>
      </c>
      <c r="E147" s="3">
        <v>0</v>
      </c>
      <c r="F147" s="3">
        <v>2707</v>
      </c>
      <c r="G147" s="3">
        <v>799770.4700000002</v>
      </c>
      <c r="H147" s="3">
        <v>18.2</v>
      </c>
      <c r="I147" s="3" t="s">
        <v>12</v>
      </c>
      <c r="J147" s="3">
        <v>49267.4</v>
      </c>
      <c r="K147" s="3">
        <v>0</v>
      </c>
      <c r="L147" s="3">
        <v>12.900532215600389</v>
      </c>
      <c r="M147" s="3">
        <f>IF(F147&gt;0,SUM($J$2:J147)/SUM($F$2:F147),M146)</f>
        <v>17.381771147764855</v>
      </c>
    </row>
    <row r="148" spans="1:13" x14ac:dyDescent="0.25">
      <c r="A148" s="1">
        <v>44283</v>
      </c>
      <c r="B148" s="2">
        <v>14</v>
      </c>
      <c r="C148" s="2" t="s">
        <v>25</v>
      </c>
      <c r="D148" s="3" t="s">
        <v>11</v>
      </c>
      <c r="E148" s="3">
        <v>0</v>
      </c>
      <c r="F148" s="3">
        <v>1036</v>
      </c>
      <c r="G148" s="3">
        <v>798734.4700000002</v>
      </c>
      <c r="H148" s="3">
        <v>16.8</v>
      </c>
      <c r="I148" s="3" t="s">
        <v>12</v>
      </c>
      <c r="J148" s="3">
        <v>17404.8</v>
      </c>
      <c r="K148" s="3">
        <v>0</v>
      </c>
      <c r="L148" s="3">
        <v>12.900532215600389</v>
      </c>
      <c r="M148" s="3">
        <f>IF(F148&gt;0,SUM($J$2:J148)/SUM($F$2:F148),M147)</f>
        <v>17.380762027128725</v>
      </c>
    </row>
    <row r="149" spans="1:13" x14ac:dyDescent="0.25">
      <c r="A149" s="1">
        <v>44283</v>
      </c>
      <c r="B149" s="2">
        <v>14</v>
      </c>
      <c r="C149" s="2" t="s">
        <v>25</v>
      </c>
      <c r="D149" s="3" t="s">
        <v>11</v>
      </c>
      <c r="E149" s="3">
        <v>0</v>
      </c>
      <c r="F149" s="3">
        <v>890</v>
      </c>
      <c r="G149" s="3">
        <v>797844.4700000002</v>
      </c>
      <c r="H149" s="3">
        <v>16.399999999999999</v>
      </c>
      <c r="I149" s="3" t="s">
        <v>12</v>
      </c>
      <c r="J149" s="3">
        <v>14595.999999999998</v>
      </c>
      <c r="K149" s="3">
        <v>0</v>
      </c>
      <c r="L149" s="3">
        <v>12.900532215600389</v>
      </c>
      <c r="M149" s="3">
        <f>IF(F149&gt;0,SUM($J$2:J149)/SUM($F$2:F149),M148)</f>
        <v>17.379302748799674</v>
      </c>
    </row>
    <row r="150" spans="1:13" x14ac:dyDescent="0.25">
      <c r="A150" s="1">
        <v>44285</v>
      </c>
      <c r="B150" s="2">
        <v>14</v>
      </c>
      <c r="C150" s="2" t="s">
        <v>25</v>
      </c>
      <c r="D150" s="3" t="s">
        <v>11</v>
      </c>
      <c r="E150" s="3">
        <v>0</v>
      </c>
      <c r="F150" s="3">
        <v>1152</v>
      </c>
      <c r="G150" s="3">
        <v>796692.4700000002</v>
      </c>
      <c r="H150" s="3">
        <v>17.3</v>
      </c>
      <c r="I150" s="3" t="s">
        <v>12</v>
      </c>
      <c r="J150" s="3">
        <v>19929.600000000002</v>
      </c>
      <c r="K150" s="3">
        <v>0</v>
      </c>
      <c r="L150" s="3">
        <v>12.900532215600389</v>
      </c>
      <c r="M150" s="3">
        <f>IF(F150&gt;0,SUM($J$2:J150)/SUM($F$2:F150),M149)</f>
        <v>17.379150312080018</v>
      </c>
    </row>
    <row r="151" spans="1:13" x14ac:dyDescent="0.25">
      <c r="A151" s="1">
        <v>44285</v>
      </c>
      <c r="B151" s="2">
        <v>14</v>
      </c>
      <c r="C151" s="2" t="s">
        <v>25</v>
      </c>
      <c r="D151" s="3" t="s">
        <v>11</v>
      </c>
      <c r="E151" s="3">
        <v>0</v>
      </c>
      <c r="F151" s="3">
        <v>3060</v>
      </c>
      <c r="G151" s="3">
        <v>793632.4700000002</v>
      </c>
      <c r="H151" s="3">
        <v>18.100000000000001</v>
      </c>
      <c r="I151" s="3" t="s">
        <v>12</v>
      </c>
      <c r="J151" s="3">
        <v>55386.000000000007</v>
      </c>
      <c r="K151" s="3">
        <v>0</v>
      </c>
      <c r="L151" s="3">
        <v>12.900532215600389</v>
      </c>
      <c r="M151" s="3">
        <f>IF(F151&gt;0,SUM($J$2:J151)/SUM($F$2:F151),M150)</f>
        <v>17.382812184449268</v>
      </c>
    </row>
    <row r="152" spans="1:13" x14ac:dyDescent="0.25">
      <c r="A152" s="1">
        <v>44291</v>
      </c>
      <c r="B152" s="2">
        <v>15</v>
      </c>
      <c r="C152" s="2" t="s">
        <v>26</v>
      </c>
      <c r="D152" s="3" t="s">
        <v>11</v>
      </c>
      <c r="E152" s="3">
        <v>0</v>
      </c>
      <c r="F152" s="3">
        <v>8400</v>
      </c>
      <c r="G152" s="3">
        <v>785232.4700000002</v>
      </c>
      <c r="H152" s="3">
        <v>18.7</v>
      </c>
      <c r="I152" s="3" t="s">
        <v>12</v>
      </c>
      <c r="J152" s="3">
        <v>157080</v>
      </c>
      <c r="K152" s="3">
        <v>0</v>
      </c>
      <c r="L152" s="3">
        <v>12.900532215600389</v>
      </c>
      <c r="M152" s="3">
        <f>IF(F152&gt;0,SUM($J$2:J152)/SUM($F$2:F152),M151)</f>
        <v>17.400927657727483</v>
      </c>
    </row>
    <row r="153" spans="1:13" x14ac:dyDescent="0.25">
      <c r="A153" s="1">
        <v>44291</v>
      </c>
      <c r="B153" s="2">
        <v>15</v>
      </c>
      <c r="C153" s="2" t="s">
        <v>26</v>
      </c>
      <c r="D153" s="3" t="s">
        <v>11</v>
      </c>
      <c r="E153" s="3">
        <v>0</v>
      </c>
      <c r="F153" s="3">
        <v>9500</v>
      </c>
      <c r="G153" s="3">
        <v>775732.4700000002</v>
      </c>
      <c r="H153" s="3">
        <v>18.600000000000001</v>
      </c>
      <c r="I153" s="3" t="s">
        <v>12</v>
      </c>
      <c r="J153" s="3">
        <v>176700</v>
      </c>
      <c r="K153" s="3">
        <v>0</v>
      </c>
      <c r="L153" s="3">
        <v>12.900532215600389</v>
      </c>
      <c r="M153" s="3">
        <f>IF(F153&gt;0,SUM($J$2:J153)/SUM($F$2:F153),M152)</f>
        <v>17.419292559064456</v>
      </c>
    </row>
    <row r="154" spans="1:13" x14ac:dyDescent="0.25">
      <c r="A154" s="1">
        <v>44292</v>
      </c>
      <c r="B154" s="2">
        <v>15</v>
      </c>
      <c r="C154" s="2" t="s">
        <v>26</v>
      </c>
      <c r="D154" s="3" t="s">
        <v>11</v>
      </c>
      <c r="E154" s="3">
        <v>0</v>
      </c>
      <c r="F154" s="3">
        <v>4469</v>
      </c>
      <c r="G154" s="3">
        <v>771263.4700000002</v>
      </c>
      <c r="H154" s="3">
        <v>18.399999999999999</v>
      </c>
      <c r="I154" s="3" t="s">
        <v>12</v>
      </c>
      <c r="J154" s="3">
        <v>82229.599999999991</v>
      </c>
      <c r="K154" s="3">
        <v>0</v>
      </c>
      <c r="L154" s="3">
        <v>12.900532215600389</v>
      </c>
      <c r="M154" s="3">
        <f>IF(F154&gt;0,SUM($J$2:J154)/SUM($F$2:F154),M153)</f>
        <v>17.426307945348974</v>
      </c>
    </row>
    <row r="155" spans="1:13" x14ac:dyDescent="0.25">
      <c r="A155" s="1">
        <v>44293</v>
      </c>
      <c r="B155" s="2">
        <v>15</v>
      </c>
      <c r="C155" s="2" t="s">
        <v>26</v>
      </c>
      <c r="D155" s="3" t="s">
        <v>11</v>
      </c>
      <c r="E155" s="3">
        <v>0</v>
      </c>
      <c r="F155" s="3">
        <v>3060</v>
      </c>
      <c r="G155" s="3">
        <v>768203.4700000002</v>
      </c>
      <c r="H155" s="3">
        <v>16.100000000000001</v>
      </c>
      <c r="I155" s="3" t="s">
        <v>12</v>
      </c>
      <c r="J155" s="3">
        <v>49266.000000000007</v>
      </c>
      <c r="K155" s="3">
        <v>0</v>
      </c>
      <c r="L155" s="3">
        <v>12.900532215600389</v>
      </c>
      <c r="M155" s="3">
        <f>IF(F155&gt;0,SUM($J$2:J155)/SUM($F$2:F155),M154)</f>
        <v>17.419843287284323</v>
      </c>
    </row>
    <row r="156" spans="1:13" x14ac:dyDescent="0.25">
      <c r="A156" s="1">
        <v>44293</v>
      </c>
      <c r="B156" s="2">
        <v>15</v>
      </c>
      <c r="C156" s="2" t="s">
        <v>26</v>
      </c>
      <c r="D156" s="3" t="s">
        <v>11</v>
      </c>
      <c r="E156" s="3">
        <v>0</v>
      </c>
      <c r="F156" s="3">
        <v>2640</v>
      </c>
      <c r="G156" s="3">
        <v>765563.4700000002</v>
      </c>
      <c r="H156" s="3">
        <v>17.7</v>
      </c>
      <c r="I156" s="3" t="s">
        <v>12</v>
      </c>
      <c r="J156" s="3">
        <v>46728</v>
      </c>
      <c r="K156" s="3">
        <v>0</v>
      </c>
      <c r="L156" s="3">
        <v>12.900532215600389</v>
      </c>
      <c r="M156" s="3">
        <f>IF(F156&gt;0,SUM($J$2:J156)/SUM($F$2:F156),M155)</f>
        <v>17.421016460845628</v>
      </c>
    </row>
    <row r="157" spans="1:13" x14ac:dyDescent="0.25">
      <c r="A157" s="1">
        <v>44296</v>
      </c>
      <c r="B157" s="2">
        <v>15</v>
      </c>
      <c r="C157" s="2" t="s">
        <v>26</v>
      </c>
      <c r="D157" s="3" t="s">
        <v>11</v>
      </c>
      <c r="E157" s="3">
        <v>0</v>
      </c>
      <c r="F157" s="3">
        <v>12650</v>
      </c>
      <c r="G157" s="3">
        <v>752913.4700000002</v>
      </c>
      <c r="H157" s="3">
        <v>16.7</v>
      </c>
      <c r="I157" s="3" t="s">
        <v>12</v>
      </c>
      <c r="J157" s="3">
        <v>211255</v>
      </c>
      <c r="K157" s="3">
        <v>0</v>
      </c>
      <c r="L157" s="3">
        <v>12.900532215600389</v>
      </c>
      <c r="M157" s="3">
        <f>IF(F157&gt;0,SUM($J$2:J157)/SUM($F$2:F157),M156)</f>
        <v>17.406833562319466</v>
      </c>
    </row>
    <row r="158" spans="1:13" x14ac:dyDescent="0.25">
      <c r="A158" s="1">
        <v>44296</v>
      </c>
      <c r="B158" s="2">
        <v>15</v>
      </c>
      <c r="C158" s="2" t="s">
        <v>26</v>
      </c>
      <c r="D158" s="3" t="s">
        <v>11</v>
      </c>
      <c r="E158" s="3">
        <v>0</v>
      </c>
      <c r="F158" s="3">
        <v>6635</v>
      </c>
      <c r="G158" s="3">
        <v>746278.4700000002</v>
      </c>
      <c r="H158" s="3">
        <v>18.5</v>
      </c>
      <c r="I158" s="3" t="s">
        <v>12</v>
      </c>
      <c r="J158" s="3">
        <v>122747.5</v>
      </c>
      <c r="K158" s="3">
        <v>0</v>
      </c>
      <c r="L158" s="3">
        <v>12.900532215600389</v>
      </c>
      <c r="M158" s="3">
        <f>IF(F158&gt;0,SUM($J$2:J158)/SUM($F$2:F158),M157)</f>
        <v>17.417997018577676</v>
      </c>
    </row>
    <row r="159" spans="1:13" x14ac:dyDescent="0.25">
      <c r="A159" s="1">
        <v>44296</v>
      </c>
      <c r="B159" s="2">
        <v>15</v>
      </c>
      <c r="C159" s="2" t="s">
        <v>26</v>
      </c>
      <c r="D159" s="3" t="s">
        <v>11</v>
      </c>
      <c r="E159" s="3">
        <v>0</v>
      </c>
      <c r="F159" s="3">
        <v>9216</v>
      </c>
      <c r="G159" s="3">
        <v>737062.4700000002</v>
      </c>
      <c r="H159" s="3">
        <v>18.600000000000001</v>
      </c>
      <c r="I159" s="3" t="s">
        <v>12</v>
      </c>
      <c r="J159" s="3">
        <v>171417.60000000001</v>
      </c>
      <c r="K159" s="3">
        <v>0</v>
      </c>
      <c r="L159" s="3">
        <v>12.900532215600389</v>
      </c>
      <c r="M159" s="3">
        <f>IF(F159&gt;0,SUM($J$2:J159)/SUM($F$2:F159),M158)</f>
        <v>17.434528642958018</v>
      </c>
    </row>
    <row r="160" spans="1:13" x14ac:dyDescent="0.25">
      <c r="A160" s="1">
        <v>44296</v>
      </c>
      <c r="B160" s="2">
        <v>15</v>
      </c>
      <c r="C160" s="2" t="s">
        <v>26</v>
      </c>
      <c r="D160" s="3" t="s">
        <v>11</v>
      </c>
      <c r="E160" s="3">
        <v>0</v>
      </c>
      <c r="F160" s="3">
        <v>5414</v>
      </c>
      <c r="G160" s="3">
        <v>731648.4700000002</v>
      </c>
      <c r="H160" s="3">
        <v>17.399999999999999</v>
      </c>
      <c r="I160" s="3" t="s">
        <v>12</v>
      </c>
      <c r="J160" s="3">
        <v>94203.599999999991</v>
      </c>
      <c r="K160" s="3">
        <v>0</v>
      </c>
      <c r="L160" s="3">
        <v>12.900532215600389</v>
      </c>
      <c r="M160" s="3">
        <f>IF(F160&gt;0,SUM($J$2:J160)/SUM($F$2:F160),M159)</f>
        <v>17.434247259497187</v>
      </c>
    </row>
    <row r="161" spans="1:13" x14ac:dyDescent="0.25">
      <c r="A161" s="1">
        <v>44296</v>
      </c>
      <c r="B161" s="2">
        <v>15</v>
      </c>
      <c r="C161" s="2" t="s">
        <v>26</v>
      </c>
      <c r="D161" s="3" t="s">
        <v>11</v>
      </c>
      <c r="E161" s="3">
        <v>0</v>
      </c>
      <c r="F161" s="3">
        <v>35850</v>
      </c>
      <c r="G161" s="3">
        <v>695798.4700000002</v>
      </c>
      <c r="H161" s="3">
        <v>18.600000000000001</v>
      </c>
      <c r="I161" s="3" t="s">
        <v>12</v>
      </c>
      <c r="J161" s="3">
        <v>666810</v>
      </c>
      <c r="K161" s="3">
        <v>0</v>
      </c>
      <c r="L161" s="3">
        <v>12.900532215600389</v>
      </c>
      <c r="M161" s="3">
        <f>IF(F161&gt;0,SUM($J$2:J161)/SUM($F$2:F161),M160)</f>
        <v>17.493933106156508</v>
      </c>
    </row>
    <row r="162" spans="1:13" x14ac:dyDescent="0.25">
      <c r="A162" s="1">
        <v>44297</v>
      </c>
      <c r="B162" s="2">
        <v>16</v>
      </c>
      <c r="C162" s="2" t="s">
        <v>27</v>
      </c>
      <c r="D162" s="3" t="s">
        <v>11</v>
      </c>
      <c r="E162" s="3">
        <v>0</v>
      </c>
      <c r="F162" s="3">
        <v>27250</v>
      </c>
      <c r="G162" s="3">
        <v>668548.4700000002</v>
      </c>
      <c r="H162" s="3">
        <v>16.5</v>
      </c>
      <c r="I162" s="3" t="s">
        <v>12</v>
      </c>
      <c r="J162" s="3">
        <v>449625</v>
      </c>
      <c r="K162" s="3">
        <v>0</v>
      </c>
      <c r="L162" s="3">
        <v>12.900532215600389</v>
      </c>
      <c r="M162" s="3">
        <f>IF(F162&gt;0,SUM($J$2:J162)/SUM($F$2:F162),M161)</f>
        <v>17.456700927049013</v>
      </c>
    </row>
    <row r="163" spans="1:13" x14ac:dyDescent="0.25">
      <c r="A163" s="1">
        <v>44297</v>
      </c>
      <c r="B163" s="2">
        <v>16</v>
      </c>
      <c r="C163" s="2" t="s">
        <v>27</v>
      </c>
      <c r="D163" s="3" t="s">
        <v>11</v>
      </c>
      <c r="E163" s="3">
        <v>0</v>
      </c>
      <c r="F163" s="3">
        <v>12211</v>
      </c>
      <c r="G163" s="3">
        <v>656337.4700000002</v>
      </c>
      <c r="H163" s="3">
        <v>17.600000000000001</v>
      </c>
      <c r="I163" s="3" t="s">
        <v>12</v>
      </c>
      <c r="J163" s="3">
        <v>214913.6</v>
      </c>
      <c r="K163" s="3">
        <v>0</v>
      </c>
      <c r="L163" s="3">
        <v>12.900532215600389</v>
      </c>
      <c r="M163" s="3">
        <f>IF(F163&gt;0,SUM($J$2:J163)/SUM($F$2:F163),M162)</f>
        <v>17.459066628117657</v>
      </c>
    </row>
    <row r="164" spans="1:13" x14ac:dyDescent="0.25">
      <c r="A164" s="1">
        <v>44297</v>
      </c>
      <c r="B164" s="2">
        <v>16</v>
      </c>
      <c r="C164" s="2" t="s">
        <v>27</v>
      </c>
      <c r="D164" s="3" t="s">
        <v>11</v>
      </c>
      <c r="E164" s="3">
        <v>0</v>
      </c>
      <c r="F164" s="3">
        <v>12288</v>
      </c>
      <c r="G164" s="3">
        <v>644049.4700000002</v>
      </c>
      <c r="H164" s="3">
        <v>18.600000000000001</v>
      </c>
      <c r="I164" s="3" t="s">
        <v>12</v>
      </c>
      <c r="J164" s="3">
        <v>228556.80000000002</v>
      </c>
      <c r="K164" s="3">
        <v>0</v>
      </c>
      <c r="L164" s="3">
        <v>12.900532215600389</v>
      </c>
      <c r="M164" s="3">
        <f>IF(F164&gt;0,SUM($J$2:J164)/SUM($F$2:F164),M163)</f>
        <v>17.477711143836292</v>
      </c>
    </row>
    <row r="165" spans="1:13" x14ac:dyDescent="0.25">
      <c r="A165" s="1">
        <v>44297</v>
      </c>
      <c r="B165" s="2">
        <v>16</v>
      </c>
      <c r="C165" s="2" t="s">
        <v>27</v>
      </c>
      <c r="D165" s="3" t="s">
        <v>11</v>
      </c>
      <c r="E165" s="3">
        <v>0</v>
      </c>
      <c r="F165" s="3">
        <v>10828</v>
      </c>
      <c r="G165" s="3">
        <v>633221.4700000002</v>
      </c>
      <c r="H165" s="3">
        <v>18.5</v>
      </c>
      <c r="I165" s="3" t="s">
        <v>12</v>
      </c>
      <c r="J165" s="3">
        <v>200318</v>
      </c>
      <c r="K165" s="3">
        <v>0</v>
      </c>
      <c r="L165" s="3">
        <v>12.900532215600389</v>
      </c>
      <c r="M165" s="3">
        <f>IF(F165&gt;0,SUM($J$2:J165)/SUM($F$2:F165),M164)</f>
        <v>17.492222978446815</v>
      </c>
    </row>
    <row r="166" spans="1:13" x14ac:dyDescent="0.25">
      <c r="A166" s="1">
        <v>44297</v>
      </c>
      <c r="B166" s="2">
        <v>16</v>
      </c>
      <c r="C166" s="2" t="s">
        <v>27</v>
      </c>
      <c r="D166" s="3" t="s">
        <v>11</v>
      </c>
      <c r="E166" s="3">
        <v>0</v>
      </c>
      <c r="F166" s="3">
        <v>9547</v>
      </c>
      <c r="G166" s="3">
        <v>623674.4700000002</v>
      </c>
      <c r="H166" s="3">
        <v>17.2</v>
      </c>
      <c r="I166" s="3" t="s">
        <v>12</v>
      </c>
      <c r="J166" s="3">
        <v>164208.4</v>
      </c>
      <c r="K166" s="3">
        <v>0</v>
      </c>
      <c r="L166" s="3">
        <v>12.900532215600389</v>
      </c>
      <c r="M166" s="3">
        <f>IF(F166&gt;0,SUM($J$2:J166)/SUM($F$2:F166),M165)</f>
        <v>17.488610711687127</v>
      </c>
    </row>
    <row r="167" spans="1:13" x14ac:dyDescent="0.25">
      <c r="A167" s="1">
        <v>44297</v>
      </c>
      <c r="B167" s="2">
        <v>16</v>
      </c>
      <c r="C167" s="2" t="s">
        <v>27</v>
      </c>
      <c r="D167" s="3" t="s">
        <v>11</v>
      </c>
      <c r="E167" s="3">
        <v>0</v>
      </c>
      <c r="F167" s="3">
        <v>2654</v>
      </c>
      <c r="G167" s="3">
        <v>621020.4700000002</v>
      </c>
      <c r="H167" s="3">
        <v>17.2</v>
      </c>
      <c r="I167" s="3" t="s">
        <v>12</v>
      </c>
      <c r="J167" s="3">
        <v>45648.799999999996</v>
      </c>
      <c r="K167" s="3">
        <v>0</v>
      </c>
      <c r="L167" s="3">
        <v>12.900532215600389</v>
      </c>
      <c r="M167" s="3">
        <f>IF(F167&gt;0,SUM($J$2:J167)/SUM($F$2:F167),M166)</f>
        <v>17.487622335992693</v>
      </c>
    </row>
    <row r="168" spans="1:13" x14ac:dyDescent="0.25">
      <c r="A168" s="1">
        <v>44297</v>
      </c>
      <c r="B168" s="2">
        <v>16</v>
      </c>
      <c r="C168" s="2" t="s">
        <v>27</v>
      </c>
      <c r="D168" s="3" t="s">
        <v>11</v>
      </c>
      <c r="E168" s="3">
        <v>0</v>
      </c>
      <c r="F168" s="3">
        <v>10747</v>
      </c>
      <c r="G168" s="3">
        <v>610273.4700000002</v>
      </c>
      <c r="H168" s="3">
        <v>16.899999999999999</v>
      </c>
      <c r="I168" s="3" t="s">
        <v>12</v>
      </c>
      <c r="J168" s="3">
        <v>181624.3</v>
      </c>
      <c r="K168" s="3">
        <v>0</v>
      </c>
      <c r="L168" s="3">
        <v>12.900532215600389</v>
      </c>
      <c r="M168" s="3">
        <f>IF(F168&gt;0,SUM($J$2:J168)/SUM($F$2:F168),M167)</f>
        <v>17.479584982572547</v>
      </c>
    </row>
    <row r="169" spans="1:13" x14ac:dyDescent="0.25">
      <c r="A169" s="1">
        <v>44298</v>
      </c>
      <c r="B169" s="2">
        <v>16</v>
      </c>
      <c r="C169" s="2" t="s">
        <v>27</v>
      </c>
      <c r="D169" s="3" t="s">
        <v>11</v>
      </c>
      <c r="E169" s="3">
        <v>0</v>
      </c>
      <c r="F169" s="3">
        <v>2060</v>
      </c>
      <c r="G169" s="3">
        <v>608213.4700000002</v>
      </c>
      <c r="H169" s="3">
        <v>18.5</v>
      </c>
      <c r="I169" s="3" t="s">
        <v>12</v>
      </c>
      <c r="J169" s="3">
        <v>38110</v>
      </c>
      <c r="K169" s="3">
        <v>0</v>
      </c>
      <c r="L169" s="3">
        <v>12.900532215600389</v>
      </c>
      <c r="M169" s="3">
        <f>IF(F169&gt;0,SUM($J$2:J169)/SUM($F$2:F169),M168)</f>
        <v>17.482253281321913</v>
      </c>
    </row>
    <row r="170" spans="1:13" x14ac:dyDescent="0.25">
      <c r="A170" s="1">
        <v>44298</v>
      </c>
      <c r="B170" s="2">
        <v>16</v>
      </c>
      <c r="C170" s="2" t="s">
        <v>27</v>
      </c>
      <c r="D170" s="3" t="s">
        <v>11</v>
      </c>
      <c r="E170" s="3">
        <v>0</v>
      </c>
      <c r="F170" s="3">
        <v>12640</v>
      </c>
      <c r="G170" s="3">
        <v>595573.4700000002</v>
      </c>
      <c r="H170" s="3">
        <v>18.7</v>
      </c>
      <c r="I170" s="3" t="s">
        <v>12</v>
      </c>
      <c r="J170" s="3">
        <v>236368</v>
      </c>
      <c r="K170" s="3">
        <v>0</v>
      </c>
      <c r="L170" s="3">
        <v>12.900532215600389</v>
      </c>
      <c r="M170" s="3">
        <f>IF(F170&gt;0,SUM($J$2:J170)/SUM($F$2:F170),M169)</f>
        <v>17.501483380557005</v>
      </c>
    </row>
    <row r="171" spans="1:13" x14ac:dyDescent="0.25">
      <c r="A171" s="1">
        <v>44298</v>
      </c>
      <c r="B171" s="2">
        <v>16</v>
      </c>
      <c r="C171" s="2" t="s">
        <v>27</v>
      </c>
      <c r="D171" s="3" t="s">
        <v>11</v>
      </c>
      <c r="E171" s="3">
        <v>0</v>
      </c>
      <c r="F171" s="3">
        <v>2670</v>
      </c>
      <c r="G171" s="3">
        <v>592903.4700000002</v>
      </c>
      <c r="H171" s="3">
        <v>17.100000000000001</v>
      </c>
      <c r="I171" s="3" t="s">
        <v>12</v>
      </c>
      <c r="J171" s="3">
        <v>45657.000000000007</v>
      </c>
      <c r="K171" s="3">
        <v>0</v>
      </c>
      <c r="L171" s="3">
        <v>12.900532215600389</v>
      </c>
      <c r="M171" s="3">
        <f>IF(F171&gt;0,SUM($J$2:J171)/SUM($F$2:F171),M170)</f>
        <v>17.500148599464989</v>
      </c>
    </row>
    <row r="172" spans="1:13" x14ac:dyDescent="0.25">
      <c r="A172" s="1">
        <v>44300</v>
      </c>
      <c r="B172" s="2">
        <v>16</v>
      </c>
      <c r="C172" s="2" t="s">
        <v>27</v>
      </c>
      <c r="D172" s="3" t="s">
        <v>11</v>
      </c>
      <c r="E172" s="3">
        <v>0</v>
      </c>
      <c r="F172" s="3">
        <v>705</v>
      </c>
      <c r="G172" s="3">
        <v>592198.4700000002</v>
      </c>
      <c r="H172" s="3">
        <v>18.2</v>
      </c>
      <c r="I172" s="3" t="s">
        <v>12</v>
      </c>
      <c r="J172" s="3">
        <v>12831</v>
      </c>
      <c r="K172" s="3">
        <v>0</v>
      </c>
      <c r="L172" s="3">
        <v>12.900532215600389</v>
      </c>
      <c r="M172" s="3">
        <f>IF(F172&gt;0,SUM($J$2:J172)/SUM($F$2:F172),M171)</f>
        <v>17.500762425192384</v>
      </c>
    </row>
    <row r="173" spans="1:13" x14ac:dyDescent="0.25">
      <c r="A173" s="1">
        <v>44300</v>
      </c>
      <c r="B173" s="2">
        <v>16</v>
      </c>
      <c r="C173" s="2" t="s">
        <v>27</v>
      </c>
      <c r="D173" s="3" t="s">
        <v>11</v>
      </c>
      <c r="E173" s="3">
        <v>0</v>
      </c>
      <c r="F173" s="3">
        <v>765</v>
      </c>
      <c r="G173" s="3">
        <v>591433.4700000002</v>
      </c>
      <c r="H173" s="3">
        <v>16.7</v>
      </c>
      <c r="I173" s="3" t="s">
        <v>12</v>
      </c>
      <c r="J173" s="3">
        <v>12775.5</v>
      </c>
      <c r="K173" s="3">
        <v>0</v>
      </c>
      <c r="L173" s="3">
        <v>12.900532215600389</v>
      </c>
      <c r="M173" s="3">
        <f>IF(F173&gt;0,SUM($J$2:J173)/SUM($F$2:F173),M172)</f>
        <v>17.500001044037962</v>
      </c>
    </row>
    <row r="174" spans="1:13" x14ac:dyDescent="0.25">
      <c r="A174" s="1">
        <v>44304</v>
      </c>
      <c r="B174" s="2">
        <v>17</v>
      </c>
      <c r="C174" s="2" t="s">
        <v>28</v>
      </c>
      <c r="D174" s="3" t="s">
        <v>11</v>
      </c>
      <c r="E174" s="3">
        <v>0</v>
      </c>
      <c r="F174" s="3">
        <v>6130</v>
      </c>
      <c r="G174" s="3">
        <v>585303.4700000002</v>
      </c>
      <c r="H174" s="3">
        <v>17.8</v>
      </c>
      <c r="I174" s="3" t="s">
        <v>12</v>
      </c>
      <c r="J174" s="3">
        <v>109114</v>
      </c>
      <c r="K174" s="3">
        <v>0</v>
      </c>
      <c r="L174" s="3">
        <v>12.900532215600389</v>
      </c>
      <c r="M174" s="3">
        <f>IF(F174&gt;0,SUM($J$2:J174)/SUM($F$2:F174),M173)</f>
        <v>17.502269450496673</v>
      </c>
    </row>
    <row r="175" spans="1:13" x14ac:dyDescent="0.25">
      <c r="A175" s="1">
        <v>44304</v>
      </c>
      <c r="B175" s="2">
        <v>17</v>
      </c>
      <c r="C175" s="2" t="s">
        <v>28</v>
      </c>
      <c r="D175" s="3" t="s">
        <v>11</v>
      </c>
      <c r="E175" s="3">
        <v>0</v>
      </c>
      <c r="F175" s="3">
        <v>3480</v>
      </c>
      <c r="G175" s="3">
        <v>581823.4700000002</v>
      </c>
      <c r="H175" s="3">
        <v>16.3</v>
      </c>
      <c r="I175" s="3" t="s">
        <v>12</v>
      </c>
      <c r="J175" s="3">
        <v>56724</v>
      </c>
      <c r="K175" s="3">
        <v>0</v>
      </c>
      <c r="L175" s="3">
        <v>12.900532215600389</v>
      </c>
      <c r="M175" s="3">
        <f>IF(F175&gt;0,SUM($J$2:J175)/SUM($F$2:F175),M174)</f>
        <v>17.497130653605488</v>
      </c>
    </row>
    <row r="176" spans="1:13" x14ac:dyDescent="0.25">
      <c r="A176" s="1">
        <v>44307</v>
      </c>
      <c r="B176" s="2">
        <v>17</v>
      </c>
      <c r="C176" s="2" t="s">
        <v>28</v>
      </c>
      <c r="D176" s="3" t="s">
        <v>11</v>
      </c>
      <c r="E176" s="3">
        <v>0</v>
      </c>
      <c r="F176" s="3">
        <v>1000</v>
      </c>
      <c r="G176" s="3">
        <v>580823.4700000002</v>
      </c>
      <c r="H176" s="3">
        <v>17.3</v>
      </c>
      <c r="I176" s="3" t="s">
        <v>12</v>
      </c>
      <c r="J176" s="3">
        <v>17300</v>
      </c>
      <c r="K176" s="3">
        <v>0</v>
      </c>
      <c r="L176" s="3">
        <v>12.900532215600389</v>
      </c>
      <c r="M176" s="3">
        <f>IF(F176&gt;0,SUM($J$2:J176)/SUM($F$2:F176),M175)</f>
        <v>17.496888828452228</v>
      </c>
    </row>
    <row r="177" spans="1:13" x14ac:dyDescent="0.25">
      <c r="A177" s="1">
        <v>44307</v>
      </c>
      <c r="B177" s="2">
        <v>17</v>
      </c>
      <c r="C177" s="2" t="s">
        <v>28</v>
      </c>
      <c r="D177" s="3" t="s">
        <v>11</v>
      </c>
      <c r="E177" s="3">
        <v>0</v>
      </c>
      <c r="F177" s="3">
        <v>7700</v>
      </c>
      <c r="G177" s="3">
        <v>573123.4700000002</v>
      </c>
      <c r="H177" s="3">
        <v>18.100000000000001</v>
      </c>
      <c r="I177" s="3" t="s">
        <v>12</v>
      </c>
      <c r="J177" s="3">
        <v>139370</v>
      </c>
      <c r="K177" s="3">
        <v>0</v>
      </c>
      <c r="L177" s="3">
        <v>12.900532215600389</v>
      </c>
      <c r="M177" s="3">
        <f>IF(F177&gt;0,SUM($J$2:J177)/SUM($F$2:F177),M176)</f>
        <v>17.502532378870786</v>
      </c>
    </row>
    <row r="178" spans="1:13" x14ac:dyDescent="0.25">
      <c r="A178" s="1">
        <v>44307</v>
      </c>
      <c r="B178" s="2">
        <v>17</v>
      </c>
      <c r="C178" s="2" t="s">
        <v>28</v>
      </c>
      <c r="D178" s="3" t="s">
        <v>11</v>
      </c>
      <c r="E178" s="3">
        <v>0</v>
      </c>
      <c r="F178" s="3">
        <v>15200</v>
      </c>
      <c r="G178" s="3">
        <v>557923.4700000002</v>
      </c>
      <c r="H178" s="3">
        <v>18.3</v>
      </c>
      <c r="I178" s="3" t="s">
        <v>12</v>
      </c>
      <c r="J178" s="3">
        <v>278160</v>
      </c>
      <c r="K178" s="3">
        <v>0</v>
      </c>
      <c r="L178" s="3">
        <v>12.900532215600389</v>
      </c>
      <c r="M178" s="3">
        <f>IF(F178&gt;0,SUM($J$2:J178)/SUM($F$2:F178),M177)</f>
        <v>17.516995831356844</v>
      </c>
    </row>
    <row r="179" spans="1:13" x14ac:dyDescent="0.25">
      <c r="A179" s="1">
        <v>44307</v>
      </c>
      <c r="B179" s="2">
        <v>17</v>
      </c>
      <c r="C179" s="2" t="s">
        <v>28</v>
      </c>
      <c r="D179" s="3" t="s">
        <v>11</v>
      </c>
      <c r="E179" s="3">
        <v>0</v>
      </c>
      <c r="F179" s="3">
        <v>4400</v>
      </c>
      <c r="G179" s="3">
        <v>553523.4700000002</v>
      </c>
      <c r="H179" s="3">
        <v>16.8</v>
      </c>
      <c r="I179" s="3" t="s">
        <v>12</v>
      </c>
      <c r="J179" s="3">
        <v>73920</v>
      </c>
      <c r="K179" s="3">
        <v>0</v>
      </c>
      <c r="L179" s="3">
        <v>12.900532215600389</v>
      </c>
      <c r="M179" s="3">
        <f>IF(F179&gt;0,SUM($J$2:J179)/SUM($F$2:F179),M178)</f>
        <v>17.513251187611985</v>
      </c>
    </row>
    <row r="180" spans="1:13" x14ac:dyDescent="0.25">
      <c r="A180" s="1">
        <v>44307</v>
      </c>
      <c r="B180" s="2">
        <v>17</v>
      </c>
      <c r="C180" s="2" t="s">
        <v>28</v>
      </c>
      <c r="D180" s="3" t="s">
        <v>11</v>
      </c>
      <c r="E180" s="3">
        <v>0</v>
      </c>
      <c r="F180" s="3">
        <v>2750</v>
      </c>
      <c r="G180" s="3">
        <v>550773.4700000002</v>
      </c>
      <c r="H180" s="3">
        <v>16.2</v>
      </c>
      <c r="I180" s="3" t="s">
        <v>12</v>
      </c>
      <c r="J180" s="3">
        <v>44550</v>
      </c>
      <c r="K180" s="3">
        <v>0</v>
      </c>
      <c r="L180" s="3">
        <v>12.900532215600389</v>
      </c>
      <c r="M180" s="3">
        <f>IF(F180&gt;0,SUM($J$2:J180)/SUM($F$2:F180),M179)</f>
        <v>17.508978448370975</v>
      </c>
    </row>
    <row r="181" spans="1:13" x14ac:dyDescent="0.25">
      <c r="A181" s="1">
        <v>44311</v>
      </c>
      <c r="B181" s="2">
        <v>18</v>
      </c>
      <c r="C181" s="2" t="s">
        <v>29</v>
      </c>
      <c r="D181" s="3" t="s">
        <v>11</v>
      </c>
      <c r="E181" s="3">
        <v>0</v>
      </c>
      <c r="F181" s="3">
        <v>191</v>
      </c>
      <c r="G181" s="3">
        <v>550582.4700000002</v>
      </c>
      <c r="H181" s="3">
        <v>17.7</v>
      </c>
      <c r="I181" s="3" t="s">
        <v>12</v>
      </c>
      <c r="J181" s="3">
        <v>3380.7</v>
      </c>
      <c r="K181" s="3">
        <v>0</v>
      </c>
      <c r="L181" s="3">
        <v>12.900532215600389</v>
      </c>
      <c r="M181" s="3">
        <f>IF(F181&gt;0,SUM($J$2:J181)/SUM($F$2:F181),M180)</f>
        <v>17.509021604601127</v>
      </c>
    </row>
    <row r="182" spans="1:13" x14ac:dyDescent="0.25">
      <c r="A182" s="1">
        <v>44314</v>
      </c>
      <c r="B182" s="2">
        <v>18</v>
      </c>
      <c r="C182" s="2" t="s">
        <v>29</v>
      </c>
      <c r="D182" s="3" t="s">
        <v>11</v>
      </c>
      <c r="E182" s="3">
        <v>0</v>
      </c>
      <c r="F182" s="3">
        <v>143</v>
      </c>
      <c r="G182" s="3">
        <v>550439.4700000002</v>
      </c>
      <c r="H182" s="3">
        <v>16.399999999999999</v>
      </c>
      <c r="I182" s="3" t="s">
        <v>12</v>
      </c>
      <c r="J182" s="3">
        <v>2345.1999999999998</v>
      </c>
      <c r="K182" s="3">
        <v>0</v>
      </c>
      <c r="L182" s="3">
        <v>12.900532215600389</v>
      </c>
      <c r="M182" s="3">
        <f>IF(F182&gt;0,SUM($J$2:J182)/SUM($F$2:F182),M181)</f>
        <v>17.508834048862983</v>
      </c>
    </row>
    <row r="183" spans="1:13" x14ac:dyDescent="0.25">
      <c r="A183" s="1">
        <v>44318</v>
      </c>
      <c r="B183" s="2">
        <v>19</v>
      </c>
      <c r="C183" s="2" t="s">
        <v>30</v>
      </c>
      <c r="D183" s="3" t="s">
        <v>11</v>
      </c>
      <c r="E183" s="3">
        <v>0</v>
      </c>
      <c r="F183" s="3">
        <v>12300</v>
      </c>
      <c r="G183" s="3">
        <v>538139.4700000002</v>
      </c>
      <c r="H183" s="3">
        <v>18.899999999999999</v>
      </c>
      <c r="I183" s="3" t="s">
        <v>12</v>
      </c>
      <c r="J183" s="3">
        <v>232469.99999999997</v>
      </c>
      <c r="K183" s="3">
        <v>0</v>
      </c>
      <c r="L183" s="3">
        <v>12.900532215600389</v>
      </c>
      <c r="M183" s="3">
        <f>IF(F183&gt;0,SUM($J$2:J183)/SUM($F$2:F183),M182)</f>
        <v>17.528780534688284</v>
      </c>
    </row>
    <row r="184" spans="1:13" x14ac:dyDescent="0.25">
      <c r="A184" s="1">
        <v>44318</v>
      </c>
      <c r="B184" s="2">
        <v>19</v>
      </c>
      <c r="C184" s="2" t="s">
        <v>30</v>
      </c>
      <c r="D184" s="3" t="s">
        <v>11</v>
      </c>
      <c r="E184" s="3">
        <v>0</v>
      </c>
      <c r="F184" s="3">
        <v>12300</v>
      </c>
      <c r="G184" s="3">
        <v>525839.4700000002</v>
      </c>
      <c r="H184" s="3">
        <v>18.399999999999999</v>
      </c>
      <c r="I184" s="3" t="s">
        <v>12</v>
      </c>
      <c r="J184" s="3">
        <v>226319.99999999997</v>
      </c>
      <c r="K184" s="3">
        <v>0</v>
      </c>
      <c r="L184" s="3">
        <v>12.900532215600389</v>
      </c>
      <c r="M184" s="3">
        <f>IF(F184&gt;0,SUM($J$2:J184)/SUM($F$2:F184),M183)</f>
        <v>17.54109547590798</v>
      </c>
    </row>
    <row r="185" spans="1:13" x14ac:dyDescent="0.25">
      <c r="A185" s="1">
        <v>44318</v>
      </c>
      <c r="B185" s="2">
        <v>19</v>
      </c>
      <c r="C185" s="2" t="s">
        <v>30</v>
      </c>
      <c r="D185" s="3" t="s">
        <v>11</v>
      </c>
      <c r="E185" s="3">
        <v>0</v>
      </c>
      <c r="F185" s="3">
        <v>11000</v>
      </c>
      <c r="G185" s="3">
        <v>514839.4700000002</v>
      </c>
      <c r="H185" s="3">
        <v>18.7</v>
      </c>
      <c r="I185" s="3" t="s">
        <v>12</v>
      </c>
      <c r="J185" s="3">
        <v>205700</v>
      </c>
      <c r="K185" s="3">
        <v>0</v>
      </c>
      <c r="L185" s="3">
        <v>12.900532215600389</v>
      </c>
      <c r="M185" s="3">
        <f>IF(F185&gt;0,SUM($J$2:J185)/SUM($F$2:F185),M184)</f>
        <v>17.555562671786575</v>
      </c>
    </row>
    <row r="186" spans="1:13" x14ac:dyDescent="0.25">
      <c r="A186" s="1">
        <v>44318</v>
      </c>
      <c r="B186" s="2">
        <v>19</v>
      </c>
      <c r="C186" s="2" t="s">
        <v>30</v>
      </c>
      <c r="D186" s="3" t="s">
        <v>11</v>
      </c>
      <c r="E186" s="3">
        <v>1960</v>
      </c>
      <c r="F186" s="3">
        <v>0</v>
      </c>
      <c r="G186" s="3">
        <v>516799.4700000002</v>
      </c>
      <c r="H186" s="3" t="s">
        <v>12</v>
      </c>
      <c r="I186" s="3">
        <v>13.7</v>
      </c>
      <c r="J186" s="3">
        <v>0</v>
      </c>
      <c r="K186" s="3">
        <v>26852</v>
      </c>
      <c r="L186" s="3">
        <v>12.901653102253313</v>
      </c>
      <c r="M186" s="3">
        <f>IF(F186&gt;0,SUM($J$2:J186)/SUM($F$2:F186),M185)</f>
        <v>17.555562671786575</v>
      </c>
    </row>
    <row r="187" spans="1:13" x14ac:dyDescent="0.25">
      <c r="A187" s="1">
        <v>44318</v>
      </c>
      <c r="B187" s="2">
        <v>19</v>
      </c>
      <c r="C187" s="2" t="s">
        <v>30</v>
      </c>
      <c r="D187" s="3" t="s">
        <v>11</v>
      </c>
      <c r="E187" s="3">
        <v>0</v>
      </c>
      <c r="F187" s="3">
        <v>1960</v>
      </c>
      <c r="G187" s="3">
        <v>514839.4700000002</v>
      </c>
      <c r="H187" s="3">
        <v>18.100000000000001</v>
      </c>
      <c r="I187" s="3" t="s">
        <v>12</v>
      </c>
      <c r="J187" s="3">
        <v>35476</v>
      </c>
      <c r="K187" s="3">
        <v>0</v>
      </c>
      <c r="L187" s="3">
        <v>12.901653102253313</v>
      </c>
      <c r="M187" s="3">
        <f>IF(F187&gt;0,SUM($J$2:J187)/SUM($F$2:F187),M186)</f>
        <v>17.556770994781079</v>
      </c>
    </row>
    <row r="188" spans="1:13" x14ac:dyDescent="0.25">
      <c r="A188" s="1">
        <v>44318</v>
      </c>
      <c r="B188" s="2">
        <v>19</v>
      </c>
      <c r="C188" s="2" t="s">
        <v>30</v>
      </c>
      <c r="D188" s="3" t="s">
        <v>11</v>
      </c>
      <c r="E188" s="3">
        <v>0</v>
      </c>
      <c r="F188" s="3">
        <v>14040</v>
      </c>
      <c r="G188" s="3">
        <v>500799.4700000002</v>
      </c>
      <c r="H188" s="3">
        <v>18.2</v>
      </c>
      <c r="I188" s="3" t="s">
        <v>12</v>
      </c>
      <c r="J188" s="3">
        <v>255528</v>
      </c>
      <c r="K188" s="3">
        <v>0</v>
      </c>
      <c r="L188" s="3">
        <v>12.901653102253313</v>
      </c>
      <c r="M188" s="3">
        <f>IF(F188&gt;0,SUM($J$2:J188)/SUM($F$2:F188),M187)</f>
        <v>17.566837104027261</v>
      </c>
    </row>
    <row r="189" spans="1:13" x14ac:dyDescent="0.25">
      <c r="A189" s="1">
        <v>44320</v>
      </c>
      <c r="B189" s="2">
        <v>19</v>
      </c>
      <c r="C189" s="2" t="s">
        <v>30</v>
      </c>
      <c r="D189" s="3" t="s">
        <v>11</v>
      </c>
      <c r="E189" s="3">
        <v>0</v>
      </c>
      <c r="F189" s="3">
        <v>26702</v>
      </c>
      <c r="G189" s="3">
        <v>474097.4700000002</v>
      </c>
      <c r="H189" s="3">
        <v>16.2</v>
      </c>
      <c r="I189" s="3" t="s">
        <v>12</v>
      </c>
      <c r="J189" s="3">
        <v>432572.39999999997</v>
      </c>
      <c r="K189" s="3">
        <v>0</v>
      </c>
      <c r="L189" s="3">
        <v>12.901653102253313</v>
      </c>
      <c r="M189" s="3">
        <f>IF(F189&gt;0,SUM($J$2:J189)/SUM($F$2:F189),M188)</f>
        <v>17.527332083186018</v>
      </c>
    </row>
    <row r="190" spans="1:13" x14ac:dyDescent="0.25">
      <c r="A190" s="1">
        <v>44321</v>
      </c>
      <c r="B190" s="2">
        <v>19</v>
      </c>
      <c r="C190" s="2" t="s">
        <v>30</v>
      </c>
      <c r="D190" s="3" t="s">
        <v>11</v>
      </c>
      <c r="E190" s="3">
        <v>2925</v>
      </c>
      <c r="F190" s="3">
        <v>0</v>
      </c>
      <c r="G190" s="3">
        <v>477022.4700000002</v>
      </c>
      <c r="H190" s="3" t="s">
        <v>12</v>
      </c>
      <c r="I190" s="3">
        <v>13.5</v>
      </c>
      <c r="J190" s="3">
        <v>0</v>
      </c>
      <c r="K190" s="3">
        <v>39487.5</v>
      </c>
      <c r="L190" s="3">
        <v>12.902902428412991</v>
      </c>
      <c r="M190" s="3">
        <f>IF(F190&gt;0,SUM($J$2:J190)/SUM($F$2:F190),M189)</f>
        <v>17.527332083186018</v>
      </c>
    </row>
    <row r="191" spans="1:13" x14ac:dyDescent="0.25">
      <c r="A191" s="1">
        <v>44321</v>
      </c>
      <c r="B191" s="2">
        <v>19</v>
      </c>
      <c r="C191" s="2" t="s">
        <v>30</v>
      </c>
      <c r="D191" s="3" t="s">
        <v>11</v>
      </c>
      <c r="E191" s="3">
        <v>0</v>
      </c>
      <c r="F191" s="3">
        <v>494</v>
      </c>
      <c r="G191" s="3">
        <v>476528.4700000002</v>
      </c>
      <c r="H191" s="3">
        <v>17.600000000000001</v>
      </c>
      <c r="I191" s="3" t="s">
        <v>12</v>
      </c>
      <c r="J191" s="3">
        <v>8694.4000000000015</v>
      </c>
      <c r="K191" s="3">
        <v>0</v>
      </c>
      <c r="L191" s="3">
        <v>12.902902428412991</v>
      </c>
      <c r="M191" s="3">
        <f>IF(F191&gt;0,SUM($J$2:J191)/SUM($F$2:F191),M190)</f>
        <v>17.527370918716656</v>
      </c>
    </row>
    <row r="192" spans="1:13" x14ac:dyDescent="0.25">
      <c r="A192" s="1">
        <v>44321</v>
      </c>
      <c r="B192" s="2">
        <v>19</v>
      </c>
      <c r="C192" s="2" t="s">
        <v>30</v>
      </c>
      <c r="D192" s="3" t="s">
        <v>11</v>
      </c>
      <c r="E192" s="3">
        <v>0</v>
      </c>
      <c r="F192" s="3">
        <v>1663</v>
      </c>
      <c r="G192" s="3">
        <v>474865.4700000002</v>
      </c>
      <c r="H192" s="3">
        <v>17.600000000000001</v>
      </c>
      <c r="I192" s="3" t="s">
        <v>12</v>
      </c>
      <c r="J192" s="3">
        <v>29268.800000000003</v>
      </c>
      <c r="K192" s="3">
        <v>0</v>
      </c>
      <c r="L192" s="3">
        <v>12.902902428412991</v>
      </c>
      <c r="M192" s="3">
        <f>IF(F192&gt;0,SUM($J$2:J192)/SUM($F$2:F192),M191)</f>
        <v>17.527501349995731</v>
      </c>
    </row>
    <row r="193" spans="1:13" x14ac:dyDescent="0.25">
      <c r="A193" s="1">
        <v>44321</v>
      </c>
      <c r="B193" s="2">
        <v>19</v>
      </c>
      <c r="C193" s="2" t="s">
        <v>30</v>
      </c>
      <c r="D193" s="3" t="s">
        <v>11</v>
      </c>
      <c r="E193" s="3">
        <v>0</v>
      </c>
      <c r="F193" s="3">
        <v>2450</v>
      </c>
      <c r="G193" s="3">
        <v>472415.4700000002</v>
      </c>
      <c r="H193" s="3">
        <v>17.600000000000001</v>
      </c>
      <c r="I193" s="3" t="s">
        <v>12</v>
      </c>
      <c r="J193" s="3">
        <v>43120</v>
      </c>
      <c r="K193" s="3">
        <v>0</v>
      </c>
      <c r="L193" s="3">
        <v>12.902902428412991</v>
      </c>
      <c r="M193" s="3">
        <f>IF(F193&gt;0,SUM($J$2:J193)/SUM($F$2:F193),M192)</f>
        <v>17.527692655493073</v>
      </c>
    </row>
    <row r="194" spans="1:13" x14ac:dyDescent="0.25">
      <c r="A194" s="1">
        <v>44322</v>
      </c>
      <c r="B194" s="2">
        <v>19</v>
      </c>
      <c r="C194" s="2" t="s">
        <v>30</v>
      </c>
      <c r="D194" s="3" t="s">
        <v>11</v>
      </c>
      <c r="E194" s="3">
        <v>0</v>
      </c>
      <c r="F194" s="3">
        <v>26416</v>
      </c>
      <c r="G194" s="3">
        <v>445999.4700000002</v>
      </c>
      <c r="H194" s="3">
        <v>16.100000000000001</v>
      </c>
      <c r="I194" s="3" t="s">
        <v>12</v>
      </c>
      <c r="J194" s="3">
        <v>425297.60000000003</v>
      </c>
      <c r="K194" s="3">
        <v>0</v>
      </c>
      <c r="L194" s="3">
        <v>12.902902428412991</v>
      </c>
      <c r="M194" s="3">
        <f>IF(F194&gt;0,SUM($J$2:J194)/SUM($F$2:F194),M193)</f>
        <v>17.488196975465542</v>
      </c>
    </row>
    <row r="195" spans="1:13" x14ac:dyDescent="0.25">
      <c r="A195" s="1">
        <v>44322</v>
      </c>
      <c r="B195" s="2">
        <v>19</v>
      </c>
      <c r="C195" s="2" t="s">
        <v>30</v>
      </c>
      <c r="D195" s="3" t="s">
        <v>11</v>
      </c>
      <c r="E195" s="3">
        <v>0</v>
      </c>
      <c r="F195" s="3">
        <v>25164</v>
      </c>
      <c r="G195" s="3">
        <v>420835.4700000002</v>
      </c>
      <c r="H195" s="3">
        <v>17.600000000000001</v>
      </c>
      <c r="I195" s="3" t="s">
        <v>12</v>
      </c>
      <c r="J195" s="3">
        <v>442886.40000000002</v>
      </c>
      <c r="K195" s="3">
        <v>0</v>
      </c>
      <c r="L195" s="3">
        <v>12.902902428412991</v>
      </c>
      <c r="M195" s="3">
        <f>IF(F195&gt;0,SUM($J$2:J195)/SUM($F$2:F195),M194)</f>
        <v>17.491067652621712</v>
      </c>
    </row>
    <row r="196" spans="1:13" x14ac:dyDescent="0.25">
      <c r="A196" s="1">
        <v>44324</v>
      </c>
      <c r="B196" s="2">
        <v>19</v>
      </c>
      <c r="C196" s="2" t="s">
        <v>30</v>
      </c>
      <c r="D196" s="3" t="s">
        <v>11</v>
      </c>
      <c r="E196" s="3">
        <v>0</v>
      </c>
      <c r="F196" s="3">
        <v>284</v>
      </c>
      <c r="G196" s="3">
        <v>420551.4700000002</v>
      </c>
      <c r="H196" s="3">
        <v>18.2</v>
      </c>
      <c r="I196" s="3" t="s">
        <v>12</v>
      </c>
      <c r="J196" s="3">
        <v>5168.8</v>
      </c>
      <c r="K196" s="3">
        <v>0</v>
      </c>
      <c r="L196" s="3">
        <v>12.902902428412991</v>
      </c>
      <c r="M196" s="3">
        <f>IF(F196&gt;0,SUM($J$2:J196)/SUM($F$2:F196),M195)</f>
        <v>17.491273028023219</v>
      </c>
    </row>
    <row r="197" spans="1:13" x14ac:dyDescent="0.25">
      <c r="A197" s="1">
        <v>44324</v>
      </c>
      <c r="B197" s="2">
        <v>19</v>
      </c>
      <c r="C197" s="2" t="s">
        <v>30</v>
      </c>
      <c r="D197" s="3" t="s">
        <v>11</v>
      </c>
      <c r="E197" s="3">
        <v>0</v>
      </c>
      <c r="F197" s="3">
        <v>705</v>
      </c>
      <c r="G197" s="3">
        <v>419846.4700000002</v>
      </c>
      <c r="H197" s="3">
        <v>18.600000000000001</v>
      </c>
      <c r="I197" s="3" t="s">
        <v>12</v>
      </c>
      <c r="J197" s="3">
        <v>13113.000000000002</v>
      </c>
      <c r="K197" s="3">
        <v>0</v>
      </c>
      <c r="L197" s="3">
        <v>12.902902428412991</v>
      </c>
      <c r="M197" s="3">
        <f>IF(F197&gt;0,SUM($J$2:J197)/SUM($F$2:F197),M196)</f>
        <v>17.492069786724905</v>
      </c>
    </row>
    <row r="198" spans="1:13" x14ac:dyDescent="0.25">
      <c r="A198" s="1">
        <v>44324</v>
      </c>
      <c r="B198" s="2">
        <v>19</v>
      </c>
      <c r="C198" s="2" t="s">
        <v>30</v>
      </c>
      <c r="D198" s="3" t="s">
        <v>11</v>
      </c>
      <c r="E198" s="3">
        <v>0</v>
      </c>
      <c r="F198" s="3">
        <v>2725</v>
      </c>
      <c r="G198" s="3">
        <v>417121.4700000002</v>
      </c>
      <c r="H198" s="3">
        <v>16.3</v>
      </c>
      <c r="I198" s="3" t="s">
        <v>12</v>
      </c>
      <c r="J198" s="3">
        <v>44417.5</v>
      </c>
      <c r="K198" s="3">
        <v>0</v>
      </c>
      <c r="L198" s="3">
        <v>12.902902428412991</v>
      </c>
      <c r="M198" s="3">
        <f>IF(F198&gt;0,SUM($J$2:J198)/SUM($F$2:F198),M197)</f>
        <v>17.488767790127216</v>
      </c>
    </row>
    <row r="199" spans="1:13" x14ac:dyDescent="0.25">
      <c r="A199" s="1">
        <v>44325</v>
      </c>
      <c r="B199" s="2">
        <v>20</v>
      </c>
      <c r="C199" s="2" t="s">
        <v>32</v>
      </c>
      <c r="D199" s="3" t="s">
        <v>11</v>
      </c>
      <c r="E199" s="3">
        <v>51048</v>
      </c>
      <c r="F199" s="3">
        <v>0</v>
      </c>
      <c r="G199" s="3">
        <v>468169.4700000002</v>
      </c>
      <c r="H199" s="3" t="s">
        <v>12</v>
      </c>
      <c r="I199" s="3">
        <v>12.2</v>
      </c>
      <c r="J199" s="3">
        <v>0</v>
      </c>
      <c r="K199" s="3">
        <v>622785.6</v>
      </c>
      <c r="L199" s="3">
        <v>12.878189362647189</v>
      </c>
      <c r="M199" s="3">
        <f>IF(F199&gt;0,SUM($J$2:J199)/SUM($F$2:F199),M198)</f>
        <v>17.488767790127216</v>
      </c>
    </row>
    <row r="200" spans="1:13" x14ac:dyDescent="0.25">
      <c r="A200" s="1">
        <v>44325</v>
      </c>
      <c r="B200" s="2">
        <v>20</v>
      </c>
      <c r="C200" s="2" t="s">
        <v>32</v>
      </c>
      <c r="D200" s="3" t="s">
        <v>11</v>
      </c>
      <c r="E200" s="3">
        <v>51048</v>
      </c>
      <c r="F200" s="3">
        <v>0</v>
      </c>
      <c r="G200" s="3">
        <v>519217.4700000002</v>
      </c>
      <c r="H200" s="3" t="s">
        <v>12</v>
      </c>
      <c r="I200" s="3">
        <v>13.1</v>
      </c>
      <c r="J200" s="3">
        <v>0</v>
      </c>
      <c r="K200" s="3">
        <v>668728.79999999993</v>
      </c>
      <c r="L200" s="3">
        <v>12.885723040684987</v>
      </c>
      <c r="M200" s="3">
        <f>IF(F200&gt;0,SUM($J$2:J200)/SUM($F$2:F200),M199)</f>
        <v>17.488767790127216</v>
      </c>
    </row>
    <row r="201" spans="1:13" x14ac:dyDescent="0.25">
      <c r="A201" s="1">
        <v>44325</v>
      </c>
      <c r="B201" s="2">
        <v>20</v>
      </c>
      <c r="C201" s="2" t="s">
        <v>32</v>
      </c>
      <c r="D201" s="3" t="s">
        <v>11</v>
      </c>
      <c r="E201" s="3">
        <v>0</v>
      </c>
      <c r="F201" s="3">
        <v>204</v>
      </c>
      <c r="G201" s="3">
        <v>519013.4700000002</v>
      </c>
      <c r="H201" s="3">
        <v>17.2</v>
      </c>
      <c r="I201" s="3" t="s">
        <v>12</v>
      </c>
      <c r="J201" s="3">
        <v>3508.7999999999997</v>
      </c>
      <c r="K201" s="3">
        <v>0</v>
      </c>
      <c r="L201" s="3">
        <v>12.885723040684987</v>
      </c>
      <c r="M201" s="3">
        <f>IF(F201&gt;0,SUM($J$2:J201)/SUM($F$2:F201),M200)</f>
        <v>17.488707921775422</v>
      </c>
    </row>
    <row r="202" spans="1:13" x14ac:dyDescent="0.25">
      <c r="A202" s="1">
        <v>44325</v>
      </c>
      <c r="B202" s="2">
        <v>20</v>
      </c>
      <c r="C202" s="2" t="s">
        <v>32</v>
      </c>
      <c r="D202" s="3" t="s">
        <v>11</v>
      </c>
      <c r="E202" s="3">
        <v>53083</v>
      </c>
      <c r="F202" s="3">
        <v>0</v>
      </c>
      <c r="G202" s="3">
        <v>572096.4700000002</v>
      </c>
      <c r="H202" s="3" t="s">
        <v>12</v>
      </c>
      <c r="I202" s="3">
        <v>13.3</v>
      </c>
      <c r="J202" s="3">
        <v>0</v>
      </c>
      <c r="K202" s="3">
        <v>706003.9</v>
      </c>
      <c r="L202" s="3">
        <v>12.899855516403829</v>
      </c>
      <c r="M202" s="3">
        <f>IF(F202&gt;0,SUM($J$2:J202)/SUM($F$2:F202),M201)</f>
        <v>17.488707921775422</v>
      </c>
    </row>
    <row r="203" spans="1:13" x14ac:dyDescent="0.25">
      <c r="A203" s="1">
        <v>44326</v>
      </c>
      <c r="B203" s="2">
        <v>20</v>
      </c>
      <c r="C203" s="2" t="s">
        <v>32</v>
      </c>
      <c r="D203" s="3" t="s">
        <v>11</v>
      </c>
      <c r="E203" s="3">
        <v>0</v>
      </c>
      <c r="F203" s="3">
        <v>10209</v>
      </c>
      <c r="G203" s="3">
        <v>561887.4700000002</v>
      </c>
      <c r="H203" s="3">
        <v>16.2</v>
      </c>
      <c r="I203" s="3" t="s">
        <v>12</v>
      </c>
      <c r="J203" s="3">
        <v>165385.79999999999</v>
      </c>
      <c r="K203" s="3">
        <v>0</v>
      </c>
      <c r="L203" s="3">
        <v>12.899855516403829</v>
      </c>
      <c r="M203" s="3">
        <f>IF(F203&gt;0,SUM($J$2:J203)/SUM($F$2:F203),M202)</f>
        <v>17.475474463362193</v>
      </c>
    </row>
    <row r="204" spans="1:13" x14ac:dyDescent="0.25">
      <c r="A204" s="1">
        <v>44326</v>
      </c>
      <c r="B204" s="2">
        <v>20</v>
      </c>
      <c r="C204" s="2" t="s">
        <v>32</v>
      </c>
      <c r="D204" s="3" t="s">
        <v>11</v>
      </c>
      <c r="E204" s="3">
        <v>0</v>
      </c>
      <c r="F204" s="3">
        <v>12288</v>
      </c>
      <c r="G204" s="3">
        <v>549599.4700000002</v>
      </c>
      <c r="H204" s="3">
        <v>16.2</v>
      </c>
      <c r="I204" s="3" t="s">
        <v>12</v>
      </c>
      <c r="J204" s="3">
        <v>199065.59999999998</v>
      </c>
      <c r="K204" s="3">
        <v>0</v>
      </c>
      <c r="L204" s="3">
        <v>12.899855516403829</v>
      </c>
      <c r="M204" s="3">
        <f>IF(F204&gt;0,SUM($J$2:J204)/SUM($F$2:F204),M203)</f>
        <v>17.459902130865871</v>
      </c>
    </row>
    <row r="205" spans="1:13" x14ac:dyDescent="0.25">
      <c r="A205" s="1">
        <v>44326</v>
      </c>
      <c r="B205" s="2">
        <v>20</v>
      </c>
      <c r="C205" s="2" t="s">
        <v>32</v>
      </c>
      <c r="D205" s="3" t="s">
        <v>11</v>
      </c>
      <c r="E205" s="3">
        <v>0</v>
      </c>
      <c r="F205" s="3">
        <v>8122</v>
      </c>
      <c r="G205" s="3">
        <v>541477.4700000002</v>
      </c>
      <c r="H205" s="3">
        <v>16.3</v>
      </c>
      <c r="I205" s="3" t="s">
        <v>12</v>
      </c>
      <c r="J205" s="3">
        <v>132388.6</v>
      </c>
      <c r="K205" s="3">
        <v>0</v>
      </c>
      <c r="L205" s="3">
        <v>12.899855516403829</v>
      </c>
      <c r="M205" s="3">
        <f>IF(F205&gt;0,SUM($J$2:J205)/SUM($F$2:F205),M204)</f>
        <v>17.450616863418865</v>
      </c>
    </row>
    <row r="206" spans="1:13" x14ac:dyDescent="0.25">
      <c r="A206" s="1">
        <v>44327</v>
      </c>
      <c r="B206" s="2">
        <v>20</v>
      </c>
      <c r="C206" s="2" t="s">
        <v>32</v>
      </c>
      <c r="D206" s="3" t="s">
        <v>11</v>
      </c>
      <c r="E206" s="3">
        <v>0</v>
      </c>
      <c r="F206" s="3">
        <v>3030</v>
      </c>
      <c r="G206" s="3">
        <v>538447.4700000002</v>
      </c>
      <c r="H206" s="3">
        <v>18.8</v>
      </c>
      <c r="I206" s="3" t="s">
        <v>12</v>
      </c>
      <c r="J206" s="3">
        <v>56964</v>
      </c>
      <c r="K206" s="3">
        <v>0</v>
      </c>
      <c r="L206" s="3">
        <v>12.899855516403829</v>
      </c>
      <c r="M206" s="3">
        <f>IF(F206&gt;0,SUM($J$2:J206)/SUM($F$2:F206),M205)</f>
        <v>17.454634706161244</v>
      </c>
    </row>
    <row r="207" spans="1:13" x14ac:dyDescent="0.25">
      <c r="A207" s="1">
        <v>44327</v>
      </c>
      <c r="B207" s="2">
        <v>20</v>
      </c>
      <c r="C207" s="2" t="s">
        <v>32</v>
      </c>
      <c r="D207" s="3" t="s">
        <v>11</v>
      </c>
      <c r="E207" s="3">
        <v>0</v>
      </c>
      <c r="F207" s="3">
        <v>1700</v>
      </c>
      <c r="G207" s="3">
        <v>536747.4700000002</v>
      </c>
      <c r="H207" s="3">
        <v>18.2</v>
      </c>
      <c r="I207" s="3" t="s">
        <v>12</v>
      </c>
      <c r="J207" s="3">
        <v>30940</v>
      </c>
      <c r="K207" s="3">
        <v>0</v>
      </c>
      <c r="L207" s="3">
        <v>12.899855516403829</v>
      </c>
      <c r="M207" s="3">
        <f>IF(F207&gt;0,SUM($J$2:J207)/SUM($F$2:F207),M206)</f>
        <v>17.455877812277418</v>
      </c>
    </row>
    <row r="208" spans="1:13" x14ac:dyDescent="0.25">
      <c r="A208" s="1">
        <v>44327</v>
      </c>
      <c r="B208" s="2">
        <v>20</v>
      </c>
      <c r="C208" s="2" t="s">
        <v>32</v>
      </c>
      <c r="D208" s="3" t="s">
        <v>11</v>
      </c>
      <c r="E208" s="3">
        <v>0</v>
      </c>
      <c r="F208" s="3">
        <v>3570</v>
      </c>
      <c r="G208" s="3">
        <v>533177.4700000002</v>
      </c>
      <c r="H208" s="3">
        <v>18.3</v>
      </c>
      <c r="I208" s="3" t="s">
        <v>12</v>
      </c>
      <c r="J208" s="3">
        <v>65331</v>
      </c>
      <c r="K208" s="3">
        <v>0</v>
      </c>
      <c r="L208" s="3">
        <v>12.899855516403829</v>
      </c>
      <c r="M208" s="3">
        <f>IF(F208&gt;0,SUM($J$2:J208)/SUM($F$2:F208),M207)</f>
        <v>17.458823897170809</v>
      </c>
    </row>
    <row r="209" spans="1:13" x14ac:dyDescent="0.25">
      <c r="A209" s="1">
        <v>44333</v>
      </c>
      <c r="B209" s="2">
        <v>21</v>
      </c>
      <c r="C209" s="2" t="s">
        <v>33</v>
      </c>
      <c r="D209" s="3" t="s">
        <v>11</v>
      </c>
      <c r="E209" s="3">
        <v>170</v>
      </c>
      <c r="F209" s="3">
        <v>0</v>
      </c>
      <c r="G209" s="3">
        <v>533347.4700000002</v>
      </c>
      <c r="H209" s="3" t="s">
        <v>12</v>
      </c>
      <c r="I209" s="3">
        <v>13.3</v>
      </c>
      <c r="J209" s="3">
        <v>0</v>
      </c>
      <c r="K209" s="3">
        <v>2261</v>
      </c>
      <c r="L209" s="3">
        <v>12.899899227361361</v>
      </c>
      <c r="M209" s="3">
        <f>IF(F209&gt;0,SUM($J$2:J209)/SUM($F$2:F209),M208)</f>
        <v>17.458823897170809</v>
      </c>
    </row>
    <row r="210" spans="1:13" x14ac:dyDescent="0.25">
      <c r="A210" s="1">
        <v>44333</v>
      </c>
      <c r="B210" s="2">
        <v>21</v>
      </c>
      <c r="C210" s="2" t="s">
        <v>33</v>
      </c>
      <c r="D210" s="3" t="s">
        <v>11</v>
      </c>
      <c r="E210" s="3">
        <v>2240</v>
      </c>
      <c r="F210" s="3">
        <v>0</v>
      </c>
      <c r="G210" s="3">
        <v>535587.4700000002</v>
      </c>
      <c r="H210" s="3" t="s">
        <v>12</v>
      </c>
      <c r="I210" s="3">
        <v>12.4</v>
      </c>
      <c r="J210" s="3">
        <v>0</v>
      </c>
      <c r="K210" s="3">
        <v>27776</v>
      </c>
      <c r="L210" s="3">
        <v>12.899180721380667</v>
      </c>
      <c r="M210" s="3">
        <f>IF(F210&gt;0,SUM($J$2:J210)/SUM($F$2:F210),M209)</f>
        <v>17.458823897170809</v>
      </c>
    </row>
    <row r="211" spans="1:13" x14ac:dyDescent="0.25">
      <c r="A211" s="1">
        <v>44334</v>
      </c>
      <c r="B211" s="2">
        <v>21</v>
      </c>
      <c r="C211" s="2" t="s">
        <v>33</v>
      </c>
      <c r="D211" s="3" t="s">
        <v>11</v>
      </c>
      <c r="E211" s="3">
        <v>0</v>
      </c>
      <c r="F211" s="3">
        <v>30200</v>
      </c>
      <c r="G211" s="3">
        <v>505387.4700000002</v>
      </c>
      <c r="H211" s="3">
        <v>18.3</v>
      </c>
      <c r="I211" s="3" t="s">
        <v>12</v>
      </c>
      <c r="J211" s="3">
        <v>552660</v>
      </c>
      <c r="K211" s="3">
        <v>0</v>
      </c>
      <c r="L211" s="3">
        <v>12.899180721380667</v>
      </c>
      <c r="M211" s="3">
        <f>IF(F211&gt;0,SUM($J$2:J211)/SUM($F$2:F211),M210)</f>
        <v>17.482946769570979</v>
      </c>
    </row>
    <row r="212" spans="1:13" x14ac:dyDescent="0.25">
      <c r="A212" s="1">
        <v>44334</v>
      </c>
      <c r="B212" s="2">
        <v>21</v>
      </c>
      <c r="C212" s="2" t="s">
        <v>33</v>
      </c>
      <c r="D212" s="3" t="s">
        <v>11</v>
      </c>
      <c r="E212" s="3">
        <v>0</v>
      </c>
      <c r="F212" s="3">
        <v>1270</v>
      </c>
      <c r="G212" s="3">
        <v>504117.4700000002</v>
      </c>
      <c r="H212" s="3">
        <v>17.899999999999999</v>
      </c>
      <c r="I212" s="3" t="s">
        <v>12</v>
      </c>
      <c r="J212" s="3">
        <v>22733</v>
      </c>
      <c r="K212" s="3">
        <v>0</v>
      </c>
      <c r="L212" s="3">
        <v>12.899180721380667</v>
      </c>
      <c r="M212" s="3">
        <f>IF(F212&gt;0,SUM($J$2:J212)/SUM($F$2:F212),M211)</f>
        <v>17.483449120173514</v>
      </c>
    </row>
    <row r="213" spans="1:13" x14ac:dyDescent="0.25">
      <c r="A213" s="1">
        <v>44334</v>
      </c>
      <c r="B213" s="2">
        <v>21</v>
      </c>
      <c r="C213" s="2" t="s">
        <v>33</v>
      </c>
      <c r="D213" s="3" t="s">
        <v>11</v>
      </c>
      <c r="E213" s="3">
        <v>5810</v>
      </c>
      <c r="F213" s="3">
        <v>0</v>
      </c>
      <c r="G213" s="3">
        <v>509927.4700000002</v>
      </c>
      <c r="H213" s="3" t="s">
        <v>12</v>
      </c>
      <c r="I213" s="3">
        <v>14.4</v>
      </c>
      <c r="J213" s="3">
        <v>0</v>
      </c>
      <c r="K213" s="3">
        <v>83664</v>
      </c>
      <c r="L213" s="3">
        <v>12.90475499645231</v>
      </c>
      <c r="M213" s="3">
        <f>IF(F213&gt;0,SUM($J$2:J213)/SUM($F$2:F213),M212)</f>
        <v>17.483449120173514</v>
      </c>
    </row>
    <row r="214" spans="1:13" x14ac:dyDescent="0.25">
      <c r="A214" s="1">
        <v>44334</v>
      </c>
      <c r="B214" s="2">
        <v>21</v>
      </c>
      <c r="C214" s="2" t="s">
        <v>33</v>
      </c>
      <c r="D214" s="3" t="s">
        <v>11</v>
      </c>
      <c r="E214" s="3">
        <v>0</v>
      </c>
      <c r="F214" s="3">
        <v>4092</v>
      </c>
      <c r="G214" s="3">
        <v>505835.4700000002</v>
      </c>
      <c r="H214" s="3">
        <v>16.100000000000001</v>
      </c>
      <c r="I214" s="3" t="s">
        <v>12</v>
      </c>
      <c r="J214" s="3">
        <v>65881.200000000012</v>
      </c>
      <c r="K214" s="3">
        <v>0</v>
      </c>
      <c r="L214" s="3">
        <v>12.90475499645231</v>
      </c>
      <c r="M214" s="3">
        <f>IF(F214&gt;0,SUM($J$2:J214)/SUM($F$2:F214),M213)</f>
        <v>17.478100665931041</v>
      </c>
    </row>
    <row r="215" spans="1:13" x14ac:dyDescent="0.25">
      <c r="A215" s="1">
        <v>44335</v>
      </c>
      <c r="B215" s="2">
        <v>21</v>
      </c>
      <c r="C215" s="2" t="s">
        <v>33</v>
      </c>
      <c r="D215" s="3" t="s">
        <v>11</v>
      </c>
      <c r="E215" s="3">
        <v>0</v>
      </c>
      <c r="F215" s="3">
        <v>2320</v>
      </c>
      <c r="G215" s="3">
        <v>503515.4700000002</v>
      </c>
      <c r="H215" s="3">
        <v>16.899999999999999</v>
      </c>
      <c r="I215" s="3" t="s">
        <v>12</v>
      </c>
      <c r="J215" s="3">
        <v>39208</v>
      </c>
      <c r="K215" s="3">
        <v>0</v>
      </c>
      <c r="L215" s="3">
        <v>12.90475499645231</v>
      </c>
      <c r="M215" s="3">
        <f>IF(F215&gt;0,SUM($J$2:J215)/SUM($F$2:F215),M214)</f>
        <v>17.476836307987284</v>
      </c>
    </row>
    <row r="216" spans="1:13" x14ac:dyDescent="0.25">
      <c r="A216" s="1">
        <v>44338</v>
      </c>
      <c r="B216" s="2">
        <v>21</v>
      </c>
      <c r="C216" s="2" t="s">
        <v>33</v>
      </c>
      <c r="D216" s="3" t="s">
        <v>11</v>
      </c>
      <c r="E216" s="3">
        <v>0</v>
      </c>
      <c r="F216" s="3">
        <v>442</v>
      </c>
      <c r="G216" s="3">
        <v>503073.4700000002</v>
      </c>
      <c r="H216" s="3">
        <v>18.100000000000001</v>
      </c>
      <c r="I216" s="3" t="s">
        <v>12</v>
      </c>
      <c r="J216" s="3">
        <v>8000.2000000000007</v>
      </c>
      <c r="K216" s="3">
        <v>0</v>
      </c>
      <c r="L216" s="3">
        <v>12.90475499645231</v>
      </c>
      <c r="M216" s="3">
        <f>IF(F216&gt;0,SUM($J$2:J216)/SUM($F$2:F216),M215)</f>
        <v>17.477095858609658</v>
      </c>
    </row>
    <row r="217" spans="1:13" x14ac:dyDescent="0.25">
      <c r="A217" s="1">
        <v>44340</v>
      </c>
      <c r="B217" s="2">
        <v>22</v>
      </c>
      <c r="C217" s="2" t="s">
        <v>34</v>
      </c>
      <c r="D217" s="3" t="s">
        <v>11</v>
      </c>
      <c r="E217" s="3">
        <v>3318</v>
      </c>
      <c r="F217" s="3">
        <v>0</v>
      </c>
      <c r="G217" s="3">
        <v>506391.4700000002</v>
      </c>
      <c r="H217" s="3" t="s">
        <v>12</v>
      </c>
      <c r="I217" s="3">
        <v>12.3</v>
      </c>
      <c r="J217" s="3">
        <v>0</v>
      </c>
      <c r="K217" s="3">
        <v>40811.4</v>
      </c>
      <c r="L217" s="3">
        <v>12.903474968345318</v>
      </c>
      <c r="M217" s="3">
        <f>IF(F217&gt;0,SUM($J$2:J217)/SUM($F$2:F217),M216)</f>
        <v>17.477095858609658</v>
      </c>
    </row>
    <row r="218" spans="1:13" x14ac:dyDescent="0.25">
      <c r="A218" s="1">
        <v>44340</v>
      </c>
      <c r="B218" s="2">
        <v>22</v>
      </c>
      <c r="C218" s="2" t="s">
        <v>34</v>
      </c>
      <c r="D218" s="3" t="s">
        <v>11</v>
      </c>
      <c r="E218" s="3">
        <v>18345</v>
      </c>
      <c r="F218" s="3">
        <v>0</v>
      </c>
      <c r="G218" s="3">
        <v>524736.4700000002</v>
      </c>
      <c r="H218" s="3" t="s">
        <v>12</v>
      </c>
      <c r="I218" s="3">
        <v>13.8</v>
      </c>
      <c r="J218" s="3">
        <v>0</v>
      </c>
      <c r="K218" s="3">
        <v>253161</v>
      </c>
      <c r="L218" s="3">
        <v>12.913845259278588</v>
      </c>
      <c r="M218" s="3">
        <f>IF(F218&gt;0,SUM($J$2:J218)/SUM($F$2:F218),M217)</f>
        <v>17.477095858609658</v>
      </c>
    </row>
    <row r="219" spans="1:13" x14ac:dyDescent="0.25">
      <c r="A219" s="1">
        <v>44340</v>
      </c>
      <c r="B219" s="2">
        <v>22</v>
      </c>
      <c r="C219" s="2" t="s">
        <v>34</v>
      </c>
      <c r="D219" s="3" t="s">
        <v>11</v>
      </c>
      <c r="E219" s="3">
        <v>0</v>
      </c>
      <c r="F219" s="3">
        <v>12150</v>
      </c>
      <c r="G219" s="3">
        <v>512586.4700000002</v>
      </c>
      <c r="H219" s="3">
        <v>16.399999999999999</v>
      </c>
      <c r="I219" s="3" t="s">
        <v>12</v>
      </c>
      <c r="J219" s="3">
        <v>199259.99999999997</v>
      </c>
      <c r="K219" s="3">
        <v>0</v>
      </c>
      <c r="L219" s="3">
        <v>12.913845259278588</v>
      </c>
      <c r="M219" s="3">
        <f>IF(F219&gt;0,SUM($J$2:J219)/SUM($F$2:F219),M218)</f>
        <v>17.46490359803439</v>
      </c>
    </row>
    <row r="220" spans="1:13" x14ac:dyDescent="0.25">
      <c r="A220" s="1">
        <v>44340</v>
      </c>
      <c r="B220" s="2">
        <v>22</v>
      </c>
      <c r="C220" s="2" t="s">
        <v>34</v>
      </c>
      <c r="D220" s="3" t="s">
        <v>11</v>
      </c>
      <c r="E220" s="3">
        <v>2895</v>
      </c>
      <c r="F220" s="3">
        <v>0</v>
      </c>
      <c r="G220" s="3">
        <v>515481.4700000002</v>
      </c>
      <c r="H220" s="3" t="s">
        <v>12</v>
      </c>
      <c r="I220" s="3">
        <v>13.8</v>
      </c>
      <c r="J220" s="3">
        <v>0</v>
      </c>
      <c r="K220" s="3">
        <v>39951</v>
      </c>
      <c r="L220" s="3">
        <v>12.915459903701551</v>
      </c>
      <c r="M220" s="3">
        <f>IF(F220&gt;0,SUM($J$2:J220)/SUM($F$2:F220),M219)</f>
        <v>17.46490359803439</v>
      </c>
    </row>
    <row r="221" spans="1:13" x14ac:dyDescent="0.25">
      <c r="A221" s="1">
        <v>44340</v>
      </c>
      <c r="B221" s="2">
        <v>22</v>
      </c>
      <c r="C221" s="2" t="s">
        <v>34</v>
      </c>
      <c r="D221" s="3" t="s">
        <v>11</v>
      </c>
      <c r="E221" s="3">
        <v>6144</v>
      </c>
      <c r="F221" s="3">
        <v>0</v>
      </c>
      <c r="G221" s="3">
        <v>521625.4700000002</v>
      </c>
      <c r="H221" s="3" t="s">
        <v>12</v>
      </c>
      <c r="I221" s="3">
        <v>13.1</v>
      </c>
      <c r="J221" s="3">
        <v>0</v>
      </c>
      <c r="K221" s="3">
        <v>80486.399999999994</v>
      </c>
      <c r="L221" s="3">
        <v>12.916170764478263</v>
      </c>
      <c r="M221" s="3">
        <f>IF(F221&gt;0,SUM($J$2:J221)/SUM($F$2:F221),M220)</f>
        <v>17.46490359803439</v>
      </c>
    </row>
    <row r="222" spans="1:13" x14ac:dyDescent="0.25">
      <c r="A222" s="1">
        <v>44340</v>
      </c>
      <c r="B222" s="2">
        <v>22</v>
      </c>
      <c r="C222" s="2" t="s">
        <v>34</v>
      </c>
      <c r="D222" s="3" t="s">
        <v>11</v>
      </c>
      <c r="E222" s="3">
        <v>10829</v>
      </c>
      <c r="F222" s="3">
        <v>0</v>
      </c>
      <c r="G222" s="3">
        <v>532454.4700000002</v>
      </c>
      <c r="H222" s="3" t="s">
        <v>12</v>
      </c>
      <c r="I222" s="3">
        <v>12.1</v>
      </c>
      <c r="J222" s="3">
        <v>0</v>
      </c>
      <c r="K222" s="3">
        <v>131030.9</v>
      </c>
      <c r="L222" s="3">
        <v>12.910666828694266</v>
      </c>
      <c r="M222" s="3">
        <f>IF(F222&gt;0,SUM($J$2:J222)/SUM($F$2:F222),M221)</f>
        <v>17.46490359803439</v>
      </c>
    </row>
    <row r="223" spans="1:13" x14ac:dyDescent="0.25">
      <c r="A223" s="1">
        <v>44341</v>
      </c>
      <c r="B223" s="2">
        <v>22</v>
      </c>
      <c r="C223" s="2" t="s">
        <v>34</v>
      </c>
      <c r="D223" s="3" t="s">
        <v>11</v>
      </c>
      <c r="E223" s="3">
        <v>0</v>
      </c>
      <c r="F223" s="3">
        <v>514</v>
      </c>
      <c r="G223" s="3">
        <v>531940.4700000002</v>
      </c>
      <c r="H223" s="3">
        <v>17.899999999999999</v>
      </c>
      <c r="I223" s="3" t="s">
        <v>12</v>
      </c>
      <c r="J223" s="3">
        <v>9200.5999999999985</v>
      </c>
      <c r="K223" s="3">
        <v>0</v>
      </c>
      <c r="L223" s="3">
        <v>12.910666828694266</v>
      </c>
      <c r="M223" s="3">
        <f>IF(F223&gt;0,SUM($J$2:J223)/SUM($F$2:F223),M222)</f>
        <v>17.46511185248546</v>
      </c>
    </row>
    <row r="224" spans="1:13" x14ac:dyDescent="0.25">
      <c r="A224" s="1">
        <v>44341</v>
      </c>
      <c r="B224" s="2">
        <v>22</v>
      </c>
      <c r="C224" s="2" t="s">
        <v>34</v>
      </c>
      <c r="D224" s="3" t="s">
        <v>11</v>
      </c>
      <c r="E224" s="3">
        <v>26170</v>
      </c>
      <c r="F224" s="3">
        <v>0</v>
      </c>
      <c r="G224" s="3">
        <v>558110.4700000002</v>
      </c>
      <c r="H224" s="3" t="s">
        <v>12</v>
      </c>
      <c r="I224" s="3">
        <v>12.5</v>
      </c>
      <c r="J224" s="3">
        <v>0</v>
      </c>
      <c r="K224" s="3">
        <v>327125</v>
      </c>
      <c r="L224" s="3">
        <v>12.904081511878779</v>
      </c>
      <c r="M224" s="3">
        <f>IF(F224&gt;0,SUM($J$2:J224)/SUM($F$2:F224),M223)</f>
        <v>17.46511185248546</v>
      </c>
    </row>
    <row r="225" spans="1:13" x14ac:dyDescent="0.25">
      <c r="A225" s="1">
        <v>44341</v>
      </c>
      <c r="B225" s="2">
        <v>22</v>
      </c>
      <c r="C225" s="2" t="s">
        <v>34</v>
      </c>
      <c r="D225" s="3" t="s">
        <v>11</v>
      </c>
      <c r="E225" s="3">
        <v>0</v>
      </c>
      <c r="F225" s="3">
        <v>29060</v>
      </c>
      <c r="G225" s="3">
        <v>529050.4700000002</v>
      </c>
      <c r="H225" s="3">
        <v>16.3</v>
      </c>
      <c r="I225" s="3" t="s">
        <v>12</v>
      </c>
      <c r="J225" s="3">
        <v>473678</v>
      </c>
      <c r="K225" s="3">
        <v>0</v>
      </c>
      <c r="L225" s="3">
        <v>12.904081511878779</v>
      </c>
      <c r="M225" s="3">
        <f>IF(F225&gt;0,SUM($J$2:J225)/SUM($F$2:F225),M224)</f>
        <v>17.434413664540699</v>
      </c>
    </row>
    <row r="226" spans="1:13" x14ac:dyDescent="0.25">
      <c r="A226" s="1">
        <v>44341</v>
      </c>
      <c r="B226" s="2">
        <v>22</v>
      </c>
      <c r="C226" s="2" t="s">
        <v>34</v>
      </c>
      <c r="D226" s="3" t="s">
        <v>11</v>
      </c>
      <c r="E226" s="3">
        <v>0</v>
      </c>
      <c r="F226" s="3">
        <v>9910</v>
      </c>
      <c r="G226" s="3">
        <v>519140.4700000002</v>
      </c>
      <c r="H226" s="3">
        <v>18.399999999999999</v>
      </c>
      <c r="I226" s="3" t="s">
        <v>12</v>
      </c>
      <c r="J226" s="3">
        <v>182344</v>
      </c>
      <c r="K226" s="3">
        <v>0</v>
      </c>
      <c r="L226" s="3">
        <v>12.904081511878779</v>
      </c>
      <c r="M226" s="3">
        <f>IF(F226&gt;0,SUM($J$2:J226)/SUM($F$2:F226),M225)</f>
        <v>17.443012299675313</v>
      </c>
    </row>
    <row r="227" spans="1:13" x14ac:dyDescent="0.25">
      <c r="A227" s="1">
        <v>44342</v>
      </c>
      <c r="B227" s="2">
        <v>22</v>
      </c>
      <c r="C227" s="2" t="s">
        <v>34</v>
      </c>
      <c r="D227" s="3" t="s">
        <v>11</v>
      </c>
      <c r="E227" s="3">
        <v>0</v>
      </c>
      <c r="F227" s="3">
        <v>350</v>
      </c>
      <c r="G227" s="3">
        <v>518790.4700000002</v>
      </c>
      <c r="H227" s="3">
        <v>17.399999999999999</v>
      </c>
      <c r="I227" s="3" t="s">
        <v>12</v>
      </c>
      <c r="J227" s="3">
        <v>6089.9999999999991</v>
      </c>
      <c r="K227" s="3">
        <v>0</v>
      </c>
      <c r="L227" s="3">
        <v>12.904081511878779</v>
      </c>
      <c r="M227" s="3">
        <f>IF(F227&gt;0,SUM($J$2:J227)/SUM($F$2:F227),M226)</f>
        <v>17.442998776181877</v>
      </c>
    </row>
    <row r="228" spans="1:13" x14ac:dyDescent="0.25">
      <c r="A228" s="1">
        <v>44342</v>
      </c>
      <c r="B228" s="2">
        <v>22</v>
      </c>
      <c r="C228" s="2" t="s">
        <v>34</v>
      </c>
      <c r="D228" s="3" t="s">
        <v>11</v>
      </c>
      <c r="E228" s="3">
        <v>0</v>
      </c>
      <c r="F228" s="3">
        <v>2570</v>
      </c>
      <c r="G228" s="3">
        <v>516220.4700000002</v>
      </c>
      <c r="H228" s="3">
        <v>17.7</v>
      </c>
      <c r="I228" s="3" t="s">
        <v>12</v>
      </c>
      <c r="J228" s="3">
        <v>45489</v>
      </c>
      <c r="K228" s="3">
        <v>0</v>
      </c>
      <c r="L228" s="3">
        <v>12.904081511878779</v>
      </c>
      <c r="M228" s="3">
        <f>IF(F228&gt;0,SUM($J$2:J228)/SUM($F$2:F228),M227)</f>
        <v>17.443590739800438</v>
      </c>
    </row>
    <row r="229" spans="1:13" x14ac:dyDescent="0.25">
      <c r="A229" s="1">
        <v>44342</v>
      </c>
      <c r="B229" s="2">
        <v>22</v>
      </c>
      <c r="C229" s="2" t="s">
        <v>34</v>
      </c>
      <c r="D229" s="3" t="s">
        <v>11</v>
      </c>
      <c r="E229" s="3">
        <v>5890</v>
      </c>
      <c r="F229" s="3">
        <v>0</v>
      </c>
      <c r="G229" s="3">
        <v>522110.4700000002</v>
      </c>
      <c r="H229" s="3" t="s">
        <v>12</v>
      </c>
      <c r="I229" s="3">
        <v>14.1</v>
      </c>
      <c r="J229" s="3">
        <v>0</v>
      </c>
      <c r="K229" s="3">
        <v>83049</v>
      </c>
      <c r="L229" s="3">
        <v>12.908382176848791</v>
      </c>
      <c r="M229" s="3">
        <f>IF(F229&gt;0,SUM($J$2:J229)/SUM($F$2:F229),M228)</f>
        <v>17.443590739800438</v>
      </c>
    </row>
    <row r="230" spans="1:13" x14ac:dyDescent="0.25">
      <c r="A230" s="1">
        <v>44342</v>
      </c>
      <c r="B230" s="2">
        <v>22</v>
      </c>
      <c r="C230" s="2" t="s">
        <v>34</v>
      </c>
      <c r="D230" s="3" t="s">
        <v>11</v>
      </c>
      <c r="E230" s="3">
        <v>5890</v>
      </c>
      <c r="F230" s="3">
        <v>0</v>
      </c>
      <c r="G230" s="3">
        <v>528000.4700000002</v>
      </c>
      <c r="H230" s="3" t="s">
        <v>12</v>
      </c>
      <c r="I230" s="3">
        <v>13.1</v>
      </c>
      <c r="J230" s="3">
        <v>0</v>
      </c>
      <c r="K230" s="3">
        <v>77159</v>
      </c>
      <c r="L230" s="3">
        <v>12.909068788171009</v>
      </c>
      <c r="M230" s="3">
        <f>IF(F230&gt;0,SUM($J$2:J230)/SUM($F$2:F230),M229)</f>
        <v>17.443590739800438</v>
      </c>
    </row>
    <row r="231" spans="1:13" x14ac:dyDescent="0.25">
      <c r="A231" s="1">
        <v>44343</v>
      </c>
      <c r="B231" s="2">
        <v>22</v>
      </c>
      <c r="C231" s="2" t="s">
        <v>34</v>
      </c>
      <c r="D231" s="3" t="s">
        <v>11</v>
      </c>
      <c r="E231" s="3">
        <v>0</v>
      </c>
      <c r="F231" s="3">
        <v>6100</v>
      </c>
      <c r="G231" s="3">
        <v>521900.4700000002</v>
      </c>
      <c r="H231" s="3">
        <v>16.899999999999999</v>
      </c>
      <c r="I231" s="3" t="s">
        <v>12</v>
      </c>
      <c r="J231" s="3">
        <v>103089.99999999999</v>
      </c>
      <c r="K231" s="3">
        <v>0</v>
      </c>
      <c r="L231" s="3">
        <v>12.909068788171009</v>
      </c>
      <c r="M231" s="3">
        <f>IF(F231&gt;0,SUM($J$2:J231)/SUM($F$2:F231),M230)</f>
        <v>17.440635037263135</v>
      </c>
    </row>
    <row r="232" spans="1:13" x14ac:dyDescent="0.25">
      <c r="A232" s="1">
        <v>44343</v>
      </c>
      <c r="B232" s="2">
        <v>22</v>
      </c>
      <c r="C232" s="2" t="s">
        <v>34</v>
      </c>
      <c r="D232" s="3" t="s">
        <v>11</v>
      </c>
      <c r="E232" s="3">
        <v>0</v>
      </c>
      <c r="F232" s="3">
        <v>2850</v>
      </c>
      <c r="G232" s="3">
        <v>519050.4700000002</v>
      </c>
      <c r="H232" s="3">
        <v>18.5</v>
      </c>
      <c r="I232" s="3" t="s">
        <v>12</v>
      </c>
      <c r="J232" s="3">
        <v>52725</v>
      </c>
      <c r="K232" s="3">
        <v>0</v>
      </c>
      <c r="L232" s="3">
        <v>12.909068788171009</v>
      </c>
      <c r="M232" s="3">
        <f>IF(F232&gt;0,SUM($J$2:J232)/SUM($F$2:F232),M231)</f>
        <v>17.443319438423799</v>
      </c>
    </row>
    <row r="233" spans="1:13" x14ac:dyDescent="0.25">
      <c r="A233" s="1">
        <v>44343</v>
      </c>
      <c r="B233" s="2">
        <v>22</v>
      </c>
      <c r="C233" s="2" t="s">
        <v>34</v>
      </c>
      <c r="D233" s="3" t="s">
        <v>11</v>
      </c>
      <c r="E233" s="3">
        <v>0</v>
      </c>
      <c r="F233" s="3">
        <v>3200</v>
      </c>
      <c r="G233" s="3">
        <v>515850.4700000002</v>
      </c>
      <c r="H233" s="3">
        <v>17.5</v>
      </c>
      <c r="I233" s="3" t="s">
        <v>12</v>
      </c>
      <c r="J233" s="3">
        <v>56000</v>
      </c>
      <c r="K233" s="3">
        <v>0</v>
      </c>
      <c r="L233" s="3">
        <v>12.909068788171009</v>
      </c>
      <c r="M233" s="3">
        <f>IF(F233&gt;0,SUM($J$2:J233)/SUM($F$2:F233),M232)</f>
        <v>17.443480246254065</v>
      </c>
    </row>
    <row r="234" spans="1:13" x14ac:dyDescent="0.25">
      <c r="A234" s="1">
        <v>44345</v>
      </c>
      <c r="B234" s="2">
        <v>22</v>
      </c>
      <c r="C234" s="2" t="s">
        <v>34</v>
      </c>
      <c r="D234" s="3" t="s">
        <v>11</v>
      </c>
      <c r="E234" s="3">
        <v>0</v>
      </c>
      <c r="F234" s="3">
        <v>13700</v>
      </c>
      <c r="G234" s="3">
        <v>502150.4700000002</v>
      </c>
      <c r="H234" s="3">
        <v>16.600000000000001</v>
      </c>
      <c r="I234" s="3" t="s">
        <v>12</v>
      </c>
      <c r="J234" s="3">
        <v>227420.00000000003</v>
      </c>
      <c r="K234" s="3">
        <v>0</v>
      </c>
      <c r="L234" s="3">
        <v>12.909068788171009</v>
      </c>
      <c r="M234" s="3">
        <f>IF(F234&gt;0,SUM($J$2:J234)/SUM($F$2:F234),M233)</f>
        <v>17.433358038069624</v>
      </c>
    </row>
    <row r="235" spans="1:13" x14ac:dyDescent="0.25">
      <c r="A235" s="1">
        <v>44345</v>
      </c>
      <c r="B235" s="2">
        <v>22</v>
      </c>
      <c r="C235" s="2" t="s">
        <v>34</v>
      </c>
      <c r="D235" s="3" t="s">
        <v>11</v>
      </c>
      <c r="E235" s="3">
        <v>0</v>
      </c>
      <c r="F235" s="3">
        <v>9700</v>
      </c>
      <c r="G235" s="3">
        <v>492450.4700000002</v>
      </c>
      <c r="H235" s="3">
        <v>18.100000000000001</v>
      </c>
      <c r="I235" s="3" t="s">
        <v>12</v>
      </c>
      <c r="J235" s="3">
        <v>175570</v>
      </c>
      <c r="K235" s="3">
        <v>0</v>
      </c>
      <c r="L235" s="3">
        <v>12.909068788171009</v>
      </c>
      <c r="M235" s="3">
        <f>IF(F235&gt;0,SUM($J$2:J235)/SUM($F$2:F235),M234)</f>
        <v>17.43897458861116</v>
      </c>
    </row>
    <row r="236" spans="1:13" x14ac:dyDescent="0.25">
      <c r="A236" s="1">
        <v>44345</v>
      </c>
      <c r="B236" s="2">
        <v>22</v>
      </c>
      <c r="C236" s="2" t="s">
        <v>34</v>
      </c>
      <c r="D236" s="3" t="s">
        <v>11</v>
      </c>
      <c r="E236" s="3">
        <v>0</v>
      </c>
      <c r="F236" s="3">
        <v>510</v>
      </c>
      <c r="G236" s="3">
        <v>491940.4700000002</v>
      </c>
      <c r="H236" s="3">
        <v>16.3</v>
      </c>
      <c r="I236" s="3" t="s">
        <v>12</v>
      </c>
      <c r="J236" s="3">
        <v>8313</v>
      </c>
      <c r="K236" s="3">
        <v>0</v>
      </c>
      <c r="L236" s="3">
        <v>12.909068788171009</v>
      </c>
      <c r="M236" s="3">
        <f>IF(F236&gt;0,SUM($J$2:J236)/SUM($F$2:F236),M235)</f>
        <v>17.43847027909457</v>
      </c>
    </row>
    <row r="237" spans="1:13" x14ac:dyDescent="0.25">
      <c r="A237" s="1">
        <v>44345</v>
      </c>
      <c r="B237" s="2">
        <v>22</v>
      </c>
      <c r="C237" s="2" t="s">
        <v>34</v>
      </c>
      <c r="D237" s="3" t="s">
        <v>11</v>
      </c>
      <c r="E237" s="3">
        <v>0</v>
      </c>
      <c r="F237" s="3">
        <v>3000</v>
      </c>
      <c r="G237" s="3">
        <v>488940.4700000002</v>
      </c>
      <c r="H237" s="3">
        <v>18.399999999999999</v>
      </c>
      <c r="I237" s="3" t="s">
        <v>12</v>
      </c>
      <c r="J237" s="3">
        <v>55199.999999999993</v>
      </c>
      <c r="K237" s="3">
        <v>0</v>
      </c>
      <c r="L237" s="3">
        <v>12.909068788171009</v>
      </c>
      <c r="M237" s="3">
        <f>IF(F237&gt;0,SUM($J$2:J237)/SUM($F$2:F237),M236)</f>
        <v>17.440968134216192</v>
      </c>
    </row>
    <row r="238" spans="1:13" x14ac:dyDescent="0.25">
      <c r="A238" s="1">
        <v>44345</v>
      </c>
      <c r="B238" s="2">
        <v>22</v>
      </c>
      <c r="C238" s="2" t="s">
        <v>34</v>
      </c>
      <c r="D238" s="3" t="s">
        <v>11</v>
      </c>
      <c r="E238" s="3">
        <v>0</v>
      </c>
      <c r="F238" s="3">
        <v>8500</v>
      </c>
      <c r="G238" s="3">
        <v>480440.4700000002</v>
      </c>
      <c r="H238" s="3">
        <v>17.5</v>
      </c>
      <c r="I238" s="3" t="s">
        <v>12</v>
      </c>
      <c r="J238" s="3">
        <v>148750</v>
      </c>
      <c r="K238" s="3">
        <v>0</v>
      </c>
      <c r="L238" s="3">
        <v>12.909068788171009</v>
      </c>
      <c r="M238" s="3">
        <f>IF(F238&gt;0,SUM($J$2:J238)/SUM($F$2:F238),M237)</f>
        <v>17.441399458423739</v>
      </c>
    </row>
    <row r="239" spans="1:13" x14ac:dyDescent="0.25">
      <c r="A239" s="1">
        <v>44345</v>
      </c>
      <c r="B239" s="2">
        <v>22</v>
      </c>
      <c r="C239" s="2" t="s">
        <v>34</v>
      </c>
      <c r="D239" s="3" t="s">
        <v>11</v>
      </c>
      <c r="E239" s="3">
        <v>0</v>
      </c>
      <c r="F239" s="3">
        <v>430</v>
      </c>
      <c r="G239" s="3">
        <v>480010.4700000002</v>
      </c>
      <c r="H239" s="3">
        <v>16.8</v>
      </c>
      <c r="I239" s="3" t="s">
        <v>12</v>
      </c>
      <c r="J239" s="3">
        <v>7224</v>
      </c>
      <c r="K239" s="3">
        <v>0</v>
      </c>
      <c r="L239" s="3">
        <v>12.909068788171009</v>
      </c>
      <c r="M239" s="3">
        <f>IF(F239&gt;0,SUM($J$2:J239)/SUM($F$2:F239),M238)</f>
        <v>17.441162465737577</v>
      </c>
    </row>
    <row r="240" spans="1:13" x14ac:dyDescent="0.25">
      <c r="A240" s="1">
        <v>44345</v>
      </c>
      <c r="B240" s="2">
        <v>22</v>
      </c>
      <c r="C240" s="2" t="s">
        <v>34</v>
      </c>
      <c r="D240" s="3" t="s">
        <v>11</v>
      </c>
      <c r="E240" s="3">
        <v>0</v>
      </c>
      <c r="F240" s="3">
        <v>6000</v>
      </c>
      <c r="G240" s="3">
        <v>474010.4700000002</v>
      </c>
      <c r="H240" s="3">
        <v>18.399999999999999</v>
      </c>
      <c r="I240" s="3" t="s">
        <v>12</v>
      </c>
      <c r="J240" s="3">
        <v>110399.99999999999</v>
      </c>
      <c r="K240" s="3">
        <v>0</v>
      </c>
      <c r="L240" s="3">
        <v>12.909068788171009</v>
      </c>
      <c r="M240" s="3">
        <f>IF(F240&gt;0,SUM($J$2:J240)/SUM($F$2:F240),M239)</f>
        <v>17.44608060506955</v>
      </c>
    </row>
    <row r="241" spans="1:13" x14ac:dyDescent="0.25">
      <c r="A241" s="1">
        <v>44347</v>
      </c>
      <c r="B241" s="2">
        <v>23</v>
      </c>
      <c r="C241" s="2" t="s">
        <v>35</v>
      </c>
      <c r="D241" s="3" t="s">
        <v>11</v>
      </c>
      <c r="E241" s="3">
        <v>0</v>
      </c>
      <c r="F241" s="3">
        <v>518.40000000000009</v>
      </c>
      <c r="G241" s="3">
        <v>473492.0700000003</v>
      </c>
      <c r="H241" s="3">
        <v>16.7</v>
      </c>
      <c r="I241" s="3" t="s">
        <v>12</v>
      </c>
      <c r="J241" s="3">
        <v>8657.2800000000007</v>
      </c>
      <c r="K241" s="3">
        <v>0</v>
      </c>
      <c r="L241" s="3">
        <v>12.909068788171009</v>
      </c>
      <c r="M241" s="3">
        <f>IF(F241&gt;0,SUM($J$2:J241)/SUM($F$2:F241),M240)</f>
        <v>17.445750111608408</v>
      </c>
    </row>
    <row r="242" spans="1:13" x14ac:dyDescent="0.25">
      <c r="A242" s="1">
        <v>44347</v>
      </c>
      <c r="B242" s="2">
        <v>23</v>
      </c>
      <c r="C242" s="2" t="s">
        <v>35</v>
      </c>
      <c r="D242" s="3" t="s">
        <v>11</v>
      </c>
      <c r="E242" s="3">
        <v>762</v>
      </c>
      <c r="F242" s="3">
        <v>0</v>
      </c>
      <c r="G242" s="3">
        <v>474254.0700000003</v>
      </c>
      <c r="H242" s="3" t="s">
        <v>12</v>
      </c>
      <c r="I242" s="3">
        <v>13.1</v>
      </c>
      <c r="J242" s="3">
        <v>0</v>
      </c>
      <c r="K242" s="3">
        <v>9982.1999999999989</v>
      </c>
      <c r="L242" s="3">
        <v>12.90915725702166</v>
      </c>
      <c r="M242" s="3">
        <f>IF(F242&gt;0,SUM($J$2:J242)/SUM($F$2:F242),M241)</f>
        <v>17.445750111608408</v>
      </c>
    </row>
    <row r="243" spans="1:13" x14ac:dyDescent="0.25">
      <c r="A243" s="1">
        <v>44347</v>
      </c>
      <c r="B243" s="2">
        <v>23</v>
      </c>
      <c r="C243" s="2" t="s">
        <v>35</v>
      </c>
      <c r="D243" s="3" t="s">
        <v>11</v>
      </c>
      <c r="E243" s="3">
        <v>0</v>
      </c>
      <c r="F243" s="3">
        <v>762</v>
      </c>
      <c r="G243" s="3">
        <v>473492.0700000003</v>
      </c>
      <c r="H243" s="3">
        <v>18.5</v>
      </c>
      <c r="I243" s="3" t="s">
        <v>12</v>
      </c>
      <c r="J243" s="3">
        <v>14097</v>
      </c>
      <c r="K243" s="3">
        <v>0</v>
      </c>
      <c r="L243" s="3">
        <v>12.90915725702166</v>
      </c>
      <c r="M243" s="3">
        <f>IF(F243&gt;0,SUM($J$2:J243)/SUM($F$2:F243),M242)</f>
        <v>17.446436117702028</v>
      </c>
    </row>
    <row r="244" spans="1:13" x14ac:dyDescent="0.25">
      <c r="A244" s="1">
        <v>44347</v>
      </c>
      <c r="B244" s="2">
        <v>23</v>
      </c>
      <c r="C244" s="2" t="s">
        <v>35</v>
      </c>
      <c r="D244" s="3" t="s">
        <v>11</v>
      </c>
      <c r="E244" s="3">
        <v>0</v>
      </c>
      <c r="F244" s="3">
        <v>3980</v>
      </c>
      <c r="G244" s="3">
        <v>469512.0700000003</v>
      </c>
      <c r="H244" s="3">
        <v>17.3</v>
      </c>
      <c r="I244" s="3" t="s">
        <v>12</v>
      </c>
      <c r="J244" s="3">
        <v>68854</v>
      </c>
      <c r="K244" s="3">
        <v>0</v>
      </c>
      <c r="L244" s="3">
        <v>12.90915725702166</v>
      </c>
      <c r="M244" s="3">
        <f>IF(F244&gt;0,SUM($J$2:J244)/SUM($F$2:F244),M243)</f>
        <v>17.445940111412028</v>
      </c>
    </row>
    <row r="245" spans="1:13" x14ac:dyDescent="0.25">
      <c r="A245" s="1">
        <v>44349</v>
      </c>
      <c r="B245" s="2">
        <v>23</v>
      </c>
      <c r="C245" s="2" t="s">
        <v>35</v>
      </c>
      <c r="D245" s="3" t="s">
        <v>11</v>
      </c>
      <c r="E245" s="3">
        <v>327</v>
      </c>
      <c r="F245" s="3">
        <v>0</v>
      </c>
      <c r="G245" s="3">
        <v>469839.0700000003</v>
      </c>
      <c r="H245" s="3" t="s">
        <v>12</v>
      </c>
      <c r="I245" s="3">
        <v>14.2</v>
      </c>
      <c r="J245" s="3">
        <v>0</v>
      </c>
      <c r="K245" s="3">
        <v>4643.3999999999996</v>
      </c>
      <c r="L245" s="3">
        <v>12.909413878633206</v>
      </c>
      <c r="M245" s="3">
        <f>IF(F245&gt;0,SUM($J$2:J245)/SUM($F$2:F245),M244)</f>
        <v>17.445940111412028</v>
      </c>
    </row>
    <row r="246" spans="1:13" x14ac:dyDescent="0.25">
      <c r="A246" s="1">
        <v>44349</v>
      </c>
      <c r="B246" s="2">
        <v>23</v>
      </c>
      <c r="C246" s="2" t="s">
        <v>35</v>
      </c>
      <c r="D246" s="3" t="s">
        <v>11</v>
      </c>
      <c r="E246" s="3">
        <v>0</v>
      </c>
      <c r="F246" s="3">
        <v>327</v>
      </c>
      <c r="G246" s="3">
        <v>469512.0700000003</v>
      </c>
      <c r="H246" s="3">
        <v>17.100000000000001</v>
      </c>
      <c r="I246" s="3" t="s">
        <v>12</v>
      </c>
      <c r="J246" s="3">
        <v>5591.7000000000007</v>
      </c>
      <c r="K246" s="3">
        <v>0</v>
      </c>
      <c r="L246" s="3">
        <v>12.909413878633206</v>
      </c>
      <c r="M246" s="3">
        <f>IF(F246&gt;0,SUM($J$2:J246)/SUM($F$2:F246),M245)</f>
        <v>17.4458438651804</v>
      </c>
    </row>
    <row r="247" spans="1:13" x14ac:dyDescent="0.25">
      <c r="A247" s="1">
        <v>44353</v>
      </c>
      <c r="B247" s="2">
        <v>24</v>
      </c>
      <c r="C247" s="2" t="s">
        <v>36</v>
      </c>
      <c r="D247" s="3" t="s">
        <v>11</v>
      </c>
      <c r="E247" s="3">
        <v>3265</v>
      </c>
      <c r="F247" s="3">
        <v>0</v>
      </c>
      <c r="G247" s="3">
        <v>472777.0700000003</v>
      </c>
      <c r="H247" s="3" t="s">
        <v>12</v>
      </c>
      <c r="I247" s="3">
        <v>14.6</v>
      </c>
      <c r="J247" s="3">
        <v>0</v>
      </c>
      <c r="K247" s="3">
        <v>47669</v>
      </c>
      <c r="L247" s="3">
        <v>12.912763004064042</v>
      </c>
      <c r="M247" s="3">
        <f>IF(F247&gt;0,SUM($J$2:J247)/SUM($F$2:F247),M246)</f>
        <v>17.4458438651804</v>
      </c>
    </row>
    <row r="248" spans="1:13" x14ac:dyDescent="0.25">
      <c r="A248" s="1">
        <v>44353</v>
      </c>
      <c r="B248" s="2">
        <v>24</v>
      </c>
      <c r="C248" s="2" t="s">
        <v>36</v>
      </c>
      <c r="D248" s="3" t="s">
        <v>11</v>
      </c>
      <c r="E248" s="3">
        <v>0</v>
      </c>
      <c r="F248" s="3">
        <v>3265</v>
      </c>
      <c r="G248" s="3">
        <v>469512.0700000003</v>
      </c>
      <c r="H248" s="3">
        <v>18.5</v>
      </c>
      <c r="I248" s="3" t="s">
        <v>12</v>
      </c>
      <c r="J248" s="3">
        <v>60402.5</v>
      </c>
      <c r="K248" s="3">
        <v>0</v>
      </c>
      <c r="L248" s="3">
        <v>12.912763004064042</v>
      </c>
      <c r="M248" s="3">
        <f>IF(F248&gt;0,SUM($J$2:J248)/SUM($F$2:F248),M247)</f>
        <v>17.448764104393081</v>
      </c>
    </row>
    <row r="249" spans="1:13" x14ac:dyDescent="0.25">
      <c r="A249" s="1">
        <v>44354</v>
      </c>
      <c r="B249" s="2">
        <v>24</v>
      </c>
      <c r="C249" s="2" t="s">
        <v>36</v>
      </c>
      <c r="D249" s="3" t="s">
        <v>11</v>
      </c>
      <c r="E249" s="3">
        <v>0</v>
      </c>
      <c r="F249" s="3">
        <v>5184</v>
      </c>
      <c r="G249" s="3">
        <v>464328.0700000003</v>
      </c>
      <c r="H249" s="3">
        <v>18.100000000000001</v>
      </c>
      <c r="I249" s="3" t="s">
        <v>12</v>
      </c>
      <c r="J249" s="3">
        <v>93830.400000000009</v>
      </c>
      <c r="K249" s="3">
        <v>0</v>
      </c>
      <c r="L249" s="3">
        <v>12.912763004064042</v>
      </c>
      <c r="M249" s="3">
        <f>IF(F249&gt;0,SUM($J$2:J249)/SUM($F$2:F249),M248)</f>
        <v>17.451615960512019</v>
      </c>
    </row>
    <row r="250" spans="1:13" x14ac:dyDescent="0.25">
      <c r="A250" s="1">
        <v>44361</v>
      </c>
      <c r="B250" s="2">
        <v>25</v>
      </c>
      <c r="C250" s="2" t="s">
        <v>37</v>
      </c>
      <c r="D250" s="3" t="s">
        <v>11</v>
      </c>
      <c r="E250" s="3">
        <v>0</v>
      </c>
      <c r="F250" s="3">
        <v>6465</v>
      </c>
      <c r="G250" s="3">
        <v>457863.0700000003</v>
      </c>
      <c r="H250" s="3">
        <v>18.3</v>
      </c>
      <c r="I250" s="3" t="s">
        <v>12</v>
      </c>
      <c r="J250" s="3">
        <v>118309.5</v>
      </c>
      <c r="K250" s="3">
        <v>0</v>
      </c>
      <c r="L250" s="3">
        <v>12.912763004064042</v>
      </c>
      <c r="M250" s="3">
        <f>IF(F250&gt;0,SUM($J$2:J250)/SUM($F$2:F250),M249)</f>
        <v>17.456224040026292</v>
      </c>
    </row>
    <row r="251" spans="1:13" x14ac:dyDescent="0.25">
      <c r="A251" s="1">
        <v>44361</v>
      </c>
      <c r="B251" s="2">
        <v>25</v>
      </c>
      <c r="C251" s="2" t="s">
        <v>37</v>
      </c>
      <c r="D251" s="3" t="s">
        <v>11</v>
      </c>
      <c r="E251" s="3">
        <v>0</v>
      </c>
      <c r="F251" s="3">
        <v>380</v>
      </c>
      <c r="G251" s="3">
        <v>457483.0700000003</v>
      </c>
      <c r="H251" s="3">
        <v>17.100000000000001</v>
      </c>
      <c r="I251" s="3" t="s">
        <v>12</v>
      </c>
      <c r="J251" s="3">
        <v>6498.0000000000009</v>
      </c>
      <c r="K251" s="3">
        <v>0</v>
      </c>
      <c r="L251" s="3">
        <v>12.912763004064042</v>
      </c>
      <c r="M251" s="3">
        <f>IF(F251&gt;0,SUM($J$2:J251)/SUM($F$2:F251),M250)</f>
        <v>17.456110348751309</v>
      </c>
    </row>
    <row r="252" spans="1:13" x14ac:dyDescent="0.25">
      <c r="A252" s="1">
        <v>44361</v>
      </c>
      <c r="B252" s="2">
        <v>25</v>
      </c>
      <c r="C252" s="2" t="s">
        <v>37</v>
      </c>
      <c r="D252" s="3" t="s">
        <v>11</v>
      </c>
      <c r="E252" s="3">
        <v>0</v>
      </c>
      <c r="F252" s="3">
        <v>800</v>
      </c>
      <c r="G252" s="3">
        <v>456683.0700000003</v>
      </c>
      <c r="H252" s="3">
        <v>16.7</v>
      </c>
      <c r="I252" s="3" t="s">
        <v>12</v>
      </c>
      <c r="J252" s="3">
        <v>13360</v>
      </c>
      <c r="K252" s="3">
        <v>0</v>
      </c>
      <c r="L252" s="3">
        <v>12.912763004064042</v>
      </c>
      <c r="M252" s="3">
        <f>IF(F252&gt;0,SUM($J$2:J252)/SUM($F$2:F252),M251)</f>
        <v>17.455602652710766</v>
      </c>
    </row>
    <row r="253" spans="1:13" x14ac:dyDescent="0.25">
      <c r="A253" s="1">
        <v>44362</v>
      </c>
      <c r="B253" s="2">
        <v>25</v>
      </c>
      <c r="C253" s="2" t="s">
        <v>37</v>
      </c>
      <c r="D253" s="3" t="s">
        <v>11</v>
      </c>
      <c r="E253" s="3">
        <v>49766.400000000001</v>
      </c>
      <c r="F253" s="3">
        <v>0</v>
      </c>
      <c r="G253" s="3">
        <v>506449.4700000002</v>
      </c>
      <c r="H253" s="3" t="s">
        <v>12</v>
      </c>
      <c r="I253" s="3">
        <v>13.2</v>
      </c>
      <c r="J253" s="3">
        <v>0</v>
      </c>
      <c r="K253" s="3">
        <v>656916.47999999998</v>
      </c>
      <c r="L253" s="3">
        <v>12.921182144171965</v>
      </c>
      <c r="M253" s="3">
        <f>IF(F253&gt;0,SUM($J$2:J253)/SUM($F$2:F253),M252)</f>
        <v>17.455602652710766</v>
      </c>
    </row>
    <row r="254" spans="1:13" x14ac:dyDescent="0.25">
      <c r="A254" s="1">
        <v>44362</v>
      </c>
      <c r="B254" s="2">
        <v>25</v>
      </c>
      <c r="C254" s="2" t="s">
        <v>37</v>
      </c>
      <c r="D254" s="3" t="s">
        <v>11</v>
      </c>
      <c r="E254" s="3">
        <v>183167.99999999997</v>
      </c>
      <c r="F254" s="3">
        <v>0</v>
      </c>
      <c r="G254" s="3">
        <v>689617.4700000002</v>
      </c>
      <c r="H254" s="3" t="s">
        <v>12</v>
      </c>
      <c r="I254" s="3">
        <v>12.7</v>
      </c>
      <c r="J254" s="3">
        <v>0</v>
      </c>
      <c r="K254" s="3">
        <v>2326233.5999999996</v>
      </c>
      <c r="L254" s="3">
        <v>12.89964450487293</v>
      </c>
      <c r="M254" s="3">
        <f>IF(F254&gt;0,SUM($J$2:J254)/SUM($F$2:F254),M253)</f>
        <v>17.455602652710766</v>
      </c>
    </row>
    <row r="255" spans="1:13" x14ac:dyDescent="0.25">
      <c r="A255" s="1">
        <v>44362</v>
      </c>
      <c r="B255" s="2">
        <v>25</v>
      </c>
      <c r="C255" s="2" t="s">
        <v>37</v>
      </c>
      <c r="D255" s="3" t="s">
        <v>11</v>
      </c>
      <c r="E255" s="3">
        <v>86832</v>
      </c>
      <c r="F255" s="3">
        <v>0</v>
      </c>
      <c r="G255" s="3">
        <v>776449.4700000002</v>
      </c>
      <c r="H255" s="3" t="s">
        <v>12</v>
      </c>
      <c r="I255" s="3">
        <v>13.3</v>
      </c>
      <c r="J255" s="3">
        <v>0</v>
      </c>
      <c r="K255" s="3">
        <v>1154865.6000000001</v>
      </c>
      <c r="L255" s="3">
        <v>12.91730998195567</v>
      </c>
      <c r="M255" s="3">
        <f>IF(F255&gt;0,SUM($J$2:J255)/SUM($F$2:F255),M254)</f>
        <v>17.455602652710766</v>
      </c>
    </row>
    <row r="256" spans="1:13" x14ac:dyDescent="0.25">
      <c r="A256" s="1">
        <v>44362</v>
      </c>
      <c r="B256" s="2">
        <v>25</v>
      </c>
      <c r="C256" s="2" t="s">
        <v>37</v>
      </c>
      <c r="D256" s="3" t="s">
        <v>11</v>
      </c>
      <c r="E256" s="3">
        <v>49152</v>
      </c>
      <c r="F256" s="3">
        <v>0</v>
      </c>
      <c r="G256" s="3">
        <v>825601.4700000002</v>
      </c>
      <c r="H256" s="3" t="s">
        <v>12</v>
      </c>
      <c r="I256" s="3">
        <v>12.6</v>
      </c>
      <c r="J256" s="3">
        <v>0</v>
      </c>
      <c r="K256" s="3">
        <v>619315.19999999995</v>
      </c>
      <c r="L256" s="3">
        <v>12.909577648689561</v>
      </c>
      <c r="M256" s="3">
        <f>IF(F256&gt;0,SUM($J$2:J256)/SUM($F$2:F256),M255)</f>
        <v>17.455602652710766</v>
      </c>
    </row>
    <row r="257" spans="1:13" x14ac:dyDescent="0.25">
      <c r="A257" s="1">
        <v>44362</v>
      </c>
      <c r="B257" s="2">
        <v>25</v>
      </c>
      <c r="C257" s="2" t="s">
        <v>37</v>
      </c>
      <c r="D257" s="3" t="s">
        <v>11</v>
      </c>
      <c r="E257" s="3">
        <v>135360.00000000003</v>
      </c>
      <c r="F257" s="3">
        <v>0</v>
      </c>
      <c r="G257" s="3">
        <v>960961.47000000044</v>
      </c>
      <c r="H257" s="3" t="s">
        <v>12</v>
      </c>
      <c r="I257" s="3">
        <v>12.5</v>
      </c>
      <c r="J257" s="3">
        <v>0</v>
      </c>
      <c r="K257" s="3">
        <v>1692000.0000000005</v>
      </c>
      <c r="L257" s="3">
        <v>12.883820146347189</v>
      </c>
      <c r="M257" s="3">
        <f>IF(F257&gt;0,SUM($J$2:J257)/SUM($F$2:F257),M256)</f>
        <v>17.455602652710766</v>
      </c>
    </row>
    <row r="258" spans="1:13" x14ac:dyDescent="0.25">
      <c r="A258" s="1">
        <v>44364</v>
      </c>
      <c r="B258" s="2">
        <v>25</v>
      </c>
      <c r="C258" s="2" t="s">
        <v>37</v>
      </c>
      <c r="D258" s="3" t="s">
        <v>11</v>
      </c>
      <c r="E258" s="3">
        <v>12213</v>
      </c>
      <c r="F258" s="3">
        <v>0</v>
      </c>
      <c r="G258" s="3">
        <v>973174.47000000044</v>
      </c>
      <c r="H258" s="3" t="s">
        <v>12</v>
      </c>
      <c r="I258" s="3">
        <v>12.9</v>
      </c>
      <c r="J258" s="3">
        <v>0</v>
      </c>
      <c r="K258" s="3">
        <v>157547.70000000001</v>
      </c>
      <c r="L258" s="3">
        <v>12.88391143500467</v>
      </c>
      <c r="M258" s="3">
        <f>IF(F258&gt;0,SUM($J$2:J258)/SUM($F$2:F258),M257)</f>
        <v>17.455602652710766</v>
      </c>
    </row>
    <row r="259" spans="1:13" x14ac:dyDescent="0.25">
      <c r="A259" s="1">
        <v>44364</v>
      </c>
      <c r="B259" s="2">
        <v>25</v>
      </c>
      <c r="C259" s="2" t="s">
        <v>37</v>
      </c>
      <c r="D259" s="3" t="s">
        <v>11</v>
      </c>
      <c r="E259" s="3">
        <v>11577</v>
      </c>
      <c r="F259" s="3">
        <v>0</v>
      </c>
      <c r="G259" s="3">
        <v>984751.47000000044</v>
      </c>
      <c r="H259" s="3" t="s">
        <v>12</v>
      </c>
      <c r="I259" s="3">
        <v>13.1</v>
      </c>
      <c r="J259" s="3">
        <v>0</v>
      </c>
      <c r="K259" s="3">
        <v>151658.69999999998</v>
      </c>
      <c r="L259" s="3">
        <v>12.88506099368229</v>
      </c>
      <c r="M259" s="3">
        <f>IF(F259&gt;0,SUM($J$2:J259)/SUM($F$2:F259),M258)</f>
        <v>17.455602652710766</v>
      </c>
    </row>
    <row r="260" spans="1:13" x14ac:dyDescent="0.25">
      <c r="A260" s="1">
        <v>44364</v>
      </c>
      <c r="B260" s="2">
        <v>25</v>
      </c>
      <c r="C260" s="2" t="s">
        <v>37</v>
      </c>
      <c r="D260" s="3" t="s">
        <v>11</v>
      </c>
      <c r="E260" s="3">
        <v>10830</v>
      </c>
      <c r="F260" s="3">
        <v>0</v>
      </c>
      <c r="G260" s="3">
        <v>995581.47000000044</v>
      </c>
      <c r="H260" s="3" t="s">
        <v>12</v>
      </c>
      <c r="I260" s="3">
        <v>13.6</v>
      </c>
      <c r="J260" s="3">
        <v>0</v>
      </c>
      <c r="K260" s="3">
        <v>147288</v>
      </c>
      <c r="L260" s="3">
        <v>12.888601332520459</v>
      </c>
      <c r="M260" s="3">
        <f>IF(F260&gt;0,SUM($J$2:J260)/SUM($F$2:F260),M259)</f>
        <v>17.455602652710766</v>
      </c>
    </row>
    <row r="261" spans="1:13" x14ac:dyDescent="0.25">
      <c r="A261" s="1">
        <v>44367</v>
      </c>
      <c r="B261" s="2">
        <v>26</v>
      </c>
      <c r="C261" s="2" t="s">
        <v>38</v>
      </c>
      <c r="D261" s="3" t="s">
        <v>11</v>
      </c>
      <c r="E261" s="3">
        <v>0</v>
      </c>
      <c r="F261" s="3">
        <v>1272</v>
      </c>
      <c r="G261" s="3">
        <v>994309.47000000044</v>
      </c>
      <c r="H261" s="3">
        <v>18.899999999999999</v>
      </c>
      <c r="I261" s="3" t="s">
        <v>12</v>
      </c>
      <c r="J261" s="3">
        <v>24040.799999999999</v>
      </c>
      <c r="K261" s="3">
        <v>0</v>
      </c>
      <c r="L261" s="3">
        <v>12.888601332520459</v>
      </c>
      <c r="M261" s="3">
        <f>IF(F261&gt;0,SUM($J$2:J261)/SUM($F$2:F261),M260)</f>
        <v>17.457143072139473</v>
      </c>
    </row>
    <row r="262" spans="1:13" x14ac:dyDescent="0.25">
      <c r="A262" s="1">
        <v>44367</v>
      </c>
      <c r="B262" s="2">
        <v>26</v>
      </c>
      <c r="C262" s="2" t="s">
        <v>38</v>
      </c>
      <c r="D262" s="3" t="s">
        <v>11</v>
      </c>
      <c r="E262" s="3">
        <v>0</v>
      </c>
      <c r="F262" s="3">
        <v>2412</v>
      </c>
      <c r="G262" s="3">
        <v>991897.47000000044</v>
      </c>
      <c r="H262" s="3">
        <v>16.899999999999999</v>
      </c>
      <c r="I262" s="3" t="s">
        <v>12</v>
      </c>
      <c r="J262" s="3">
        <v>40762.799999999996</v>
      </c>
      <c r="K262" s="3">
        <v>0</v>
      </c>
      <c r="L262" s="3">
        <v>12.888601332520459</v>
      </c>
      <c r="M262" s="3">
        <f>IF(F262&gt;0,SUM($J$2:J262)/SUM($F$2:F262),M261)</f>
        <v>17.456018643621999</v>
      </c>
    </row>
    <row r="263" spans="1:13" x14ac:dyDescent="0.25">
      <c r="A263" s="1">
        <v>44368</v>
      </c>
      <c r="B263" s="2">
        <v>26</v>
      </c>
      <c r="C263" s="2" t="s">
        <v>38</v>
      </c>
      <c r="D263" s="3" t="s">
        <v>11</v>
      </c>
      <c r="E263" s="3">
        <v>0</v>
      </c>
      <c r="F263" s="3">
        <v>2360</v>
      </c>
      <c r="G263" s="3">
        <v>989537.47000000044</v>
      </c>
      <c r="H263" s="3">
        <v>17.8</v>
      </c>
      <c r="I263" s="3" t="s">
        <v>12</v>
      </c>
      <c r="J263" s="3">
        <v>42008</v>
      </c>
      <c r="K263" s="3">
        <v>0</v>
      </c>
      <c r="L263" s="3">
        <v>12.888601332520459</v>
      </c>
      <c r="M263" s="3">
        <f>IF(F263&gt;0,SUM($J$2:J263)/SUM($F$2:F263),M262)</f>
        <v>17.456696562874846</v>
      </c>
    </row>
    <row r="264" spans="1:13" x14ac:dyDescent="0.25">
      <c r="A264" s="1">
        <v>44370</v>
      </c>
      <c r="B264" s="2">
        <v>26</v>
      </c>
      <c r="C264" s="2" t="s">
        <v>38</v>
      </c>
      <c r="D264" s="3" t="s">
        <v>11</v>
      </c>
      <c r="E264" s="3">
        <v>0</v>
      </c>
      <c r="F264" s="3">
        <v>636</v>
      </c>
      <c r="G264" s="3">
        <v>988901.47000000044</v>
      </c>
      <c r="H264" s="3">
        <v>18.2</v>
      </c>
      <c r="I264" s="3" t="s">
        <v>12</v>
      </c>
      <c r="J264" s="3">
        <v>11575.199999999999</v>
      </c>
      <c r="K264" s="3">
        <v>0</v>
      </c>
      <c r="L264" s="3">
        <v>12.888601332520459</v>
      </c>
      <c r="M264" s="3">
        <f>IF(F264&gt;0,SUM($J$2:J264)/SUM($F$2:F264),M263)</f>
        <v>17.457091132562635</v>
      </c>
    </row>
    <row r="265" spans="1:13" x14ac:dyDescent="0.25">
      <c r="A265" s="1">
        <v>44370</v>
      </c>
      <c r="B265" s="2">
        <v>26</v>
      </c>
      <c r="C265" s="2" t="s">
        <v>38</v>
      </c>
      <c r="D265" s="3" t="s">
        <v>11</v>
      </c>
      <c r="E265" s="3">
        <v>0</v>
      </c>
      <c r="F265" s="3">
        <v>2412</v>
      </c>
      <c r="G265" s="3">
        <v>986489.47000000044</v>
      </c>
      <c r="H265" s="3">
        <v>17.3</v>
      </c>
      <c r="I265" s="3" t="s">
        <v>12</v>
      </c>
      <c r="J265" s="3">
        <v>41727.599999999999</v>
      </c>
      <c r="K265" s="3">
        <v>0</v>
      </c>
      <c r="L265" s="3">
        <v>12.888601332520459</v>
      </c>
      <c r="M265" s="3">
        <f>IF(F265&gt;0,SUM($J$2:J265)/SUM($F$2:F265),M264)</f>
        <v>17.456775518742838</v>
      </c>
    </row>
    <row r="266" spans="1:13" x14ac:dyDescent="0.25">
      <c r="A266" s="1">
        <v>44376</v>
      </c>
      <c r="B266" s="2">
        <v>27</v>
      </c>
      <c r="C266" s="2" t="s">
        <v>39</v>
      </c>
      <c r="D266" s="3" t="s">
        <v>11</v>
      </c>
      <c r="E266" s="3">
        <v>0</v>
      </c>
      <c r="F266" s="3">
        <v>2080</v>
      </c>
      <c r="G266" s="3">
        <v>984409.47000000044</v>
      </c>
      <c r="H266" s="3">
        <v>17.2</v>
      </c>
      <c r="I266" s="3" t="s">
        <v>12</v>
      </c>
      <c r="J266" s="3">
        <v>35776</v>
      </c>
      <c r="K266" s="3">
        <v>0</v>
      </c>
      <c r="L266" s="3">
        <v>12.888601332520459</v>
      </c>
      <c r="M266" s="3">
        <f>IF(F266&gt;0,SUM($J$2:J266)/SUM($F$2:F266),M265)</f>
        <v>17.456331407064404</v>
      </c>
    </row>
    <row r="267" spans="1:13" x14ac:dyDescent="0.25">
      <c r="A267" s="1">
        <v>44378</v>
      </c>
      <c r="B267" s="2">
        <v>27</v>
      </c>
      <c r="C267" s="2" t="s">
        <v>39</v>
      </c>
      <c r="D267" s="3" t="s">
        <v>11</v>
      </c>
      <c r="E267" s="3">
        <v>0</v>
      </c>
      <c r="F267" s="3">
        <v>34980</v>
      </c>
      <c r="G267" s="3">
        <v>949429.47000000044</v>
      </c>
      <c r="H267" s="3">
        <v>18.899999999999999</v>
      </c>
      <c r="I267" s="3" t="s">
        <v>12</v>
      </c>
      <c r="J267" s="3">
        <v>661122</v>
      </c>
      <c r="K267" s="3">
        <v>0</v>
      </c>
      <c r="L267" s="3">
        <v>12.888601332520459</v>
      </c>
      <c r="M267" s="3">
        <f>IF(F267&gt;0,SUM($J$2:J267)/SUM($F$2:F267),M266)</f>
        <v>17.497136143286898</v>
      </c>
    </row>
    <row r="268" spans="1:13" x14ac:dyDescent="0.25">
      <c r="A268" s="1">
        <v>44378</v>
      </c>
      <c r="B268" s="2">
        <v>27</v>
      </c>
      <c r="C268" s="2" t="s">
        <v>39</v>
      </c>
      <c r="D268" s="3" t="s">
        <v>11</v>
      </c>
      <c r="E268" s="3">
        <v>93876</v>
      </c>
      <c r="F268" s="3">
        <v>0</v>
      </c>
      <c r="G268" s="3">
        <v>1043305.4700000004</v>
      </c>
      <c r="H268" s="3" t="s">
        <v>12</v>
      </c>
      <c r="I268" s="3">
        <v>14.1</v>
      </c>
      <c r="J268" s="3">
        <v>0</v>
      </c>
      <c r="K268" s="3">
        <v>1323651.5999999999</v>
      </c>
      <c r="L268" s="3">
        <v>12.938459500193103</v>
      </c>
      <c r="M268" s="3">
        <f>IF(F268&gt;0,SUM($J$2:J268)/SUM($F$2:F268),M267)</f>
        <v>17.497136143286898</v>
      </c>
    </row>
    <row r="269" spans="1:13" x14ac:dyDescent="0.25">
      <c r="A269" s="1">
        <v>44381</v>
      </c>
      <c r="B269" s="2">
        <v>28</v>
      </c>
      <c r="C269" s="2" t="s">
        <v>40</v>
      </c>
      <c r="D269" s="3" t="s">
        <v>11</v>
      </c>
      <c r="E269" s="3">
        <v>0</v>
      </c>
      <c r="F269" s="3">
        <v>6090</v>
      </c>
      <c r="G269" s="3">
        <v>1037215.4700000004</v>
      </c>
      <c r="H269" s="3">
        <v>17.2</v>
      </c>
      <c r="I269" s="3" t="s">
        <v>12</v>
      </c>
      <c r="J269" s="3">
        <v>104748</v>
      </c>
      <c r="K269" s="3">
        <v>0</v>
      </c>
      <c r="L269" s="3">
        <v>12.938459500193103</v>
      </c>
      <c r="M269" s="3">
        <f>IF(F269&gt;0,SUM($J$2:J269)/SUM($F$2:F269),M268)</f>
        <v>17.495681139322159</v>
      </c>
    </row>
    <row r="270" spans="1:13" x14ac:dyDescent="0.25">
      <c r="A270" s="1">
        <v>44382</v>
      </c>
      <c r="B270" s="2">
        <v>28</v>
      </c>
      <c r="C270" s="2" t="s">
        <v>40</v>
      </c>
      <c r="D270" s="3" t="s">
        <v>11</v>
      </c>
      <c r="E270" s="3">
        <v>0</v>
      </c>
      <c r="F270" s="3">
        <v>685</v>
      </c>
      <c r="G270" s="3">
        <v>1036530.4700000004</v>
      </c>
      <c r="H270" s="3">
        <v>18.2</v>
      </c>
      <c r="I270" s="3" t="s">
        <v>12</v>
      </c>
      <c r="J270" s="3">
        <v>12467</v>
      </c>
      <c r="K270" s="3">
        <v>0</v>
      </c>
      <c r="L270" s="3">
        <v>12.938459500193103</v>
      </c>
      <c r="M270" s="3">
        <f>IF(F270&gt;0,SUM($J$2:J270)/SUM($F$2:F270),M269)</f>
        <v>17.496068853921752</v>
      </c>
    </row>
    <row r="271" spans="1:13" x14ac:dyDescent="0.25">
      <c r="A271" s="1">
        <v>44384</v>
      </c>
      <c r="B271" s="2">
        <v>28</v>
      </c>
      <c r="C271" s="2" t="s">
        <v>40</v>
      </c>
      <c r="D271" s="3" t="s">
        <v>11</v>
      </c>
      <c r="E271" s="3">
        <v>0</v>
      </c>
      <c r="F271" s="3">
        <v>1780</v>
      </c>
      <c r="G271" s="3">
        <v>1034750.4700000004</v>
      </c>
      <c r="H271" s="3">
        <v>18.399999999999999</v>
      </c>
      <c r="I271" s="3" t="s">
        <v>12</v>
      </c>
      <c r="J271" s="3">
        <v>32751.999999999996</v>
      </c>
      <c r="K271" s="3">
        <v>0</v>
      </c>
      <c r="L271" s="3">
        <v>12.938459500193103</v>
      </c>
      <c r="M271" s="3">
        <f>IF(F271&gt;0,SUM($J$2:J271)/SUM($F$2:F271),M270)</f>
        <v>17.497360034028159</v>
      </c>
    </row>
    <row r="272" spans="1:13" x14ac:dyDescent="0.25">
      <c r="A272" s="1">
        <v>44384</v>
      </c>
      <c r="B272" s="2">
        <v>28</v>
      </c>
      <c r="C272" s="2" t="s">
        <v>40</v>
      </c>
      <c r="D272" s="3" t="s">
        <v>11</v>
      </c>
      <c r="E272" s="3">
        <v>0</v>
      </c>
      <c r="F272" s="3">
        <v>4824</v>
      </c>
      <c r="G272" s="3">
        <v>1029926.4700000004</v>
      </c>
      <c r="H272" s="3">
        <v>18.899999999999999</v>
      </c>
      <c r="I272" s="3" t="s">
        <v>12</v>
      </c>
      <c r="J272" s="3">
        <v>91173.599999999991</v>
      </c>
      <c r="K272" s="3">
        <v>0</v>
      </c>
      <c r="L272" s="3">
        <v>12.938459500193103</v>
      </c>
      <c r="M272" s="3">
        <f>IF(F272&gt;0,SUM($J$2:J272)/SUM($F$2:F272),M271)</f>
        <v>17.502768909873346</v>
      </c>
    </row>
    <row r="273" spans="1:13" x14ac:dyDescent="0.25">
      <c r="A273" s="1">
        <v>44385</v>
      </c>
      <c r="B273" s="2">
        <v>28</v>
      </c>
      <c r="C273" s="2" t="s">
        <v>40</v>
      </c>
      <c r="D273" s="3" t="s">
        <v>11</v>
      </c>
      <c r="E273" s="3">
        <v>95354</v>
      </c>
      <c r="F273" s="3">
        <v>0</v>
      </c>
      <c r="G273" s="3">
        <v>1125280.4700000004</v>
      </c>
      <c r="H273" s="3" t="s">
        <v>12</v>
      </c>
      <c r="I273" s="3">
        <v>14.2</v>
      </c>
      <c r="J273" s="3">
        <v>0</v>
      </c>
      <c r="K273" s="3">
        <v>1354026.8</v>
      </c>
      <c r="L273" s="3">
        <v>12.989082526912616</v>
      </c>
      <c r="M273" s="3">
        <f>IF(F273&gt;0,SUM($J$2:J273)/SUM($F$2:F273),M272)</f>
        <v>17.502768909873346</v>
      </c>
    </row>
    <row r="274" spans="1:13" x14ac:dyDescent="0.25">
      <c r="A274" s="1">
        <v>44385</v>
      </c>
      <c r="B274" s="2">
        <v>28</v>
      </c>
      <c r="C274" s="2" t="s">
        <v>40</v>
      </c>
      <c r="D274" s="3" t="s">
        <v>11</v>
      </c>
      <c r="E274" s="3">
        <v>0</v>
      </c>
      <c r="F274" s="3">
        <v>9060</v>
      </c>
      <c r="G274" s="3">
        <v>1116220.4700000004</v>
      </c>
      <c r="H274" s="3">
        <v>16.3</v>
      </c>
      <c r="I274" s="3" t="s">
        <v>12</v>
      </c>
      <c r="J274" s="3">
        <v>147678</v>
      </c>
      <c r="K274" s="3">
        <v>0</v>
      </c>
      <c r="L274" s="3">
        <v>12.989082526912616</v>
      </c>
      <c r="M274" s="3">
        <f>IF(F274&gt;0,SUM($J$2:J274)/SUM($F$2:F274),M273)</f>
        <v>17.494120626682488</v>
      </c>
    </row>
    <row r="275" spans="1:13" x14ac:dyDescent="0.25">
      <c r="A275" s="1">
        <v>44385</v>
      </c>
      <c r="B275" s="2">
        <v>28</v>
      </c>
      <c r="C275" s="2" t="s">
        <v>40</v>
      </c>
      <c r="D275" s="3" t="s">
        <v>11</v>
      </c>
      <c r="E275" s="3">
        <v>94752</v>
      </c>
      <c r="F275" s="3">
        <v>0</v>
      </c>
      <c r="G275" s="3">
        <v>1210972.4700000004</v>
      </c>
      <c r="H275" s="3" t="s">
        <v>12</v>
      </c>
      <c r="I275" s="3">
        <v>12.5</v>
      </c>
      <c r="J275" s="3">
        <v>0</v>
      </c>
      <c r="K275" s="3">
        <v>1184400</v>
      </c>
      <c r="L275" s="3">
        <v>12.970328369553437</v>
      </c>
      <c r="M275" s="3">
        <f>IF(F275&gt;0,SUM($J$2:J275)/SUM($F$2:F275),M274)</f>
        <v>17.494120626682488</v>
      </c>
    </row>
    <row r="276" spans="1:13" x14ac:dyDescent="0.25">
      <c r="A276" s="1">
        <v>44387</v>
      </c>
      <c r="B276" s="2">
        <v>28</v>
      </c>
      <c r="C276" s="2" t="s">
        <v>40</v>
      </c>
      <c r="D276" s="3" t="s">
        <v>11</v>
      </c>
      <c r="E276" s="3">
        <v>0</v>
      </c>
      <c r="F276" s="3">
        <v>99540</v>
      </c>
      <c r="G276" s="3">
        <v>1111432.4700000004</v>
      </c>
      <c r="H276" s="3">
        <v>18.899999999999999</v>
      </c>
      <c r="I276" s="3" t="s">
        <v>12</v>
      </c>
      <c r="J276" s="3">
        <v>1881305.9999999998</v>
      </c>
      <c r="K276" s="3">
        <v>0</v>
      </c>
      <c r="L276" s="3">
        <v>12.970328369553437</v>
      </c>
      <c r="M276" s="3">
        <f>IF(F276&gt;0,SUM($J$2:J276)/SUM($F$2:F276),M275)</f>
        <v>17.597051223260973</v>
      </c>
    </row>
    <row r="277" spans="1:13" x14ac:dyDescent="0.25">
      <c r="A277" s="1">
        <v>44390</v>
      </c>
      <c r="B277" s="2">
        <v>29</v>
      </c>
      <c r="C277" s="2" t="s">
        <v>41</v>
      </c>
      <c r="D277" s="3" t="s">
        <v>11</v>
      </c>
      <c r="E277" s="3">
        <v>0</v>
      </c>
      <c r="F277" s="3">
        <v>18527</v>
      </c>
      <c r="G277" s="3">
        <v>1092905.4700000004</v>
      </c>
      <c r="H277" s="3">
        <v>16.2</v>
      </c>
      <c r="I277" s="3" t="s">
        <v>12</v>
      </c>
      <c r="J277" s="3">
        <v>300137.39999999997</v>
      </c>
      <c r="K277" s="3">
        <v>0</v>
      </c>
      <c r="L277" s="3">
        <v>12.970328369553437</v>
      </c>
      <c r="M277" s="3">
        <f>IF(F277&gt;0,SUM($J$2:J277)/SUM($F$2:F277),M276)</f>
        <v>17.578269388881775</v>
      </c>
    </row>
    <row r="278" spans="1:13" x14ac:dyDescent="0.25">
      <c r="A278" s="1">
        <v>44390</v>
      </c>
      <c r="B278" s="2">
        <v>29</v>
      </c>
      <c r="C278" s="2" t="s">
        <v>41</v>
      </c>
      <c r="D278" s="3" t="s">
        <v>11</v>
      </c>
      <c r="E278" s="3">
        <v>0</v>
      </c>
      <c r="F278" s="3">
        <v>3072</v>
      </c>
      <c r="G278" s="3">
        <v>1089833.4700000004</v>
      </c>
      <c r="H278" s="3">
        <v>18.100000000000001</v>
      </c>
      <c r="I278" s="3" t="s">
        <v>12</v>
      </c>
      <c r="J278" s="3">
        <v>55603.200000000004</v>
      </c>
      <c r="K278" s="3">
        <v>0</v>
      </c>
      <c r="L278" s="3">
        <v>12.970328369553437</v>
      </c>
      <c r="M278" s="3">
        <f>IF(F278&gt;0,SUM($J$2:J278)/SUM($F$2:F278),M277)</f>
        <v>17.579429824550296</v>
      </c>
    </row>
    <row r="279" spans="1:13" x14ac:dyDescent="0.25">
      <c r="A279" s="1">
        <v>44390</v>
      </c>
      <c r="B279" s="2">
        <v>29</v>
      </c>
      <c r="C279" s="2" t="s">
        <v>41</v>
      </c>
      <c r="D279" s="3" t="s">
        <v>11</v>
      </c>
      <c r="E279" s="3">
        <v>0</v>
      </c>
      <c r="F279" s="3">
        <v>8122</v>
      </c>
      <c r="G279" s="3">
        <v>1081711.4700000004</v>
      </c>
      <c r="H279" s="3">
        <v>16.399999999999999</v>
      </c>
      <c r="I279" s="3" t="s">
        <v>12</v>
      </c>
      <c r="J279" s="3">
        <v>133200.79999999999</v>
      </c>
      <c r="K279" s="3">
        <v>0</v>
      </c>
      <c r="L279" s="3">
        <v>12.970328369553437</v>
      </c>
      <c r="M279" s="3">
        <f>IF(F279&gt;0,SUM($J$2:J279)/SUM($F$2:F279),M278)</f>
        <v>17.572534698212912</v>
      </c>
    </row>
    <row r="280" spans="1:13" x14ac:dyDescent="0.25">
      <c r="A280" s="1">
        <v>44390</v>
      </c>
      <c r="B280" s="2">
        <v>29</v>
      </c>
      <c r="C280" s="2" t="s">
        <v>41</v>
      </c>
      <c r="D280" s="3" t="s">
        <v>11</v>
      </c>
      <c r="E280" s="3">
        <v>0</v>
      </c>
      <c r="F280" s="3">
        <v>21657</v>
      </c>
      <c r="G280" s="3">
        <v>1060054.4700000004</v>
      </c>
      <c r="H280" s="3">
        <v>17.8</v>
      </c>
      <c r="I280" s="3" t="s">
        <v>12</v>
      </c>
      <c r="J280" s="3">
        <v>385494.60000000003</v>
      </c>
      <c r="K280" s="3">
        <v>0</v>
      </c>
      <c r="L280" s="3">
        <v>12.970328369553437</v>
      </c>
      <c r="M280" s="3">
        <f>IF(F280&gt;0,SUM($J$2:J280)/SUM($F$2:F280),M279)</f>
        <v>17.576026123875618</v>
      </c>
    </row>
    <row r="281" spans="1:13" x14ac:dyDescent="0.25">
      <c r="A281" s="1">
        <v>44391</v>
      </c>
      <c r="B281" s="2">
        <v>29</v>
      </c>
      <c r="C281" s="2" t="s">
        <v>41</v>
      </c>
      <c r="D281" s="3" t="s">
        <v>11</v>
      </c>
      <c r="E281" s="3">
        <v>0</v>
      </c>
      <c r="F281" s="3">
        <v>16457</v>
      </c>
      <c r="G281" s="3">
        <v>1043597.4700000004</v>
      </c>
      <c r="H281" s="3">
        <v>18.2</v>
      </c>
      <c r="I281" s="3" t="s">
        <v>12</v>
      </c>
      <c r="J281" s="3">
        <v>299517.39999999997</v>
      </c>
      <c r="K281" s="3">
        <v>0</v>
      </c>
      <c r="L281" s="3">
        <v>12.970328369553437</v>
      </c>
      <c r="M281" s="3">
        <f>IF(F281&gt;0,SUM($J$2:J281)/SUM($F$2:F281),M280)</f>
        <v>17.583220120220364</v>
      </c>
    </row>
    <row r="282" spans="1:13" x14ac:dyDescent="0.25">
      <c r="A282" s="1">
        <v>44391</v>
      </c>
      <c r="B282" s="2">
        <v>29</v>
      </c>
      <c r="C282" s="2" t="s">
        <v>41</v>
      </c>
      <c r="D282" s="3" t="s">
        <v>11</v>
      </c>
      <c r="E282" s="3">
        <v>0</v>
      </c>
      <c r="F282" s="3">
        <v>12091</v>
      </c>
      <c r="G282" s="3">
        <v>1031506.4700000004</v>
      </c>
      <c r="H282" s="3">
        <v>16.899999999999999</v>
      </c>
      <c r="I282" s="3" t="s">
        <v>12</v>
      </c>
      <c r="J282" s="3">
        <v>204337.9</v>
      </c>
      <c r="K282" s="3">
        <v>0</v>
      </c>
      <c r="L282" s="3">
        <v>12.970328369553437</v>
      </c>
      <c r="M282" s="3">
        <f>IF(F282&gt;0,SUM($J$2:J282)/SUM($F$2:F282),M281)</f>
        <v>17.577481430378171</v>
      </c>
    </row>
    <row r="283" spans="1:13" x14ac:dyDescent="0.25">
      <c r="A283" s="1">
        <v>44391</v>
      </c>
      <c r="B283" s="2">
        <v>29</v>
      </c>
      <c r="C283" s="2" t="s">
        <v>41</v>
      </c>
      <c r="D283" s="3" t="s">
        <v>11</v>
      </c>
      <c r="E283" s="3">
        <v>0</v>
      </c>
      <c r="F283" s="3">
        <v>3052</v>
      </c>
      <c r="G283" s="3">
        <v>1028454.4700000004</v>
      </c>
      <c r="H283" s="3">
        <v>16.3</v>
      </c>
      <c r="I283" s="3" t="s">
        <v>12</v>
      </c>
      <c r="J283" s="3">
        <v>49747.6</v>
      </c>
      <c r="K283" s="3">
        <v>0</v>
      </c>
      <c r="L283" s="3">
        <v>12.970328369553437</v>
      </c>
      <c r="M283" s="3">
        <f>IF(F283&gt;0,SUM($J$2:J283)/SUM($F$2:F283),M282)</f>
        <v>17.574778659701771</v>
      </c>
    </row>
    <row r="284" spans="1:13" x14ac:dyDescent="0.25">
      <c r="A284" s="1">
        <v>44391</v>
      </c>
      <c r="B284" s="2">
        <v>29</v>
      </c>
      <c r="C284" s="2" t="s">
        <v>41</v>
      </c>
      <c r="D284" s="3" t="s">
        <v>11</v>
      </c>
      <c r="E284" s="3">
        <v>0</v>
      </c>
      <c r="F284" s="3">
        <v>2687</v>
      </c>
      <c r="G284" s="3">
        <v>1025767.4700000004</v>
      </c>
      <c r="H284" s="3">
        <v>17.600000000000001</v>
      </c>
      <c r="I284" s="3" t="s">
        <v>12</v>
      </c>
      <c r="J284" s="3">
        <v>47291.200000000004</v>
      </c>
      <c r="K284" s="3">
        <v>0</v>
      </c>
      <c r="L284" s="3">
        <v>12.970328369553437</v>
      </c>
      <c r="M284" s="3">
        <f>IF(F284&gt;0,SUM($J$2:J284)/SUM($F$2:F284),M283)</f>
        <v>17.574825551588077</v>
      </c>
    </row>
    <row r="285" spans="1:13" x14ac:dyDescent="0.25">
      <c r="A285" s="1">
        <v>44392</v>
      </c>
      <c r="B285" s="2">
        <v>29</v>
      </c>
      <c r="C285" s="2" t="s">
        <v>41</v>
      </c>
      <c r="D285" s="3" t="s">
        <v>11</v>
      </c>
      <c r="E285" s="3">
        <v>0</v>
      </c>
      <c r="F285" s="3">
        <v>5230</v>
      </c>
      <c r="G285" s="3">
        <v>1020537.4700000004</v>
      </c>
      <c r="H285" s="3">
        <v>17.8</v>
      </c>
      <c r="I285" s="3" t="s">
        <v>12</v>
      </c>
      <c r="J285" s="3">
        <v>93094</v>
      </c>
      <c r="K285" s="3">
        <v>0</v>
      </c>
      <c r="L285" s="3">
        <v>12.970328369553437</v>
      </c>
      <c r="M285" s="3">
        <f>IF(F285&gt;0,SUM($J$2:J285)/SUM($F$2:F285),M284)</f>
        <v>17.575637472798796</v>
      </c>
    </row>
    <row r="286" spans="1:13" x14ac:dyDescent="0.25">
      <c r="A286" s="1">
        <v>44394</v>
      </c>
      <c r="B286" s="2">
        <v>29</v>
      </c>
      <c r="C286" s="2" t="s">
        <v>41</v>
      </c>
      <c r="D286" s="3" t="s">
        <v>11</v>
      </c>
      <c r="E286" s="3">
        <v>0</v>
      </c>
      <c r="F286" s="3">
        <v>5260</v>
      </c>
      <c r="G286" s="3">
        <v>1015277.4700000004</v>
      </c>
      <c r="H286" s="3">
        <v>18.600000000000001</v>
      </c>
      <c r="I286" s="3" t="s">
        <v>12</v>
      </c>
      <c r="J286" s="3">
        <v>97836.000000000015</v>
      </c>
      <c r="K286" s="3">
        <v>0</v>
      </c>
      <c r="L286" s="3">
        <v>12.970328369553437</v>
      </c>
      <c r="M286" s="3">
        <f>IF(F286&gt;0,SUM($J$2:J286)/SUM($F$2:F286),M285)</f>
        <v>17.579338825148749</v>
      </c>
    </row>
    <row r="287" spans="1:13" x14ac:dyDescent="0.25">
      <c r="A287" s="1">
        <v>44401</v>
      </c>
      <c r="B287" s="2">
        <v>30</v>
      </c>
      <c r="C287" s="2" t="s">
        <v>43</v>
      </c>
      <c r="D287" s="3" t="s">
        <v>11</v>
      </c>
      <c r="E287" s="3">
        <v>0</v>
      </c>
      <c r="F287" s="3">
        <v>900</v>
      </c>
      <c r="G287" s="3">
        <v>1014377.4700000004</v>
      </c>
      <c r="H287" s="3">
        <v>18.399999999999999</v>
      </c>
      <c r="I287" s="3" t="s">
        <v>12</v>
      </c>
      <c r="J287" s="3">
        <v>16560</v>
      </c>
      <c r="K287" s="3">
        <v>0</v>
      </c>
      <c r="L287" s="3">
        <v>12.970328369553437</v>
      </c>
      <c r="M287" s="3">
        <f>IF(F287&gt;0,SUM($J$2:J287)/SUM($F$2:F287),M286)</f>
        <v>17.579845884714857</v>
      </c>
    </row>
    <row r="288" spans="1:13" x14ac:dyDescent="0.25">
      <c r="A288" s="1">
        <v>44403</v>
      </c>
      <c r="B288" s="2">
        <v>31</v>
      </c>
      <c r="C288" s="2" t="s">
        <v>44</v>
      </c>
      <c r="D288" s="3" t="s">
        <v>11</v>
      </c>
      <c r="E288" s="3">
        <v>0</v>
      </c>
      <c r="F288" s="3">
        <v>7360</v>
      </c>
      <c r="G288" s="3">
        <v>1007017.4700000004</v>
      </c>
      <c r="H288" s="3">
        <v>16.3</v>
      </c>
      <c r="I288" s="3" t="s">
        <v>12</v>
      </c>
      <c r="J288" s="3">
        <v>119968</v>
      </c>
      <c r="K288" s="3">
        <v>0</v>
      </c>
      <c r="L288" s="3">
        <v>12.970328369553437</v>
      </c>
      <c r="M288" s="3">
        <f>IF(F288&gt;0,SUM($J$2:J288)/SUM($F$2:F288),M287)</f>
        <v>17.573411615845359</v>
      </c>
    </row>
    <row r="289" spans="1:13" x14ac:dyDescent="0.25">
      <c r="A289" s="1">
        <v>44404</v>
      </c>
      <c r="B289" s="2">
        <v>31</v>
      </c>
      <c r="C289" s="2" t="s">
        <v>44</v>
      </c>
      <c r="D289" s="3" t="s">
        <v>11</v>
      </c>
      <c r="E289" s="3">
        <v>0</v>
      </c>
      <c r="F289" s="3">
        <v>945</v>
      </c>
      <c r="G289" s="3">
        <v>1006072.4700000004</v>
      </c>
      <c r="H289" s="3">
        <v>16.8</v>
      </c>
      <c r="I289" s="3" t="s">
        <v>12</v>
      </c>
      <c r="J289" s="3">
        <v>15876</v>
      </c>
      <c r="K289" s="3">
        <v>0</v>
      </c>
      <c r="L289" s="3">
        <v>12.970328369553437</v>
      </c>
      <c r="M289" s="3">
        <f>IF(F289&gt;0,SUM($J$2:J289)/SUM($F$2:F289),M288)</f>
        <v>17.572912701528139</v>
      </c>
    </row>
    <row r="290" spans="1:13" x14ac:dyDescent="0.25">
      <c r="A290" s="1">
        <v>44404</v>
      </c>
      <c r="B290" s="2">
        <v>31</v>
      </c>
      <c r="C290" s="2" t="s">
        <v>44</v>
      </c>
      <c r="D290" s="3" t="s">
        <v>11</v>
      </c>
      <c r="E290" s="3">
        <v>0</v>
      </c>
      <c r="F290" s="3">
        <v>292</v>
      </c>
      <c r="G290" s="3">
        <v>1005780.4700000004</v>
      </c>
      <c r="H290" s="3">
        <v>18.3</v>
      </c>
      <c r="I290" s="3" t="s">
        <v>12</v>
      </c>
      <c r="J290" s="3">
        <v>5343.6</v>
      </c>
      <c r="K290" s="3">
        <v>0</v>
      </c>
      <c r="L290" s="3">
        <v>12.970328369553437</v>
      </c>
      <c r="M290" s="3">
        <f>IF(F290&gt;0,SUM($J$2:J290)/SUM($F$2:F290),M289)</f>
        <v>17.573057600838819</v>
      </c>
    </row>
    <row r="291" spans="1:13" x14ac:dyDescent="0.25">
      <c r="A291" s="1">
        <v>44404</v>
      </c>
      <c r="B291" s="2">
        <v>31</v>
      </c>
      <c r="C291" s="2" t="s">
        <v>44</v>
      </c>
      <c r="D291" s="3" t="s">
        <v>11</v>
      </c>
      <c r="E291" s="3">
        <v>0</v>
      </c>
      <c r="F291" s="3">
        <v>1780</v>
      </c>
      <c r="G291" s="3">
        <v>1004000.4700000004</v>
      </c>
      <c r="H291" s="3">
        <v>17.7</v>
      </c>
      <c r="I291" s="3" t="s">
        <v>12</v>
      </c>
      <c r="J291" s="3">
        <v>31506</v>
      </c>
      <c r="K291" s="3">
        <v>0</v>
      </c>
      <c r="L291" s="3">
        <v>12.970328369553437</v>
      </c>
      <c r="M291" s="3">
        <f>IF(F291&gt;0,SUM($J$2:J291)/SUM($F$2:F291),M290)</f>
        <v>17.573211627655166</v>
      </c>
    </row>
    <row r="292" spans="1:13" x14ac:dyDescent="0.25">
      <c r="A292" s="1">
        <v>44405</v>
      </c>
      <c r="B292" s="2">
        <v>31</v>
      </c>
      <c r="C292" s="2" t="s">
        <v>44</v>
      </c>
      <c r="D292" s="3" t="s">
        <v>11</v>
      </c>
      <c r="E292" s="3">
        <v>0</v>
      </c>
      <c r="F292" s="3">
        <v>360</v>
      </c>
      <c r="G292" s="3">
        <v>1003640.4700000004</v>
      </c>
      <c r="H292" s="3">
        <v>17.3</v>
      </c>
      <c r="I292" s="3" t="s">
        <v>12</v>
      </c>
      <c r="J292" s="3">
        <v>6228</v>
      </c>
      <c r="K292" s="3">
        <v>0</v>
      </c>
      <c r="L292" s="3">
        <v>12.970328369553437</v>
      </c>
      <c r="M292" s="3">
        <f>IF(F292&gt;0,SUM($J$2:J292)/SUM($F$2:F292),M291)</f>
        <v>17.573144598344719</v>
      </c>
    </row>
    <row r="293" spans="1:13" x14ac:dyDescent="0.25">
      <c r="A293" s="1">
        <v>44407</v>
      </c>
      <c r="B293" s="2">
        <v>31</v>
      </c>
      <c r="C293" s="2" t="s">
        <v>44</v>
      </c>
      <c r="D293" s="3" t="s">
        <v>11</v>
      </c>
      <c r="E293" s="3">
        <v>387414</v>
      </c>
      <c r="F293" s="3">
        <v>0</v>
      </c>
      <c r="G293" s="3">
        <v>1391054.4700000004</v>
      </c>
      <c r="H293" s="3" t="s">
        <v>12</v>
      </c>
      <c r="I293" s="3">
        <v>14.9</v>
      </c>
      <c r="J293" s="3">
        <v>0</v>
      </c>
      <c r="K293" s="3">
        <v>5772468.6000000006</v>
      </c>
      <c r="L293" s="3">
        <v>13.231865522607118</v>
      </c>
      <c r="M293" s="3">
        <f>IF(F293&gt;0,SUM($J$2:J293)/SUM($F$2:F293),M292)</f>
        <v>17.573144598344719</v>
      </c>
    </row>
    <row r="294" spans="1:13" x14ac:dyDescent="0.25">
      <c r="A294" s="1">
        <v>44411</v>
      </c>
      <c r="B294" s="2">
        <v>32</v>
      </c>
      <c r="C294" s="2" t="s">
        <v>45</v>
      </c>
      <c r="D294" s="3" t="s">
        <v>11</v>
      </c>
      <c r="E294" s="3">
        <v>0</v>
      </c>
      <c r="F294" s="3">
        <v>343</v>
      </c>
      <c r="G294" s="3">
        <v>1390711.4700000004</v>
      </c>
      <c r="H294" s="3">
        <v>16.600000000000001</v>
      </c>
      <c r="I294" s="3" t="s">
        <v>12</v>
      </c>
      <c r="J294" s="3">
        <v>5693.8</v>
      </c>
      <c r="K294" s="3">
        <v>0</v>
      </c>
      <c r="L294" s="3">
        <v>13.231865522607118</v>
      </c>
      <c r="M294" s="3">
        <f>IF(F294&gt;0,SUM($J$2:J294)/SUM($F$2:F294),M293)</f>
        <v>17.572917176036579</v>
      </c>
    </row>
    <row r="295" spans="1:13" x14ac:dyDescent="0.25">
      <c r="A295" s="1">
        <v>44412</v>
      </c>
      <c r="B295" s="2">
        <v>32</v>
      </c>
      <c r="C295" s="2" t="s">
        <v>45</v>
      </c>
      <c r="D295" s="3" t="s">
        <v>11</v>
      </c>
      <c r="E295" s="3">
        <v>0</v>
      </c>
      <c r="F295" s="3">
        <v>410</v>
      </c>
      <c r="G295" s="3">
        <v>1390301.4700000004</v>
      </c>
      <c r="H295" s="3">
        <v>18.2</v>
      </c>
      <c r="I295" s="3" t="s">
        <v>12</v>
      </c>
      <c r="J295" s="3">
        <v>7462</v>
      </c>
      <c r="K295" s="3">
        <v>0</v>
      </c>
      <c r="L295" s="3">
        <v>13.231865522607118</v>
      </c>
      <c r="M295" s="3">
        <f>IF(F295&gt;0,SUM($J$2:J295)/SUM($F$2:F295),M294)</f>
        <v>17.57309230139067</v>
      </c>
    </row>
    <row r="296" spans="1:13" x14ac:dyDescent="0.25">
      <c r="A296" s="1">
        <v>44413</v>
      </c>
      <c r="B296" s="2">
        <v>32</v>
      </c>
      <c r="C296" s="2" t="s">
        <v>45</v>
      </c>
      <c r="D296" s="3" t="s">
        <v>11</v>
      </c>
      <c r="E296" s="3">
        <v>0</v>
      </c>
      <c r="F296" s="3">
        <v>2602</v>
      </c>
      <c r="G296" s="3">
        <v>1387699.4700000004</v>
      </c>
      <c r="H296" s="3">
        <v>17.7</v>
      </c>
      <c r="I296" s="3" t="s">
        <v>12</v>
      </c>
      <c r="J296" s="3">
        <v>46055.4</v>
      </c>
      <c r="K296" s="3">
        <v>0</v>
      </c>
      <c r="L296" s="3">
        <v>13.231865522607118</v>
      </c>
      <c r="M296" s="3">
        <f>IF(F296&gt;0,SUM($J$2:J296)/SUM($F$2:F296),M295)</f>
        <v>17.573316827312368</v>
      </c>
    </row>
    <row r="297" spans="1:13" x14ac:dyDescent="0.25">
      <c r="A297" s="1">
        <v>44415</v>
      </c>
      <c r="B297" s="2">
        <v>32</v>
      </c>
      <c r="C297" s="2" t="s">
        <v>45</v>
      </c>
      <c r="D297" s="3" t="s">
        <v>11</v>
      </c>
      <c r="E297" s="3">
        <v>0</v>
      </c>
      <c r="F297" s="3">
        <v>3190</v>
      </c>
      <c r="G297" s="3">
        <v>1384509.4700000004</v>
      </c>
      <c r="H297" s="3">
        <v>16.100000000000001</v>
      </c>
      <c r="I297" s="3" t="s">
        <v>12</v>
      </c>
      <c r="J297" s="3">
        <v>51359.000000000007</v>
      </c>
      <c r="K297" s="3">
        <v>0</v>
      </c>
      <c r="L297" s="3">
        <v>13.231865522607118</v>
      </c>
      <c r="M297" s="3">
        <f>IF(F297&gt;0,SUM($J$2:J297)/SUM($F$2:F297),M296)</f>
        <v>17.570128102144388</v>
      </c>
    </row>
    <row r="298" spans="1:13" x14ac:dyDescent="0.25">
      <c r="A298" s="1">
        <v>44417</v>
      </c>
      <c r="B298" s="2">
        <v>33</v>
      </c>
      <c r="C298" s="2" t="s">
        <v>46</v>
      </c>
      <c r="D298" s="3" t="s">
        <v>11</v>
      </c>
      <c r="E298" s="3">
        <v>0</v>
      </c>
      <c r="F298" s="3">
        <v>5161</v>
      </c>
      <c r="G298" s="3">
        <v>1379348.4700000004</v>
      </c>
      <c r="H298" s="3">
        <v>17.5</v>
      </c>
      <c r="I298" s="3" t="s">
        <v>12</v>
      </c>
      <c r="J298" s="3">
        <v>90317.5</v>
      </c>
      <c r="K298" s="3">
        <v>0</v>
      </c>
      <c r="L298" s="3">
        <v>13.231865522607118</v>
      </c>
      <c r="M298" s="3">
        <f>IF(F298&gt;0,SUM($J$2:J298)/SUM($F$2:F298),M297)</f>
        <v>17.5698833997936</v>
      </c>
    </row>
    <row r="299" spans="1:13" x14ac:dyDescent="0.25">
      <c r="A299" s="1">
        <v>44417</v>
      </c>
      <c r="B299" s="2">
        <v>33</v>
      </c>
      <c r="C299" s="2" t="s">
        <v>46</v>
      </c>
      <c r="D299" s="3" t="s">
        <v>11</v>
      </c>
      <c r="E299" s="3">
        <v>0</v>
      </c>
      <c r="F299" s="3">
        <v>3175</v>
      </c>
      <c r="G299" s="3">
        <v>1376173.4700000004</v>
      </c>
      <c r="H299" s="3">
        <v>18.5</v>
      </c>
      <c r="I299" s="3" t="s">
        <v>12</v>
      </c>
      <c r="J299" s="3">
        <v>58737.5</v>
      </c>
      <c r="K299" s="3">
        <v>0</v>
      </c>
      <c r="L299" s="3">
        <v>13.231865522607118</v>
      </c>
      <c r="M299" s="3">
        <f>IF(F299&gt;0,SUM($J$2:J299)/SUM($F$2:F299),M298)</f>
        <v>17.571875733369701</v>
      </c>
    </row>
    <row r="300" spans="1:13" x14ac:dyDescent="0.25">
      <c r="A300" s="1">
        <v>44417</v>
      </c>
      <c r="B300" s="2">
        <v>33</v>
      </c>
      <c r="C300" s="2" t="s">
        <v>46</v>
      </c>
      <c r="D300" s="3" t="s">
        <v>11</v>
      </c>
      <c r="E300" s="3">
        <v>0</v>
      </c>
      <c r="F300" s="3">
        <v>5854</v>
      </c>
      <c r="G300" s="3">
        <v>1370319.4700000004</v>
      </c>
      <c r="H300" s="3">
        <v>16.8</v>
      </c>
      <c r="I300" s="3" t="s">
        <v>12</v>
      </c>
      <c r="J300" s="3">
        <v>98347.199999999997</v>
      </c>
      <c r="K300" s="3">
        <v>0</v>
      </c>
      <c r="L300" s="3">
        <v>13.231865522607118</v>
      </c>
      <c r="M300" s="3">
        <f>IF(F300&gt;0,SUM($J$2:J300)/SUM($F$2:F300),M299)</f>
        <v>17.568839261933302</v>
      </c>
    </row>
    <row r="301" spans="1:13" x14ac:dyDescent="0.25">
      <c r="A301" s="1">
        <v>44418</v>
      </c>
      <c r="B301" s="2">
        <v>33</v>
      </c>
      <c r="C301" s="2" t="s">
        <v>46</v>
      </c>
      <c r="D301" s="3" t="s">
        <v>11</v>
      </c>
      <c r="E301" s="3">
        <v>0</v>
      </c>
      <c r="F301" s="3">
        <v>32760</v>
      </c>
      <c r="G301" s="3">
        <v>1337559.4700000004</v>
      </c>
      <c r="H301" s="3">
        <v>16.8</v>
      </c>
      <c r="I301" s="3" t="s">
        <v>12</v>
      </c>
      <c r="J301" s="3">
        <v>550368</v>
      </c>
      <c r="K301" s="3">
        <v>0</v>
      </c>
      <c r="L301" s="3">
        <v>13.231865522607118</v>
      </c>
      <c r="M301" s="3">
        <f>IF(F301&gt;0,SUM($J$2:J301)/SUM($F$2:F301),M300)</f>
        <v>17.552278077504855</v>
      </c>
    </row>
    <row r="302" spans="1:13" x14ac:dyDescent="0.25">
      <c r="A302" s="1">
        <v>44418</v>
      </c>
      <c r="B302" s="2">
        <v>33</v>
      </c>
      <c r="C302" s="2" t="s">
        <v>46</v>
      </c>
      <c r="D302" s="3" t="s">
        <v>11</v>
      </c>
      <c r="E302" s="3">
        <v>0</v>
      </c>
      <c r="F302" s="3">
        <v>54870</v>
      </c>
      <c r="G302" s="3">
        <v>1282689.4700000004</v>
      </c>
      <c r="H302" s="3">
        <v>16.7</v>
      </c>
      <c r="I302" s="3" t="s">
        <v>12</v>
      </c>
      <c r="J302" s="3">
        <v>916329</v>
      </c>
      <c r="K302" s="3">
        <v>0</v>
      </c>
      <c r="L302" s="3">
        <v>13.231865522607118</v>
      </c>
      <c r="M302" s="3">
        <f>IF(F302&gt;0,SUM($J$2:J302)/SUM($F$2:F302),M301)</f>
        <v>17.522600010020785</v>
      </c>
    </row>
    <row r="303" spans="1:13" x14ac:dyDescent="0.25">
      <c r="A303" s="1">
        <v>44418</v>
      </c>
      <c r="B303" s="2">
        <v>33</v>
      </c>
      <c r="C303" s="2" t="s">
        <v>46</v>
      </c>
      <c r="D303" s="3" t="s">
        <v>11</v>
      </c>
      <c r="E303" s="3">
        <v>0</v>
      </c>
      <c r="F303" s="3">
        <v>17160</v>
      </c>
      <c r="G303" s="3">
        <v>1265529.4700000004</v>
      </c>
      <c r="H303" s="3">
        <v>17.399999999999999</v>
      </c>
      <c r="I303" s="3" t="s">
        <v>12</v>
      </c>
      <c r="J303" s="3">
        <v>298584</v>
      </c>
      <c r="K303" s="3">
        <v>0</v>
      </c>
      <c r="L303" s="3">
        <v>13.231865522607118</v>
      </c>
      <c r="M303" s="3">
        <f>IF(F303&gt;0,SUM($J$2:J303)/SUM($F$2:F303),M302)</f>
        <v>17.521279252370793</v>
      </c>
    </row>
    <row r="304" spans="1:13" x14ac:dyDescent="0.25">
      <c r="A304" s="1">
        <v>44419</v>
      </c>
      <c r="B304" s="2">
        <v>33</v>
      </c>
      <c r="C304" s="2" t="s">
        <v>46</v>
      </c>
      <c r="D304" s="3" t="s">
        <v>11</v>
      </c>
      <c r="E304" s="3">
        <v>0</v>
      </c>
      <c r="F304" s="3">
        <v>4060</v>
      </c>
      <c r="G304" s="3">
        <v>1261469.4700000004</v>
      </c>
      <c r="H304" s="3">
        <v>17.7</v>
      </c>
      <c r="I304" s="3" t="s">
        <v>12</v>
      </c>
      <c r="J304" s="3">
        <v>71862</v>
      </c>
      <c r="K304" s="3">
        <v>0</v>
      </c>
      <c r="L304" s="3">
        <v>13.231865522607118</v>
      </c>
      <c r="M304" s="3">
        <f>IF(F304&gt;0,SUM($J$2:J304)/SUM($F$2:F304),M303)</f>
        <v>17.521733623591565</v>
      </c>
    </row>
    <row r="305" spans="1:13" x14ac:dyDescent="0.25">
      <c r="A305" s="1">
        <v>44419</v>
      </c>
      <c r="B305" s="2">
        <v>33</v>
      </c>
      <c r="C305" s="2" t="s">
        <v>46</v>
      </c>
      <c r="D305" s="3" t="s">
        <v>11</v>
      </c>
      <c r="E305" s="3">
        <v>0</v>
      </c>
      <c r="F305" s="3">
        <v>1400</v>
      </c>
      <c r="G305" s="3">
        <v>1260069.4700000004</v>
      </c>
      <c r="H305" s="3">
        <v>17.5</v>
      </c>
      <c r="I305" s="3" t="s">
        <v>12</v>
      </c>
      <c r="J305" s="3">
        <v>24500</v>
      </c>
      <c r="K305" s="3">
        <v>0</v>
      </c>
      <c r="L305" s="3">
        <v>13.231865522607118</v>
      </c>
      <c r="M305" s="3">
        <f>IF(F305&gt;0,SUM($J$2:J305)/SUM($F$2:F305),M304)</f>
        <v>17.521714586990051</v>
      </c>
    </row>
    <row r="306" spans="1:13" x14ac:dyDescent="0.25">
      <c r="A306" s="1">
        <v>44419</v>
      </c>
      <c r="B306" s="2">
        <v>33</v>
      </c>
      <c r="C306" s="2" t="s">
        <v>46</v>
      </c>
      <c r="D306" s="3" t="s">
        <v>11</v>
      </c>
      <c r="E306" s="3">
        <v>0</v>
      </c>
      <c r="F306" s="3">
        <v>3180</v>
      </c>
      <c r="G306" s="3">
        <v>1256889.4700000004</v>
      </c>
      <c r="H306" s="3">
        <v>17.600000000000001</v>
      </c>
      <c r="I306" s="3" t="s">
        <v>12</v>
      </c>
      <c r="J306" s="3">
        <v>55968.000000000007</v>
      </c>
      <c r="K306" s="3">
        <v>0</v>
      </c>
      <c r="L306" s="3">
        <v>13.231865522607118</v>
      </c>
      <c r="M306" s="3">
        <f>IF(F306&gt;0,SUM($J$2:J306)/SUM($F$2:F306),M305)</f>
        <v>17.521870031008248</v>
      </c>
    </row>
    <row r="307" spans="1:13" x14ac:dyDescent="0.25">
      <c r="A307" s="1">
        <v>44420</v>
      </c>
      <c r="B307" s="2">
        <v>33</v>
      </c>
      <c r="C307" s="2" t="s">
        <v>46</v>
      </c>
      <c r="D307" s="3" t="s">
        <v>11</v>
      </c>
      <c r="E307" s="3">
        <v>0</v>
      </c>
      <c r="F307" s="3">
        <v>16740</v>
      </c>
      <c r="G307" s="3">
        <v>1240149.4700000004</v>
      </c>
      <c r="H307" s="3">
        <v>17.7</v>
      </c>
      <c r="I307" s="3" t="s">
        <v>12</v>
      </c>
      <c r="J307" s="3">
        <v>296298</v>
      </c>
      <c r="K307" s="3">
        <v>0</v>
      </c>
      <c r="L307" s="3">
        <v>13.231865522607118</v>
      </c>
      <c r="M307" s="3">
        <f>IF(F307&gt;0,SUM($J$2:J307)/SUM($F$2:F307),M306)</f>
        <v>17.523712679841825</v>
      </c>
    </row>
    <row r="308" spans="1:13" x14ac:dyDescent="0.25">
      <c r="A308" s="1">
        <v>44422</v>
      </c>
      <c r="B308" s="2">
        <v>33</v>
      </c>
      <c r="C308" s="2" t="s">
        <v>46</v>
      </c>
      <c r="D308" s="3" t="s">
        <v>11</v>
      </c>
      <c r="E308" s="3">
        <v>0</v>
      </c>
      <c r="F308" s="3">
        <v>910</v>
      </c>
      <c r="G308" s="3">
        <v>1239239.4700000004</v>
      </c>
      <c r="H308" s="3">
        <v>17.5</v>
      </c>
      <c r="I308" s="3" t="s">
        <v>12</v>
      </c>
      <c r="J308" s="3">
        <v>15925</v>
      </c>
      <c r="K308" s="3">
        <v>0</v>
      </c>
      <c r="L308" s="3">
        <v>13.231865522607118</v>
      </c>
      <c r="M308" s="3">
        <f>IF(F308&gt;0,SUM($J$2:J308)/SUM($F$2:F308),M307)</f>
        <v>17.523699352976401</v>
      </c>
    </row>
    <row r="309" spans="1:13" x14ac:dyDescent="0.25">
      <c r="A309" s="1">
        <v>44423</v>
      </c>
      <c r="B309" s="2">
        <v>34</v>
      </c>
      <c r="C309" s="2" t="s">
        <v>47</v>
      </c>
      <c r="D309" s="3" t="s">
        <v>11</v>
      </c>
      <c r="E309" s="3">
        <v>0</v>
      </c>
      <c r="F309" s="3">
        <v>1590</v>
      </c>
      <c r="G309" s="3">
        <v>1237649.4700000004</v>
      </c>
      <c r="H309" s="3">
        <v>17.8</v>
      </c>
      <c r="I309" s="3" t="s">
        <v>12</v>
      </c>
      <c r="J309" s="3">
        <v>28302</v>
      </c>
      <c r="K309" s="3">
        <v>0</v>
      </c>
      <c r="L309" s="3">
        <v>13.231865522607118</v>
      </c>
      <c r="M309" s="3">
        <f>IF(F309&gt;0,SUM($J$2:J309)/SUM($F$2:F309),M308)</f>
        <v>17.523970408803969</v>
      </c>
    </row>
    <row r="310" spans="1:13" x14ac:dyDescent="0.25">
      <c r="A310" s="1">
        <v>44423</v>
      </c>
      <c r="B310" s="2">
        <v>34</v>
      </c>
      <c r="C310" s="2" t="s">
        <v>47</v>
      </c>
      <c r="D310" s="3" t="s">
        <v>11</v>
      </c>
      <c r="E310" s="3">
        <v>13460</v>
      </c>
      <c r="F310" s="3">
        <v>0</v>
      </c>
      <c r="G310" s="3">
        <v>1251109.4700000004</v>
      </c>
      <c r="H310" s="3" t="s">
        <v>12</v>
      </c>
      <c r="I310" s="3">
        <v>14.5</v>
      </c>
      <c r="J310" s="3">
        <v>0</v>
      </c>
      <c r="K310" s="3">
        <v>195170</v>
      </c>
      <c r="L310" s="3">
        <v>13.237809057114635</v>
      </c>
      <c r="M310" s="3">
        <f>IF(F310&gt;0,SUM($J$2:J310)/SUM($F$2:F310),M309)</f>
        <v>17.523970408803969</v>
      </c>
    </row>
    <row r="311" spans="1:13" x14ac:dyDescent="0.25">
      <c r="A311" s="1">
        <v>44423</v>
      </c>
      <c r="B311" s="2">
        <v>34</v>
      </c>
      <c r="C311" s="2" t="s">
        <v>47</v>
      </c>
      <c r="D311" s="3" t="s">
        <v>11</v>
      </c>
      <c r="E311" s="3">
        <v>5440</v>
      </c>
      <c r="F311" s="3">
        <v>0</v>
      </c>
      <c r="G311" s="3">
        <v>1256549.4700000004</v>
      </c>
      <c r="H311" s="3" t="s">
        <v>12</v>
      </c>
      <c r="I311" s="3">
        <v>12.6</v>
      </c>
      <c r="J311" s="3">
        <v>0</v>
      </c>
      <c r="K311" s="3">
        <v>68544</v>
      </c>
      <c r="L311" s="3">
        <v>13.236603182580625</v>
      </c>
      <c r="M311" s="3">
        <f>IF(F311&gt;0,SUM($J$2:J311)/SUM($F$2:F311),M310)</f>
        <v>17.523970408803969</v>
      </c>
    </row>
    <row r="312" spans="1:13" x14ac:dyDescent="0.25">
      <c r="A312" s="1">
        <v>44423</v>
      </c>
      <c r="B312" s="2">
        <v>34</v>
      </c>
      <c r="C312" s="2" t="s">
        <v>47</v>
      </c>
      <c r="D312" s="3" t="s">
        <v>11</v>
      </c>
      <c r="E312" s="3">
        <v>0</v>
      </c>
      <c r="F312" s="3">
        <v>5410</v>
      </c>
      <c r="G312" s="3">
        <v>1251139.4700000004</v>
      </c>
      <c r="H312" s="3">
        <v>16.899999999999999</v>
      </c>
      <c r="I312" s="3" t="s">
        <v>12</v>
      </c>
      <c r="J312" s="3">
        <v>91428.999999999985</v>
      </c>
      <c r="K312" s="3">
        <v>0</v>
      </c>
      <c r="L312" s="3">
        <v>13.236603182580625</v>
      </c>
      <c r="M312" s="3">
        <f>IF(F312&gt;0,SUM($J$2:J312)/SUM($F$2:F312),M311)</f>
        <v>17.521894569397283</v>
      </c>
    </row>
    <row r="313" spans="1:13" x14ac:dyDescent="0.25">
      <c r="A313" s="1">
        <v>44423</v>
      </c>
      <c r="B313" s="2">
        <v>34</v>
      </c>
      <c r="C313" s="2" t="s">
        <v>47</v>
      </c>
      <c r="D313" s="3" t="s">
        <v>11</v>
      </c>
      <c r="E313" s="3">
        <v>0</v>
      </c>
      <c r="F313" s="3">
        <v>530</v>
      </c>
      <c r="G313" s="3">
        <v>1250609.4700000004</v>
      </c>
      <c r="H313" s="3">
        <v>18.600000000000001</v>
      </c>
      <c r="I313" s="3" t="s">
        <v>12</v>
      </c>
      <c r="J313" s="3">
        <v>9858</v>
      </c>
      <c r="K313" s="3">
        <v>0</v>
      </c>
      <c r="L313" s="3">
        <v>13.236603182580625</v>
      </c>
      <c r="M313" s="3">
        <f>IF(F313&gt;0,SUM($J$2:J313)/SUM($F$2:F313),M312)</f>
        <v>17.522245828894025</v>
      </c>
    </row>
    <row r="314" spans="1:13" x14ac:dyDescent="0.25">
      <c r="A314" s="1">
        <v>44424</v>
      </c>
      <c r="B314" s="2">
        <v>34</v>
      </c>
      <c r="C314" s="2" t="s">
        <v>47</v>
      </c>
      <c r="D314" s="3" t="s">
        <v>11</v>
      </c>
      <c r="E314" s="3">
        <v>0</v>
      </c>
      <c r="F314" s="3">
        <v>2400</v>
      </c>
      <c r="G314" s="3">
        <v>1248209.4700000004</v>
      </c>
      <c r="H314" s="3">
        <v>17.899999999999999</v>
      </c>
      <c r="I314" s="3" t="s">
        <v>12</v>
      </c>
      <c r="J314" s="3">
        <v>42960</v>
      </c>
      <c r="K314" s="3">
        <v>0</v>
      </c>
      <c r="L314" s="3">
        <v>13.236603182580625</v>
      </c>
      <c r="M314" s="3">
        <f>IF(F314&gt;0,SUM($J$2:J314)/SUM($F$2:F314),M313)</f>
        <v>17.522802336631479</v>
      </c>
    </row>
    <row r="315" spans="1:13" x14ac:dyDescent="0.25">
      <c r="A315" s="1">
        <v>44424</v>
      </c>
      <c r="B315" s="2">
        <v>34</v>
      </c>
      <c r="C315" s="2" t="s">
        <v>47</v>
      </c>
      <c r="D315" s="3" t="s">
        <v>11</v>
      </c>
      <c r="E315" s="3">
        <v>0</v>
      </c>
      <c r="F315" s="3">
        <v>2648</v>
      </c>
      <c r="G315" s="3">
        <v>1245561.4700000004</v>
      </c>
      <c r="H315" s="3">
        <v>16.3</v>
      </c>
      <c r="I315" s="3" t="s">
        <v>12</v>
      </c>
      <c r="J315" s="3">
        <v>43162.400000000001</v>
      </c>
      <c r="K315" s="3">
        <v>0</v>
      </c>
      <c r="L315" s="3">
        <v>13.236603182580625</v>
      </c>
      <c r="M315" s="3">
        <f>IF(F315&gt;0,SUM($J$2:J315)/SUM($F$2:F315),M314)</f>
        <v>17.520817980604129</v>
      </c>
    </row>
    <row r="316" spans="1:13" x14ac:dyDescent="0.25">
      <c r="A316" s="1">
        <v>44424</v>
      </c>
      <c r="B316" s="2">
        <v>34</v>
      </c>
      <c r="C316" s="2" t="s">
        <v>47</v>
      </c>
      <c r="D316" s="3" t="s">
        <v>11</v>
      </c>
      <c r="E316" s="3">
        <v>0</v>
      </c>
      <c r="F316" s="3">
        <v>14530</v>
      </c>
      <c r="G316" s="3">
        <v>1231031.4700000004</v>
      </c>
      <c r="H316" s="3">
        <v>16.600000000000001</v>
      </c>
      <c r="I316" s="3" t="s">
        <v>12</v>
      </c>
      <c r="J316" s="3">
        <v>241198.00000000003</v>
      </c>
      <c r="K316" s="3">
        <v>0</v>
      </c>
      <c r="L316" s="3">
        <v>13.236603182580625</v>
      </c>
      <c r="M316" s="3">
        <f>IF(F316&gt;0,SUM($J$2:J316)/SUM($F$2:F316),M315)</f>
        <v>17.512690897745252</v>
      </c>
    </row>
    <row r="317" spans="1:13" x14ac:dyDescent="0.25">
      <c r="A317" s="1">
        <v>44425</v>
      </c>
      <c r="B317" s="2">
        <v>34</v>
      </c>
      <c r="C317" s="2" t="s">
        <v>47</v>
      </c>
      <c r="D317" s="3" t="s">
        <v>11</v>
      </c>
      <c r="E317" s="3">
        <v>0</v>
      </c>
      <c r="F317" s="3">
        <v>7709</v>
      </c>
      <c r="G317" s="3">
        <v>1223322.4700000004</v>
      </c>
      <c r="H317" s="3">
        <v>17.8</v>
      </c>
      <c r="I317" s="3" t="s">
        <v>12</v>
      </c>
      <c r="J317" s="3">
        <v>137220.20000000001</v>
      </c>
      <c r="K317" s="3">
        <v>0</v>
      </c>
      <c r="L317" s="3">
        <v>13.236603182580625</v>
      </c>
      <c r="M317" s="3">
        <f>IF(F317&gt;0,SUM($J$2:J317)/SUM($F$2:F317),M316)</f>
        <v>17.51403000019015</v>
      </c>
    </row>
    <row r="318" spans="1:13" x14ac:dyDescent="0.25">
      <c r="A318" s="1">
        <v>44425</v>
      </c>
      <c r="B318" s="2">
        <v>34</v>
      </c>
      <c r="C318" s="2" t="s">
        <v>47</v>
      </c>
      <c r="D318" s="3" t="s">
        <v>11</v>
      </c>
      <c r="E318" s="3">
        <v>0</v>
      </c>
      <c r="F318" s="3">
        <v>1600</v>
      </c>
      <c r="G318" s="3">
        <v>1221722.4700000004</v>
      </c>
      <c r="H318" s="3">
        <v>16.600000000000001</v>
      </c>
      <c r="I318" s="3" t="s">
        <v>12</v>
      </c>
      <c r="J318" s="3">
        <v>26560.000000000004</v>
      </c>
      <c r="K318" s="3">
        <v>0</v>
      </c>
      <c r="L318" s="3">
        <v>13.236603182580625</v>
      </c>
      <c r="M318" s="3">
        <f>IF(F318&gt;0,SUM($J$2:J318)/SUM($F$2:F318),M317)</f>
        <v>17.513146662236437</v>
      </c>
    </row>
    <row r="319" spans="1:13" x14ac:dyDescent="0.25">
      <c r="A319" s="1">
        <v>44425</v>
      </c>
      <c r="B319" s="2">
        <v>34</v>
      </c>
      <c r="C319" s="2" t="s">
        <v>47</v>
      </c>
      <c r="D319" s="3" t="s">
        <v>11</v>
      </c>
      <c r="E319" s="3">
        <v>40200</v>
      </c>
      <c r="F319" s="3">
        <v>0</v>
      </c>
      <c r="G319" s="3">
        <v>1261922.4700000004</v>
      </c>
      <c r="H319" s="3" t="s">
        <v>12</v>
      </c>
      <c r="I319" s="3">
        <v>14.6</v>
      </c>
      <c r="J319" s="3">
        <v>0</v>
      </c>
      <c r="K319" s="3">
        <v>586920</v>
      </c>
      <c r="L319" s="3">
        <v>13.255389220029867</v>
      </c>
      <c r="M319" s="3">
        <f>IF(F319&gt;0,SUM($J$2:J319)/SUM($F$2:F319),M318)</f>
        <v>17.513146662236437</v>
      </c>
    </row>
    <row r="320" spans="1:13" x14ac:dyDescent="0.25">
      <c r="A320" s="1">
        <v>44425</v>
      </c>
      <c r="B320" s="2">
        <v>34</v>
      </c>
      <c r="C320" s="2" t="s">
        <v>47</v>
      </c>
      <c r="D320" s="3" t="s">
        <v>11</v>
      </c>
      <c r="E320" s="3">
        <v>0</v>
      </c>
      <c r="F320" s="3">
        <v>5440</v>
      </c>
      <c r="G320" s="3">
        <v>1256482.4700000004</v>
      </c>
      <c r="H320" s="3">
        <v>16.3</v>
      </c>
      <c r="I320" s="3" t="s">
        <v>12</v>
      </c>
      <c r="J320" s="3">
        <v>88672</v>
      </c>
      <c r="K320" s="3">
        <v>0</v>
      </c>
      <c r="L320" s="3">
        <v>13.255389220029867</v>
      </c>
      <c r="M320" s="3">
        <f>IF(F320&gt;0,SUM($J$2:J320)/SUM($F$2:F320),M319)</f>
        <v>17.509173521161856</v>
      </c>
    </row>
    <row r="321" spans="1:13" x14ac:dyDescent="0.25">
      <c r="A321" s="1">
        <v>44425</v>
      </c>
      <c r="B321" s="2">
        <v>34</v>
      </c>
      <c r="C321" s="2" t="s">
        <v>47</v>
      </c>
      <c r="D321" s="3" t="s">
        <v>11</v>
      </c>
      <c r="E321" s="3">
        <v>0</v>
      </c>
      <c r="F321" s="3">
        <v>5500</v>
      </c>
      <c r="G321" s="3">
        <v>1250982.4700000004</v>
      </c>
      <c r="H321" s="3">
        <v>16.8</v>
      </c>
      <c r="I321" s="3" t="s">
        <v>12</v>
      </c>
      <c r="J321" s="3">
        <v>92400</v>
      </c>
      <c r="K321" s="3">
        <v>0</v>
      </c>
      <c r="L321" s="3">
        <v>13.255389220029867</v>
      </c>
      <c r="M321" s="3">
        <f>IF(F321&gt;0,SUM($J$2:J321)/SUM($F$2:F321),M320)</f>
        <v>17.506833060626445</v>
      </c>
    </row>
    <row r="322" spans="1:13" x14ac:dyDescent="0.25">
      <c r="A322" s="1">
        <v>44425</v>
      </c>
      <c r="B322" s="2">
        <v>34</v>
      </c>
      <c r="C322" s="2" t="s">
        <v>47</v>
      </c>
      <c r="D322" s="3" t="s">
        <v>11</v>
      </c>
      <c r="E322" s="3">
        <v>0</v>
      </c>
      <c r="F322" s="3">
        <v>18310</v>
      </c>
      <c r="G322" s="3">
        <v>1232672.4700000004</v>
      </c>
      <c r="H322" s="3">
        <v>16.8</v>
      </c>
      <c r="I322" s="3" t="s">
        <v>12</v>
      </c>
      <c r="J322" s="3">
        <v>307608</v>
      </c>
      <c r="K322" s="3">
        <v>0</v>
      </c>
      <c r="L322" s="3">
        <v>13.255389220029867</v>
      </c>
      <c r="M322" s="3">
        <f>IF(F322&gt;0,SUM($J$2:J322)/SUM($F$2:F322),M321)</f>
        <v>17.499151564788377</v>
      </c>
    </row>
    <row r="323" spans="1:13" x14ac:dyDescent="0.25">
      <c r="A323" s="1">
        <v>44426</v>
      </c>
      <c r="B323" s="2">
        <v>34</v>
      </c>
      <c r="C323" s="2" t="s">
        <v>47</v>
      </c>
      <c r="D323" s="3" t="s">
        <v>11</v>
      </c>
      <c r="E323" s="3">
        <v>0</v>
      </c>
      <c r="F323" s="3">
        <v>13260</v>
      </c>
      <c r="G323" s="3">
        <v>1219412.4700000004</v>
      </c>
      <c r="H323" s="3">
        <v>17.899999999999999</v>
      </c>
      <c r="I323" s="3" t="s">
        <v>12</v>
      </c>
      <c r="J323" s="3">
        <v>237353.99999999997</v>
      </c>
      <c r="K323" s="3">
        <v>0</v>
      </c>
      <c r="L323" s="3">
        <v>13.255389220029867</v>
      </c>
      <c r="M323" s="3">
        <f>IF(F323&gt;0,SUM($J$2:J323)/SUM($F$2:F323),M322)</f>
        <v>17.502281675694739</v>
      </c>
    </row>
    <row r="324" spans="1:13" x14ac:dyDescent="0.25">
      <c r="A324" s="1">
        <v>44426</v>
      </c>
      <c r="B324" s="2">
        <v>34</v>
      </c>
      <c r="C324" s="2" t="s">
        <v>47</v>
      </c>
      <c r="D324" s="3" t="s">
        <v>11</v>
      </c>
      <c r="E324" s="3">
        <v>0</v>
      </c>
      <c r="F324" s="3">
        <v>8820</v>
      </c>
      <c r="G324" s="3">
        <v>1210592.4700000004</v>
      </c>
      <c r="H324" s="3">
        <v>18.100000000000001</v>
      </c>
      <c r="I324" s="3" t="s">
        <v>12</v>
      </c>
      <c r="J324" s="3">
        <v>159642</v>
      </c>
      <c r="K324" s="3">
        <v>0</v>
      </c>
      <c r="L324" s="3">
        <v>13.255389220029867</v>
      </c>
      <c r="M324" s="3">
        <f>IF(F324&gt;0,SUM($J$2:J324)/SUM($F$2:F324),M323)</f>
        <v>17.505370201705372</v>
      </c>
    </row>
    <row r="325" spans="1:13" x14ac:dyDescent="0.25">
      <c r="A325" s="1">
        <v>44427</v>
      </c>
      <c r="B325" s="2">
        <v>34</v>
      </c>
      <c r="C325" s="2" t="s">
        <v>47</v>
      </c>
      <c r="D325" s="3" t="s">
        <v>11</v>
      </c>
      <c r="E325" s="3">
        <v>0</v>
      </c>
      <c r="F325" s="3">
        <v>760</v>
      </c>
      <c r="G325" s="3">
        <v>1209832.4700000004</v>
      </c>
      <c r="H325" s="3">
        <v>18.7</v>
      </c>
      <c r="I325" s="3" t="s">
        <v>12</v>
      </c>
      <c r="J325" s="3">
        <v>14212</v>
      </c>
      <c r="K325" s="3">
        <v>0</v>
      </c>
      <c r="L325" s="3">
        <v>13.255389220029867</v>
      </c>
      <c r="M325" s="3">
        <f>IF(F325&gt;0,SUM($J$2:J325)/SUM($F$2:F325),M324)</f>
        <v>17.50590186872229</v>
      </c>
    </row>
    <row r="326" spans="1:13" x14ac:dyDescent="0.25">
      <c r="A326" s="1">
        <v>44427</v>
      </c>
      <c r="B326" s="2">
        <v>34</v>
      </c>
      <c r="C326" s="2" t="s">
        <v>47</v>
      </c>
      <c r="D326" s="3" t="s">
        <v>11</v>
      </c>
      <c r="E326" s="3">
        <v>0</v>
      </c>
      <c r="F326" s="3">
        <v>1600</v>
      </c>
      <c r="G326" s="3">
        <v>1208232.4700000004</v>
      </c>
      <c r="H326" s="3">
        <v>17.5</v>
      </c>
      <c r="I326" s="3" t="s">
        <v>12</v>
      </c>
      <c r="J326" s="3">
        <v>28000</v>
      </c>
      <c r="K326" s="3">
        <v>0</v>
      </c>
      <c r="L326" s="3">
        <v>13.255389220029867</v>
      </c>
      <c r="M326" s="3">
        <f>IF(F326&gt;0,SUM($J$2:J326)/SUM($F$2:F326),M325)</f>
        <v>17.505896344189033</v>
      </c>
    </row>
    <row r="327" spans="1:13" x14ac:dyDescent="0.25">
      <c r="A327" s="1">
        <v>44427</v>
      </c>
      <c r="B327" s="2">
        <v>34</v>
      </c>
      <c r="C327" s="2" t="s">
        <v>47</v>
      </c>
      <c r="D327" s="3" t="s">
        <v>11</v>
      </c>
      <c r="E327" s="3">
        <v>0</v>
      </c>
      <c r="F327" s="3">
        <v>13370</v>
      </c>
      <c r="G327" s="3">
        <v>1194862.4700000004</v>
      </c>
      <c r="H327" s="3">
        <v>16.7</v>
      </c>
      <c r="I327" s="3" t="s">
        <v>12</v>
      </c>
      <c r="J327" s="3">
        <v>223279</v>
      </c>
      <c r="K327" s="3">
        <v>0</v>
      </c>
      <c r="L327" s="3">
        <v>13.255389220029867</v>
      </c>
      <c r="M327" s="3">
        <f>IF(F327&gt;0,SUM($J$2:J327)/SUM($F$2:F327),M326)</f>
        <v>17.49964155285263</v>
      </c>
    </row>
    <row r="328" spans="1:13" x14ac:dyDescent="0.25">
      <c r="A328" s="1">
        <v>44431</v>
      </c>
      <c r="B328" s="2">
        <v>35</v>
      </c>
      <c r="C328" s="2" t="s">
        <v>48</v>
      </c>
      <c r="D328" s="3" t="s">
        <v>11</v>
      </c>
      <c r="E328" s="3">
        <v>0</v>
      </c>
      <c r="F328" s="3">
        <v>2790</v>
      </c>
      <c r="G328" s="3">
        <v>1192072.4700000004</v>
      </c>
      <c r="H328" s="3">
        <v>17.2</v>
      </c>
      <c r="I328" s="3" t="s">
        <v>12</v>
      </c>
      <c r="J328" s="3">
        <v>47988</v>
      </c>
      <c r="K328" s="3">
        <v>0</v>
      </c>
      <c r="L328" s="3">
        <v>13.255389220029867</v>
      </c>
      <c r="M328" s="3">
        <f>IF(F328&gt;0,SUM($J$2:J328)/SUM($F$2:F328),M327)</f>
        <v>17.499157039597115</v>
      </c>
    </row>
    <row r="329" spans="1:13" x14ac:dyDescent="0.25">
      <c r="A329" s="1">
        <v>44431</v>
      </c>
      <c r="B329" s="2">
        <v>35</v>
      </c>
      <c r="C329" s="2" t="s">
        <v>48</v>
      </c>
      <c r="D329" s="3" t="s">
        <v>11</v>
      </c>
      <c r="E329" s="3">
        <v>0</v>
      </c>
      <c r="F329" s="3">
        <v>460</v>
      </c>
      <c r="G329" s="3">
        <v>1191612.4700000004</v>
      </c>
      <c r="H329" s="3">
        <v>17.399999999999999</v>
      </c>
      <c r="I329" s="3" t="s">
        <v>12</v>
      </c>
      <c r="J329" s="3">
        <v>8003.9999999999991</v>
      </c>
      <c r="K329" s="3">
        <v>0</v>
      </c>
      <c r="L329" s="3">
        <v>13.255389220029867</v>
      </c>
      <c r="M329" s="3">
        <f>IF(F329&gt;0,SUM($J$2:J329)/SUM($F$2:F329),M328)</f>
        <v>17.499130611552097</v>
      </c>
    </row>
    <row r="330" spans="1:13" x14ac:dyDescent="0.25">
      <c r="A330" s="1">
        <v>44431</v>
      </c>
      <c r="B330" s="2">
        <v>35</v>
      </c>
      <c r="C330" s="2" t="s">
        <v>48</v>
      </c>
      <c r="D330" s="3" t="s">
        <v>11</v>
      </c>
      <c r="E330" s="3">
        <v>0</v>
      </c>
      <c r="F330" s="3">
        <v>32510</v>
      </c>
      <c r="G330" s="3">
        <v>1159102.4700000004</v>
      </c>
      <c r="H330" s="3">
        <v>16.899999999999999</v>
      </c>
      <c r="I330" s="3" t="s">
        <v>12</v>
      </c>
      <c r="J330" s="3">
        <v>549419</v>
      </c>
      <c r="K330" s="3">
        <v>0</v>
      </c>
      <c r="L330" s="3">
        <v>13.255389220029867</v>
      </c>
      <c r="M330" s="3">
        <f>IF(F330&gt;0,SUM($J$2:J330)/SUM($F$2:F330),M329)</f>
        <v>17.488053726973167</v>
      </c>
    </row>
    <row r="331" spans="1:13" x14ac:dyDescent="0.25">
      <c r="A331" s="1">
        <v>44432</v>
      </c>
      <c r="B331" s="2">
        <v>35</v>
      </c>
      <c r="C331" s="2" t="s">
        <v>48</v>
      </c>
      <c r="D331" s="3" t="s">
        <v>11</v>
      </c>
      <c r="E331" s="3">
        <v>0</v>
      </c>
      <c r="F331" s="3">
        <v>4340</v>
      </c>
      <c r="G331" s="3">
        <v>1154762.4700000004</v>
      </c>
      <c r="H331" s="3">
        <v>17.5</v>
      </c>
      <c r="I331" s="3" t="s">
        <v>12</v>
      </c>
      <c r="J331" s="3">
        <v>75950</v>
      </c>
      <c r="K331" s="3">
        <v>0</v>
      </c>
      <c r="L331" s="3">
        <v>13.255389220029867</v>
      </c>
      <c r="M331" s="3">
        <f>IF(F331&gt;0,SUM($J$2:J331)/SUM($F$2:F331),M330)</f>
        <v>17.488083139391893</v>
      </c>
    </row>
    <row r="332" spans="1:13" x14ac:dyDescent="0.25">
      <c r="A332" s="1">
        <v>44432</v>
      </c>
      <c r="B332" s="2">
        <v>35</v>
      </c>
      <c r="C332" s="2" t="s">
        <v>48</v>
      </c>
      <c r="D332" s="3" t="s">
        <v>11</v>
      </c>
      <c r="E332" s="3">
        <v>0</v>
      </c>
      <c r="F332" s="3">
        <v>10860</v>
      </c>
      <c r="G332" s="3">
        <v>1143902.4700000004</v>
      </c>
      <c r="H332" s="3">
        <v>18.2</v>
      </c>
      <c r="I332" s="3" t="s">
        <v>12</v>
      </c>
      <c r="J332" s="3">
        <v>197652</v>
      </c>
      <c r="K332" s="3">
        <v>0</v>
      </c>
      <c r="L332" s="3">
        <v>13.255389220029867</v>
      </c>
      <c r="M332" s="3">
        <f>IF(F332&gt;0,SUM($J$2:J332)/SUM($F$2:F332),M331)</f>
        <v>17.492442273972028</v>
      </c>
    </row>
    <row r="333" spans="1:13" x14ac:dyDescent="0.25">
      <c r="A333" s="1">
        <v>44432</v>
      </c>
      <c r="B333" s="2">
        <v>35</v>
      </c>
      <c r="C333" s="2" t="s">
        <v>48</v>
      </c>
      <c r="D333" s="3" t="s">
        <v>11</v>
      </c>
      <c r="E333" s="3">
        <v>0</v>
      </c>
      <c r="F333" s="3">
        <v>31820</v>
      </c>
      <c r="G333" s="3">
        <v>1112082.4700000004</v>
      </c>
      <c r="H333" s="3">
        <v>18.100000000000001</v>
      </c>
      <c r="I333" s="3" t="s">
        <v>12</v>
      </c>
      <c r="J333" s="3">
        <v>575942</v>
      </c>
      <c r="K333" s="3">
        <v>0</v>
      </c>
      <c r="L333" s="3">
        <v>13.255389220029867</v>
      </c>
      <c r="M333" s="3">
        <f>IF(F333&gt;0,SUM($J$2:J333)/SUM($F$2:F333),M332)</f>
        <v>17.50315022516623</v>
      </c>
    </row>
    <row r="334" spans="1:13" x14ac:dyDescent="0.25">
      <c r="A334" s="1">
        <v>44432</v>
      </c>
      <c r="B334" s="2">
        <v>35</v>
      </c>
      <c r="C334" s="2" t="s">
        <v>48</v>
      </c>
      <c r="D334" s="3" t="s">
        <v>11</v>
      </c>
      <c r="E334" s="3">
        <v>0</v>
      </c>
      <c r="F334" s="3">
        <v>16300</v>
      </c>
      <c r="G334" s="3">
        <v>1095782.4700000004</v>
      </c>
      <c r="H334" s="3">
        <v>16.3</v>
      </c>
      <c r="I334" s="3" t="s">
        <v>12</v>
      </c>
      <c r="J334" s="3">
        <v>265690</v>
      </c>
      <c r="K334" s="3">
        <v>0</v>
      </c>
      <c r="L334" s="3">
        <v>13.255389220029867</v>
      </c>
      <c r="M334" s="3">
        <f>IF(F334&gt;0,SUM($J$2:J334)/SUM($F$2:F334),M333)</f>
        <v>17.492385008592237</v>
      </c>
    </row>
    <row r="335" spans="1:13" x14ac:dyDescent="0.25">
      <c r="A335" s="1">
        <v>44432</v>
      </c>
      <c r="B335" s="2">
        <v>35</v>
      </c>
      <c r="C335" s="2" t="s">
        <v>48</v>
      </c>
      <c r="D335" s="3" t="s">
        <v>11</v>
      </c>
      <c r="E335" s="3">
        <v>0</v>
      </c>
      <c r="F335" s="3">
        <v>46720</v>
      </c>
      <c r="G335" s="3">
        <v>1049062.4700000004</v>
      </c>
      <c r="H335" s="3">
        <v>18.899999999999999</v>
      </c>
      <c r="I335" s="3" t="s">
        <v>12</v>
      </c>
      <c r="J335" s="3">
        <v>883007.99999999988</v>
      </c>
      <c r="K335" s="3">
        <v>0</v>
      </c>
      <c r="L335" s="3">
        <v>13.255389220029867</v>
      </c>
      <c r="M335" s="3">
        <f>IF(F335&gt;0,SUM($J$2:J335)/SUM($F$2:F335),M334)</f>
        <v>17.527581921588233</v>
      </c>
    </row>
    <row r="336" spans="1:13" x14ac:dyDescent="0.25">
      <c r="A336" s="1">
        <v>44433</v>
      </c>
      <c r="B336" s="2">
        <v>35</v>
      </c>
      <c r="C336" s="2" t="s">
        <v>48</v>
      </c>
      <c r="D336" s="3" t="s">
        <v>11</v>
      </c>
      <c r="E336" s="3">
        <v>0</v>
      </c>
      <c r="F336" s="3">
        <v>18500</v>
      </c>
      <c r="G336" s="3">
        <v>1030562.4700000004</v>
      </c>
      <c r="H336" s="3">
        <v>17.5</v>
      </c>
      <c r="I336" s="3" t="s">
        <v>12</v>
      </c>
      <c r="J336" s="3">
        <v>323750</v>
      </c>
      <c r="K336" s="3">
        <v>0</v>
      </c>
      <c r="L336" s="3">
        <v>13.255389220029867</v>
      </c>
      <c r="M336" s="3">
        <f>IF(F336&gt;0,SUM($J$2:J336)/SUM($F$2:F336),M335)</f>
        <v>17.52731150383541</v>
      </c>
    </row>
    <row r="337" spans="1:13" x14ac:dyDescent="0.25">
      <c r="A337" s="1">
        <v>44433</v>
      </c>
      <c r="B337" s="2">
        <v>35</v>
      </c>
      <c r="C337" s="2" t="s">
        <v>48</v>
      </c>
      <c r="D337" s="3" t="s">
        <v>11</v>
      </c>
      <c r="E337" s="3">
        <v>0</v>
      </c>
      <c r="F337" s="3">
        <v>37855</v>
      </c>
      <c r="G337" s="3">
        <v>992707.47000000044</v>
      </c>
      <c r="H337" s="3">
        <v>18.399999999999999</v>
      </c>
      <c r="I337" s="3" t="s">
        <v>12</v>
      </c>
      <c r="J337" s="3">
        <v>696532</v>
      </c>
      <c r="K337" s="3">
        <v>0</v>
      </c>
      <c r="L337" s="3">
        <v>13.255389220029867</v>
      </c>
      <c r="M337" s="3">
        <f>IF(F337&gt;0,SUM($J$2:J337)/SUM($F$2:F337),M336)</f>
        <v>17.544474579631423</v>
      </c>
    </row>
    <row r="338" spans="1:13" x14ac:dyDescent="0.25">
      <c r="A338" s="1">
        <v>44433</v>
      </c>
      <c r="B338" s="2">
        <v>35</v>
      </c>
      <c r="C338" s="2" t="s">
        <v>48</v>
      </c>
      <c r="D338" s="3" t="s">
        <v>11</v>
      </c>
      <c r="E338" s="3">
        <v>0</v>
      </c>
      <c r="F338" s="3">
        <v>13350</v>
      </c>
      <c r="G338" s="3">
        <v>979357.47000000044</v>
      </c>
      <c r="H338" s="3">
        <v>16.600000000000001</v>
      </c>
      <c r="I338" s="3" t="s">
        <v>12</v>
      </c>
      <c r="J338" s="3">
        <v>221610.00000000003</v>
      </c>
      <c r="K338" s="3">
        <v>0</v>
      </c>
      <c r="L338" s="3">
        <v>13.255389220029867</v>
      </c>
      <c r="M338" s="3">
        <f>IF(F338&gt;0,SUM($J$2:J338)/SUM($F$2:F338),M337)</f>
        <v>17.537969053965348</v>
      </c>
    </row>
    <row r="339" spans="1:13" x14ac:dyDescent="0.25">
      <c r="A339" s="1">
        <v>44433</v>
      </c>
      <c r="B339" s="2">
        <v>35</v>
      </c>
      <c r="C339" s="2" t="s">
        <v>48</v>
      </c>
      <c r="D339" s="3" t="s">
        <v>11</v>
      </c>
      <c r="E339" s="3">
        <v>0</v>
      </c>
      <c r="F339" s="3">
        <v>17240</v>
      </c>
      <c r="G339" s="3">
        <v>962117.47000000044</v>
      </c>
      <c r="H339" s="3">
        <v>18.399999999999999</v>
      </c>
      <c r="I339" s="3" t="s">
        <v>12</v>
      </c>
      <c r="J339" s="3">
        <v>317216</v>
      </c>
      <c r="K339" s="3">
        <v>0</v>
      </c>
      <c r="L339" s="3">
        <v>13.255389220029867</v>
      </c>
      <c r="M339" s="3">
        <f>IF(F339&gt;0,SUM($J$2:J339)/SUM($F$2:F339),M338)</f>
        <v>17.545569253336353</v>
      </c>
    </row>
    <row r="340" spans="1:13" x14ac:dyDescent="0.25">
      <c r="A340" s="1">
        <v>44437</v>
      </c>
      <c r="B340" s="2">
        <v>36</v>
      </c>
      <c r="C340" s="2" t="s">
        <v>49</v>
      </c>
      <c r="D340" s="3" t="s">
        <v>11</v>
      </c>
      <c r="E340" s="3">
        <v>0</v>
      </c>
      <c r="F340" s="3">
        <v>170</v>
      </c>
      <c r="G340" s="3">
        <v>961947.47000000044</v>
      </c>
      <c r="H340" s="3">
        <v>17.5</v>
      </c>
      <c r="I340" s="3" t="s">
        <v>12</v>
      </c>
      <c r="J340" s="3">
        <v>2975</v>
      </c>
      <c r="K340" s="3">
        <v>0</v>
      </c>
      <c r="L340" s="3">
        <v>13.255389220029867</v>
      </c>
      <c r="M340" s="3">
        <f>IF(F340&gt;0,SUM($J$2:J340)/SUM($F$2:F340),M339)</f>
        <v>17.545565291943213</v>
      </c>
    </row>
    <row r="341" spans="1:13" x14ac:dyDescent="0.25">
      <c r="A341" s="1">
        <v>44437</v>
      </c>
      <c r="B341" s="2">
        <v>36</v>
      </c>
      <c r="C341" s="2" t="s">
        <v>49</v>
      </c>
      <c r="D341" s="3" t="s">
        <v>11</v>
      </c>
      <c r="E341" s="3">
        <v>0</v>
      </c>
      <c r="F341" s="3">
        <v>3160</v>
      </c>
      <c r="G341" s="3">
        <v>958787.47000000044</v>
      </c>
      <c r="H341" s="3">
        <v>17.7</v>
      </c>
      <c r="I341" s="3" t="s">
        <v>12</v>
      </c>
      <c r="J341" s="3">
        <v>55932</v>
      </c>
      <c r="K341" s="3">
        <v>0</v>
      </c>
      <c r="L341" s="3">
        <v>13.255389220029867</v>
      </c>
      <c r="M341" s="3">
        <f>IF(F341&gt;0,SUM($J$2:J341)/SUM($F$2:F341),M340)</f>
        <v>17.545814440224564</v>
      </c>
    </row>
    <row r="342" spans="1:13" x14ac:dyDescent="0.25">
      <c r="A342" s="1">
        <v>44437</v>
      </c>
      <c r="B342" s="2">
        <v>36</v>
      </c>
      <c r="C342" s="2" t="s">
        <v>49</v>
      </c>
      <c r="D342" s="3" t="s">
        <v>11</v>
      </c>
      <c r="E342" s="3">
        <v>0</v>
      </c>
      <c r="F342" s="3">
        <v>3460</v>
      </c>
      <c r="G342" s="3">
        <v>955327.47000000044</v>
      </c>
      <c r="H342" s="3">
        <v>16.5</v>
      </c>
      <c r="I342" s="3" t="s">
        <v>12</v>
      </c>
      <c r="J342" s="3">
        <v>57090</v>
      </c>
      <c r="K342" s="3">
        <v>0</v>
      </c>
      <c r="L342" s="3">
        <v>13.255389220029867</v>
      </c>
      <c r="M342" s="3">
        <f>IF(F342&gt;0,SUM($J$2:J342)/SUM($F$2:F342),M341)</f>
        <v>17.543970316093851</v>
      </c>
    </row>
    <row r="343" spans="1:13" x14ac:dyDescent="0.25">
      <c r="A343" s="1">
        <v>44437</v>
      </c>
      <c r="B343" s="2">
        <v>36</v>
      </c>
      <c r="C343" s="2" t="s">
        <v>49</v>
      </c>
      <c r="D343" s="3" t="s">
        <v>11</v>
      </c>
      <c r="E343" s="3">
        <v>0</v>
      </c>
      <c r="F343" s="3">
        <v>455</v>
      </c>
      <c r="G343" s="3">
        <v>954872.47000000044</v>
      </c>
      <c r="H343" s="3">
        <v>16.600000000000001</v>
      </c>
      <c r="I343" s="3" t="s">
        <v>12</v>
      </c>
      <c r="J343" s="3">
        <v>7553.0000000000009</v>
      </c>
      <c r="K343" s="3">
        <v>0</v>
      </c>
      <c r="L343" s="3">
        <v>13.255389220029867</v>
      </c>
      <c r="M343" s="3">
        <f>IF(F343&gt;0,SUM($J$2:J343)/SUM($F$2:F343),M342)</f>
        <v>17.543751475211099</v>
      </c>
    </row>
    <row r="344" spans="1:13" x14ac:dyDescent="0.25">
      <c r="A344" s="1">
        <v>44438</v>
      </c>
      <c r="B344" s="2">
        <v>36</v>
      </c>
      <c r="C344" s="2" t="s">
        <v>49</v>
      </c>
      <c r="D344" s="3" t="s">
        <v>11</v>
      </c>
      <c r="E344" s="3">
        <v>0</v>
      </c>
      <c r="F344" s="3">
        <v>11190</v>
      </c>
      <c r="G344" s="3">
        <v>943682.47000000044</v>
      </c>
      <c r="H344" s="3">
        <v>17.2</v>
      </c>
      <c r="I344" s="3" t="s">
        <v>12</v>
      </c>
      <c r="J344" s="3">
        <v>192468</v>
      </c>
      <c r="K344" s="3">
        <v>0</v>
      </c>
      <c r="L344" s="3">
        <v>13.255389220029867</v>
      </c>
      <c r="M344" s="3">
        <f>IF(F344&gt;0,SUM($J$2:J344)/SUM($F$2:F344),M343)</f>
        <v>17.541802688611657</v>
      </c>
    </row>
    <row r="345" spans="1:13" x14ac:dyDescent="0.25">
      <c r="A345" s="1">
        <v>44438</v>
      </c>
      <c r="B345" s="2">
        <v>36</v>
      </c>
      <c r="C345" s="2" t="s">
        <v>49</v>
      </c>
      <c r="D345" s="3" t="s">
        <v>11</v>
      </c>
      <c r="E345" s="3">
        <v>0</v>
      </c>
      <c r="F345" s="3">
        <v>10175</v>
      </c>
      <c r="G345" s="3">
        <v>933507.47000000044</v>
      </c>
      <c r="H345" s="3">
        <v>16.899999999999999</v>
      </c>
      <c r="I345" s="3" t="s">
        <v>12</v>
      </c>
      <c r="J345" s="3">
        <v>171957.5</v>
      </c>
      <c r="K345" s="3">
        <v>0</v>
      </c>
      <c r="L345" s="3">
        <v>13.255389220029867</v>
      </c>
      <c r="M345" s="3">
        <f>IF(F345&gt;0,SUM($J$2:J345)/SUM($F$2:F345),M344)</f>
        <v>17.538511198430999</v>
      </c>
    </row>
    <row r="346" spans="1:13" x14ac:dyDescent="0.25">
      <c r="A346" s="1">
        <v>44444</v>
      </c>
      <c r="B346" s="2">
        <v>37</v>
      </c>
      <c r="C346" s="2" t="s">
        <v>50</v>
      </c>
      <c r="D346" s="3" t="s">
        <v>11</v>
      </c>
      <c r="E346" s="3">
        <v>0</v>
      </c>
      <c r="F346" s="3">
        <v>6105</v>
      </c>
      <c r="G346" s="3">
        <v>927402.47000000044</v>
      </c>
      <c r="H346" s="3">
        <v>18.8</v>
      </c>
      <c r="I346" s="3" t="s">
        <v>12</v>
      </c>
      <c r="J346" s="3">
        <v>114774</v>
      </c>
      <c r="K346" s="3">
        <v>0</v>
      </c>
      <c r="L346" s="3">
        <v>13.255389220029867</v>
      </c>
      <c r="M346" s="3">
        <f>IF(F346&gt;0,SUM($J$2:J346)/SUM($F$2:F346),M345)</f>
        <v>17.54238102376959</v>
      </c>
    </row>
    <row r="347" spans="1:13" x14ac:dyDescent="0.25">
      <c r="A347" s="1">
        <v>44444</v>
      </c>
      <c r="B347" s="2">
        <v>37</v>
      </c>
      <c r="C347" s="2" t="s">
        <v>50</v>
      </c>
      <c r="D347" s="3" t="s">
        <v>11</v>
      </c>
      <c r="E347" s="3">
        <v>0</v>
      </c>
      <c r="F347" s="3">
        <v>5800</v>
      </c>
      <c r="G347" s="3">
        <v>921602.47000000044</v>
      </c>
      <c r="H347" s="3">
        <v>16.3</v>
      </c>
      <c r="I347" s="3" t="s">
        <v>12</v>
      </c>
      <c r="J347" s="3">
        <v>94540</v>
      </c>
      <c r="K347" s="3">
        <v>0</v>
      </c>
      <c r="L347" s="3">
        <v>13.255389220029867</v>
      </c>
      <c r="M347" s="3">
        <f>IF(F347&gt;0,SUM($J$2:J347)/SUM($F$2:F347),M346)</f>
        <v>17.538770740916874</v>
      </c>
    </row>
    <row r="348" spans="1:13" x14ac:dyDescent="0.25">
      <c r="A348" s="1">
        <v>44444</v>
      </c>
      <c r="B348" s="2">
        <v>37</v>
      </c>
      <c r="C348" s="2" t="s">
        <v>50</v>
      </c>
      <c r="D348" s="3" t="s">
        <v>11</v>
      </c>
      <c r="E348" s="3">
        <v>0</v>
      </c>
      <c r="F348" s="3">
        <v>6145</v>
      </c>
      <c r="G348" s="3">
        <v>915457.47000000044</v>
      </c>
      <c r="H348" s="3">
        <v>17.399999999999999</v>
      </c>
      <c r="I348" s="3" t="s">
        <v>12</v>
      </c>
      <c r="J348" s="3">
        <v>106922.99999999999</v>
      </c>
      <c r="K348" s="3">
        <v>0</v>
      </c>
      <c r="L348" s="3">
        <v>13.255389220029867</v>
      </c>
      <c r="M348" s="3">
        <f>IF(F348&gt;0,SUM($J$2:J348)/SUM($F$2:F348),M347)</f>
        <v>17.53834480607042</v>
      </c>
    </row>
    <row r="349" spans="1:13" x14ac:dyDescent="0.25">
      <c r="A349" s="1">
        <v>44445</v>
      </c>
      <c r="B349" s="2">
        <v>37</v>
      </c>
      <c r="C349" s="2" t="s">
        <v>50</v>
      </c>
      <c r="D349" s="3" t="s">
        <v>11</v>
      </c>
      <c r="E349" s="3">
        <v>0</v>
      </c>
      <c r="F349" s="3">
        <v>4475</v>
      </c>
      <c r="G349" s="3">
        <v>910982.47000000044</v>
      </c>
      <c r="H349" s="3">
        <v>16.3</v>
      </c>
      <c r="I349" s="3" t="s">
        <v>12</v>
      </c>
      <c r="J349" s="3">
        <v>72942.5</v>
      </c>
      <c r="K349" s="3">
        <v>0</v>
      </c>
      <c r="L349" s="3">
        <v>13.255389220029867</v>
      </c>
      <c r="M349" s="3">
        <f>IF(F349&gt;0,SUM($J$2:J349)/SUM($F$2:F349),M348)</f>
        <v>17.535583030698955</v>
      </c>
    </row>
    <row r="350" spans="1:13" x14ac:dyDescent="0.25">
      <c r="A350" s="1">
        <v>44445</v>
      </c>
      <c r="B350" s="2">
        <v>37</v>
      </c>
      <c r="C350" s="2" t="s">
        <v>50</v>
      </c>
      <c r="D350" s="3" t="s">
        <v>11</v>
      </c>
      <c r="E350" s="3">
        <v>0</v>
      </c>
      <c r="F350" s="3">
        <v>60730</v>
      </c>
      <c r="G350" s="3">
        <v>850252.47000000044</v>
      </c>
      <c r="H350" s="3">
        <v>16.3</v>
      </c>
      <c r="I350" s="3" t="s">
        <v>12</v>
      </c>
      <c r="J350" s="3">
        <v>989899</v>
      </c>
      <c r="K350" s="3">
        <v>0</v>
      </c>
      <c r="L350" s="3">
        <v>13.255389220029867</v>
      </c>
      <c r="M350" s="3">
        <f>IF(F350&gt;0,SUM($J$2:J350)/SUM($F$2:F350),M349)</f>
        <v>17.499285296497256</v>
      </c>
    </row>
    <row r="351" spans="1:13" x14ac:dyDescent="0.25">
      <c r="A351" s="1">
        <v>44445</v>
      </c>
      <c r="B351" s="2">
        <v>37</v>
      </c>
      <c r="C351" s="2" t="s">
        <v>50</v>
      </c>
      <c r="D351" s="3" t="s">
        <v>11</v>
      </c>
      <c r="E351" s="3">
        <v>0</v>
      </c>
      <c r="F351" s="3">
        <v>28950</v>
      </c>
      <c r="G351" s="3">
        <v>821302.47000000044</v>
      </c>
      <c r="H351" s="3">
        <v>18.899999999999999</v>
      </c>
      <c r="I351" s="3" t="s">
        <v>12</v>
      </c>
      <c r="J351" s="3">
        <v>547155</v>
      </c>
      <c r="K351" s="3">
        <v>0</v>
      </c>
      <c r="L351" s="3">
        <v>13.255389220029867</v>
      </c>
      <c r="M351" s="3">
        <f>IF(F351&gt;0,SUM($J$2:J351)/SUM($F$2:F351),M350)</f>
        <v>17.518630035590142</v>
      </c>
    </row>
    <row r="352" spans="1:13" x14ac:dyDescent="0.25">
      <c r="A352" s="1">
        <v>44445</v>
      </c>
      <c r="B352" s="2">
        <v>37</v>
      </c>
      <c r="C352" s="2" t="s">
        <v>50</v>
      </c>
      <c r="D352" s="3" t="s">
        <v>11</v>
      </c>
      <c r="E352" s="3">
        <v>0</v>
      </c>
      <c r="F352" s="3">
        <v>33800</v>
      </c>
      <c r="G352" s="3">
        <v>787502.47000000067</v>
      </c>
      <c r="H352" s="3">
        <v>16.3</v>
      </c>
      <c r="I352" s="3" t="s">
        <v>12</v>
      </c>
      <c r="J352" s="3">
        <v>550940</v>
      </c>
      <c r="K352" s="3">
        <v>0</v>
      </c>
      <c r="L352" s="3">
        <v>13.255389220029867</v>
      </c>
      <c r="M352" s="3">
        <f>IF(F352&gt;0,SUM($J$2:J352)/SUM($F$2:F352),M351)</f>
        <v>17.499292267180461</v>
      </c>
    </row>
    <row r="353" spans="1:13" x14ac:dyDescent="0.25">
      <c r="A353" s="1">
        <v>44445</v>
      </c>
      <c r="B353" s="2">
        <v>37</v>
      </c>
      <c r="C353" s="2" t="s">
        <v>50</v>
      </c>
      <c r="D353" s="3" t="s">
        <v>11</v>
      </c>
      <c r="E353" s="3">
        <v>0</v>
      </c>
      <c r="F353" s="3">
        <v>4575</v>
      </c>
      <c r="G353" s="3">
        <v>782927.47000000067</v>
      </c>
      <c r="H353" s="3">
        <v>17.899999999999999</v>
      </c>
      <c r="I353" s="3" t="s">
        <v>12</v>
      </c>
      <c r="J353" s="3">
        <v>81892.5</v>
      </c>
      <c r="K353" s="3">
        <v>0</v>
      </c>
      <c r="L353" s="3">
        <v>13.255389220029867</v>
      </c>
      <c r="M353" s="3">
        <f>IF(F353&gt;0,SUM($J$2:J353)/SUM($F$2:F353),M352)</f>
        <v>17.500151092399413</v>
      </c>
    </row>
    <row r="354" spans="1:13" x14ac:dyDescent="0.25">
      <c r="A354" s="1">
        <v>44445</v>
      </c>
      <c r="B354" s="2">
        <v>37</v>
      </c>
      <c r="C354" s="2" t="s">
        <v>50</v>
      </c>
      <c r="D354" s="3" t="s">
        <v>11</v>
      </c>
      <c r="E354" s="3">
        <v>0</v>
      </c>
      <c r="F354" s="3">
        <v>10050</v>
      </c>
      <c r="G354" s="3">
        <v>772877.47000000067</v>
      </c>
      <c r="H354" s="3">
        <v>16.399999999999999</v>
      </c>
      <c r="I354" s="3" t="s">
        <v>12</v>
      </c>
      <c r="J354" s="3">
        <v>164820</v>
      </c>
      <c r="K354" s="3">
        <v>0</v>
      </c>
      <c r="L354" s="3">
        <v>13.255389220029867</v>
      </c>
      <c r="M354" s="3">
        <f>IF(F354&gt;0,SUM($J$2:J354)/SUM($F$2:F354),M353)</f>
        <v>17.494995667916623</v>
      </c>
    </row>
    <row r="355" spans="1:13" x14ac:dyDescent="0.25">
      <c r="A355" s="1">
        <v>44446</v>
      </c>
      <c r="B355" s="2">
        <v>37</v>
      </c>
      <c r="C355" s="2" t="s">
        <v>50</v>
      </c>
      <c r="D355" s="3" t="s">
        <v>11</v>
      </c>
      <c r="E355" s="3">
        <v>0</v>
      </c>
      <c r="F355" s="3">
        <v>13730</v>
      </c>
      <c r="G355" s="3">
        <v>759147.47000000067</v>
      </c>
      <c r="H355" s="3">
        <v>18.100000000000001</v>
      </c>
      <c r="I355" s="3" t="s">
        <v>12</v>
      </c>
      <c r="J355" s="3">
        <v>248513.00000000003</v>
      </c>
      <c r="K355" s="3">
        <v>0</v>
      </c>
      <c r="L355" s="3">
        <v>13.255389220029867</v>
      </c>
      <c r="M355" s="3">
        <f>IF(F355&gt;0,SUM($J$2:J355)/SUM($F$2:F355),M354)</f>
        <v>17.498844274853344</v>
      </c>
    </row>
    <row r="356" spans="1:13" x14ac:dyDescent="0.25">
      <c r="A356" s="1">
        <v>44446</v>
      </c>
      <c r="B356" s="2">
        <v>37</v>
      </c>
      <c r="C356" s="2" t="s">
        <v>50</v>
      </c>
      <c r="D356" s="3" t="s">
        <v>11</v>
      </c>
      <c r="E356" s="3">
        <v>0</v>
      </c>
      <c r="F356" s="3">
        <v>59050</v>
      </c>
      <c r="G356" s="3">
        <v>700097.47000000067</v>
      </c>
      <c r="H356" s="3">
        <v>18.7</v>
      </c>
      <c r="I356" s="3" t="s">
        <v>12</v>
      </c>
      <c r="J356" s="3">
        <v>1104235</v>
      </c>
      <c r="K356" s="3">
        <v>0</v>
      </c>
      <c r="L356" s="3">
        <v>13.255389220029867</v>
      </c>
      <c r="M356" s="3">
        <f>IF(F356&gt;0,SUM($J$2:J356)/SUM($F$2:F356),M355)</f>
        <v>17.530831139922508</v>
      </c>
    </row>
    <row r="357" spans="1:13" x14ac:dyDescent="0.25">
      <c r="A357" s="1">
        <v>44446</v>
      </c>
      <c r="B357" s="2">
        <v>37</v>
      </c>
      <c r="C357" s="2" t="s">
        <v>50</v>
      </c>
      <c r="D357" s="3" t="s">
        <v>11</v>
      </c>
      <c r="E357" s="3">
        <v>0</v>
      </c>
      <c r="F357" s="3">
        <v>21252</v>
      </c>
      <c r="G357" s="3">
        <v>678845.47000000067</v>
      </c>
      <c r="H357" s="3">
        <v>18.100000000000001</v>
      </c>
      <c r="I357" s="3" t="s">
        <v>12</v>
      </c>
      <c r="J357" s="3">
        <v>384661.2</v>
      </c>
      <c r="K357" s="3">
        <v>0</v>
      </c>
      <c r="L357" s="3">
        <v>13.255389220029867</v>
      </c>
      <c r="M357" s="3">
        <f>IF(F357&gt;0,SUM($J$2:J357)/SUM($F$2:F357),M356)</f>
        <v>17.536234337993172</v>
      </c>
    </row>
    <row r="358" spans="1:13" x14ac:dyDescent="0.25">
      <c r="A358" s="1">
        <v>44446</v>
      </c>
      <c r="B358" s="2">
        <v>37</v>
      </c>
      <c r="C358" s="2" t="s">
        <v>50</v>
      </c>
      <c r="D358" s="3" t="s">
        <v>11</v>
      </c>
      <c r="E358" s="3">
        <v>0</v>
      </c>
      <c r="F358" s="3">
        <v>909</v>
      </c>
      <c r="G358" s="3">
        <v>677936.47000000067</v>
      </c>
      <c r="H358" s="3">
        <v>18.899999999999999</v>
      </c>
      <c r="I358" s="3" t="s">
        <v>12</v>
      </c>
      <c r="J358" s="3">
        <v>17180.099999999999</v>
      </c>
      <c r="K358" s="3">
        <v>0</v>
      </c>
      <c r="L358" s="3">
        <v>13.255389220029867</v>
      </c>
      <c r="M358" s="3">
        <f>IF(F358&gt;0,SUM($J$2:J358)/SUM($F$2:F358),M357)</f>
        <v>17.536787863039528</v>
      </c>
    </row>
    <row r="359" spans="1:13" x14ac:dyDescent="0.25">
      <c r="A359" s="1">
        <v>44447</v>
      </c>
      <c r="B359" s="2">
        <v>37</v>
      </c>
      <c r="C359" s="2" t="s">
        <v>50</v>
      </c>
      <c r="D359" s="3" t="s">
        <v>11</v>
      </c>
      <c r="E359" s="3">
        <v>0</v>
      </c>
      <c r="F359" s="3">
        <v>15160</v>
      </c>
      <c r="G359" s="3">
        <v>662776.47000000067</v>
      </c>
      <c r="H359" s="3">
        <v>17.2</v>
      </c>
      <c r="I359" s="3" t="s">
        <v>12</v>
      </c>
      <c r="J359" s="3">
        <v>260752</v>
      </c>
      <c r="K359" s="3">
        <v>0</v>
      </c>
      <c r="L359" s="3">
        <v>13.255389220029867</v>
      </c>
      <c r="M359" s="3">
        <f>IF(F359&gt;0,SUM($J$2:J359)/SUM($F$2:F359),M358)</f>
        <v>17.534523430507271</v>
      </c>
    </row>
    <row r="360" spans="1:13" x14ac:dyDescent="0.25">
      <c r="A360" s="1">
        <v>44447</v>
      </c>
      <c r="B360" s="2">
        <v>37</v>
      </c>
      <c r="C360" s="2" t="s">
        <v>50</v>
      </c>
      <c r="D360" s="3" t="s">
        <v>11</v>
      </c>
      <c r="E360" s="3">
        <v>0</v>
      </c>
      <c r="F360" s="3">
        <v>1908</v>
      </c>
      <c r="G360" s="3">
        <v>660868.47000000067</v>
      </c>
      <c r="H360" s="3">
        <v>18.5</v>
      </c>
      <c r="I360" s="3" t="s">
        <v>12</v>
      </c>
      <c r="J360" s="3">
        <v>35298</v>
      </c>
      <c r="K360" s="3">
        <v>0</v>
      </c>
      <c r="L360" s="3">
        <v>13.255389220029867</v>
      </c>
      <c r="M360" s="3">
        <f>IF(F360&gt;0,SUM($J$2:J360)/SUM($F$2:F360),M359)</f>
        <v>17.53533974312375</v>
      </c>
    </row>
    <row r="361" spans="1:13" x14ac:dyDescent="0.25">
      <c r="A361" s="1">
        <v>44447</v>
      </c>
      <c r="B361" s="2">
        <v>37</v>
      </c>
      <c r="C361" s="2" t="s">
        <v>50</v>
      </c>
      <c r="D361" s="3" t="s">
        <v>11</v>
      </c>
      <c r="E361" s="3">
        <v>0</v>
      </c>
      <c r="F361" s="3">
        <v>4825</v>
      </c>
      <c r="G361" s="3">
        <v>656043.47000000067</v>
      </c>
      <c r="H361" s="3">
        <v>16.899999999999999</v>
      </c>
      <c r="I361" s="3" t="s">
        <v>12</v>
      </c>
      <c r="J361" s="3">
        <v>81542.5</v>
      </c>
      <c r="K361" s="3">
        <v>0</v>
      </c>
      <c r="L361" s="3">
        <v>13.255389220029867</v>
      </c>
      <c r="M361" s="3">
        <f>IF(F361&gt;0,SUM($J$2:J361)/SUM($F$2:F361),M360)</f>
        <v>17.533984203694608</v>
      </c>
    </row>
    <row r="362" spans="1:13" x14ac:dyDescent="0.25">
      <c r="A362" s="1">
        <v>44447</v>
      </c>
      <c r="B362" s="2">
        <v>37</v>
      </c>
      <c r="C362" s="2" t="s">
        <v>50</v>
      </c>
      <c r="D362" s="3" t="s">
        <v>11</v>
      </c>
      <c r="E362" s="3">
        <v>0</v>
      </c>
      <c r="F362" s="3">
        <v>25100</v>
      </c>
      <c r="G362" s="3">
        <v>630943.47000000067</v>
      </c>
      <c r="H362" s="3">
        <v>18.5</v>
      </c>
      <c r="I362" s="3" t="s">
        <v>12</v>
      </c>
      <c r="J362" s="3">
        <v>464350</v>
      </c>
      <c r="K362" s="3">
        <v>0</v>
      </c>
      <c r="L362" s="3">
        <v>13.255389220029867</v>
      </c>
      <c r="M362" s="3">
        <f>IF(F362&gt;0,SUM($J$2:J362)/SUM($F$2:F362),M361)</f>
        <v>17.544588286171731</v>
      </c>
    </row>
    <row r="363" spans="1:13" x14ac:dyDescent="0.25">
      <c r="A363" s="1">
        <v>44447</v>
      </c>
      <c r="B363" s="2">
        <v>37</v>
      </c>
      <c r="C363" s="2" t="s">
        <v>50</v>
      </c>
      <c r="D363" s="3" t="s">
        <v>11</v>
      </c>
      <c r="E363" s="3">
        <v>0</v>
      </c>
      <c r="F363" s="3">
        <v>59150</v>
      </c>
      <c r="G363" s="3">
        <v>571793.47000000067</v>
      </c>
      <c r="H363" s="3">
        <v>17.2</v>
      </c>
      <c r="I363" s="3" t="s">
        <v>12</v>
      </c>
      <c r="J363" s="3">
        <v>1017380</v>
      </c>
      <c r="K363" s="3">
        <v>0</v>
      </c>
      <c r="L363" s="3">
        <v>13.255389220029867</v>
      </c>
      <c r="M363" s="3">
        <f>IF(F363&gt;0,SUM($J$2:J363)/SUM($F$2:F363),M362)</f>
        <v>17.535899107134131</v>
      </c>
    </row>
    <row r="364" spans="1:13" x14ac:dyDescent="0.25">
      <c r="A364" s="1">
        <v>44451</v>
      </c>
      <c r="B364" s="2">
        <v>38</v>
      </c>
      <c r="C364" s="2" t="s">
        <v>51</v>
      </c>
      <c r="D364" s="3" t="s">
        <v>11</v>
      </c>
      <c r="E364" s="3">
        <v>0</v>
      </c>
      <c r="F364" s="3">
        <v>24100</v>
      </c>
      <c r="G364" s="3">
        <v>547693.47000000067</v>
      </c>
      <c r="H364" s="3">
        <v>18.2</v>
      </c>
      <c r="I364" s="3" t="s">
        <v>12</v>
      </c>
      <c r="J364" s="3">
        <v>438620</v>
      </c>
      <c r="K364" s="3">
        <v>0</v>
      </c>
      <c r="L364" s="3">
        <v>13.255389220029867</v>
      </c>
      <c r="M364" s="3">
        <f>IF(F364&gt;0,SUM($J$2:J364)/SUM($F$2:F364),M363)</f>
        <v>17.542652708261603</v>
      </c>
    </row>
    <row r="365" spans="1:13" x14ac:dyDescent="0.25">
      <c r="A365" s="1">
        <v>44452</v>
      </c>
      <c r="B365" s="2">
        <v>38</v>
      </c>
      <c r="C365" s="2" t="s">
        <v>51</v>
      </c>
      <c r="D365" s="3" t="s">
        <v>11</v>
      </c>
      <c r="E365" s="3">
        <v>0</v>
      </c>
      <c r="F365" s="3">
        <v>65130</v>
      </c>
      <c r="G365" s="3">
        <v>482563.47000000067</v>
      </c>
      <c r="H365" s="3">
        <v>18.899999999999999</v>
      </c>
      <c r="I365" s="3" t="s">
        <v>12</v>
      </c>
      <c r="J365" s="3">
        <v>1230957</v>
      </c>
      <c r="K365" s="3">
        <v>0</v>
      </c>
      <c r="L365" s="3">
        <v>13.255389220029867</v>
      </c>
      <c r="M365" s="3">
        <f>IF(F365&gt;0,SUM($J$2:J365)/SUM($F$2:F365),M364)</f>
        <v>17.578958982289535</v>
      </c>
    </row>
    <row r="366" spans="1:13" x14ac:dyDescent="0.25">
      <c r="A366" s="1">
        <v>44453</v>
      </c>
      <c r="B366" s="2">
        <v>38</v>
      </c>
      <c r="C366" s="2" t="s">
        <v>51</v>
      </c>
      <c r="D366" s="3" t="s">
        <v>11</v>
      </c>
      <c r="E366" s="3">
        <v>0</v>
      </c>
      <c r="F366" s="3">
        <v>34021</v>
      </c>
      <c r="G366" s="3">
        <v>448542.47000000067</v>
      </c>
      <c r="H366" s="3">
        <v>16.399999999999999</v>
      </c>
      <c r="I366" s="3" t="s">
        <v>12</v>
      </c>
      <c r="J366" s="3">
        <v>557944.39999999991</v>
      </c>
      <c r="K366" s="3">
        <v>0</v>
      </c>
      <c r="L366" s="3">
        <v>13.255389220029867</v>
      </c>
      <c r="M366" s="3">
        <f>IF(F366&gt;0,SUM($J$2:J366)/SUM($F$2:F366),M365)</f>
        <v>17.56271361793226</v>
      </c>
    </row>
    <row r="367" spans="1:13" x14ac:dyDescent="0.25">
      <c r="A367" s="1">
        <v>44453</v>
      </c>
      <c r="B367" s="2">
        <v>38</v>
      </c>
      <c r="C367" s="2" t="s">
        <v>51</v>
      </c>
      <c r="D367" s="3" t="s">
        <v>11</v>
      </c>
      <c r="E367" s="3">
        <v>0</v>
      </c>
      <c r="F367" s="3">
        <v>30789</v>
      </c>
      <c r="G367" s="3">
        <v>417753.47000000067</v>
      </c>
      <c r="H367" s="3">
        <v>18.899999999999999</v>
      </c>
      <c r="I367" s="3" t="s">
        <v>12</v>
      </c>
      <c r="J367" s="3">
        <v>581912.1</v>
      </c>
      <c r="K367" s="3">
        <v>0</v>
      </c>
      <c r="L367" s="3">
        <v>13.255389220029867</v>
      </c>
      <c r="M367" s="3">
        <f>IF(F367&gt;0,SUM($J$2:J367)/SUM($F$2:F367),M366)</f>
        <v>17.579184671131781</v>
      </c>
    </row>
    <row r="368" spans="1:13" x14ac:dyDescent="0.25">
      <c r="A368" s="1">
        <v>44454</v>
      </c>
      <c r="B368" s="2">
        <v>38</v>
      </c>
      <c r="C368" s="2" t="s">
        <v>51</v>
      </c>
      <c r="D368" s="3" t="s">
        <v>11</v>
      </c>
      <c r="E368" s="3">
        <v>0</v>
      </c>
      <c r="F368" s="3">
        <v>360</v>
      </c>
      <c r="G368" s="3">
        <v>417393.47000000067</v>
      </c>
      <c r="H368" s="3">
        <v>18.2</v>
      </c>
      <c r="I368" s="3" t="s">
        <v>12</v>
      </c>
      <c r="J368" s="3">
        <v>6552</v>
      </c>
      <c r="K368" s="3">
        <v>0</v>
      </c>
      <c r="L368" s="3">
        <v>13.255389220029867</v>
      </c>
      <c r="M368" s="3">
        <f>IF(F368&gt;0,SUM($J$2:J368)/SUM($F$2:F368),M367)</f>
        <v>17.579274064182119</v>
      </c>
    </row>
    <row r="369" spans="1:13" x14ac:dyDescent="0.25">
      <c r="A369" s="1">
        <v>44455</v>
      </c>
      <c r="B369" s="2">
        <v>38</v>
      </c>
      <c r="C369" s="2" t="s">
        <v>51</v>
      </c>
      <c r="D369" s="3" t="s">
        <v>11</v>
      </c>
      <c r="E369" s="3">
        <v>0</v>
      </c>
      <c r="F369" s="3">
        <v>1608</v>
      </c>
      <c r="G369" s="3">
        <v>415785.47000000067</v>
      </c>
      <c r="H369" s="3">
        <v>16.899999999999999</v>
      </c>
      <c r="I369" s="3" t="s">
        <v>12</v>
      </c>
      <c r="J369" s="3">
        <v>27175.199999999997</v>
      </c>
      <c r="K369" s="3">
        <v>0</v>
      </c>
      <c r="L369" s="3">
        <v>13.255389220029867</v>
      </c>
      <c r="M369" s="3">
        <f>IF(F369&gt;0,SUM($J$2:J369)/SUM($F$2:F369),M368)</f>
        <v>17.578837457209868</v>
      </c>
    </row>
    <row r="370" spans="1:13" x14ac:dyDescent="0.25">
      <c r="A370" s="1">
        <v>44457</v>
      </c>
      <c r="B370" s="2">
        <v>38</v>
      </c>
      <c r="C370" s="2" t="s">
        <v>51</v>
      </c>
      <c r="D370" s="3" t="s">
        <v>11</v>
      </c>
      <c r="E370" s="3">
        <v>0</v>
      </c>
      <c r="F370" s="3">
        <v>8860</v>
      </c>
      <c r="G370" s="3">
        <v>406925.47000000067</v>
      </c>
      <c r="H370" s="3">
        <v>16.399999999999999</v>
      </c>
      <c r="I370" s="3" t="s">
        <v>12</v>
      </c>
      <c r="J370" s="3">
        <v>145304</v>
      </c>
      <c r="K370" s="3">
        <v>0</v>
      </c>
      <c r="L370" s="3">
        <v>13.255389220029867</v>
      </c>
      <c r="M370" s="3">
        <f>IF(F370&gt;0,SUM($J$2:J370)/SUM($F$2:F370),M369)</f>
        <v>17.574677279524579</v>
      </c>
    </row>
    <row r="371" spans="1:13" x14ac:dyDescent="0.25">
      <c r="A371" s="1">
        <v>44457</v>
      </c>
      <c r="B371" s="2">
        <v>38</v>
      </c>
      <c r="C371" s="2" t="s">
        <v>51</v>
      </c>
      <c r="D371" s="3" t="s">
        <v>11</v>
      </c>
      <c r="E371" s="3">
        <v>22820</v>
      </c>
      <c r="F371" s="3">
        <v>0</v>
      </c>
      <c r="G371" s="3">
        <v>429745.47000000067</v>
      </c>
      <c r="H371" s="3" t="s">
        <v>12</v>
      </c>
      <c r="I371" s="3">
        <v>14.2</v>
      </c>
      <c r="J371" s="3">
        <v>0</v>
      </c>
      <c r="K371" s="3">
        <v>324044</v>
      </c>
      <c r="L371" s="3">
        <v>13.262720362791816</v>
      </c>
      <c r="M371" s="3">
        <f>IF(F371&gt;0,SUM($J$2:J371)/SUM($F$2:F371),M370)</f>
        <v>17.574677279524579</v>
      </c>
    </row>
    <row r="372" spans="1:13" x14ac:dyDescent="0.25">
      <c r="A372" s="1">
        <v>44460</v>
      </c>
      <c r="B372" s="2">
        <v>39</v>
      </c>
      <c r="C372" s="2" t="s">
        <v>52</v>
      </c>
      <c r="D372" s="3" t="s">
        <v>11</v>
      </c>
      <c r="E372" s="3">
        <v>0</v>
      </c>
      <c r="F372" s="3">
        <v>1653.6</v>
      </c>
      <c r="G372" s="3">
        <v>428091.87000000058</v>
      </c>
      <c r="H372" s="3">
        <v>17.899999999999999</v>
      </c>
      <c r="I372" s="3" t="s">
        <v>12</v>
      </c>
      <c r="J372" s="3">
        <v>29599.439999999995</v>
      </c>
      <c r="K372" s="3">
        <v>0</v>
      </c>
      <c r="L372" s="3">
        <v>13.262720362791816</v>
      </c>
      <c r="M372" s="3">
        <f>IF(F372&gt;0,SUM($J$2:J372)/SUM($F$2:F372),M371)</f>
        <v>17.574891412295262</v>
      </c>
    </row>
    <row r="373" spans="1:13" x14ac:dyDescent="0.25">
      <c r="A373" s="1">
        <v>44460</v>
      </c>
      <c r="B373" s="2">
        <v>39</v>
      </c>
      <c r="C373" s="2" t="s">
        <v>52</v>
      </c>
      <c r="D373" s="3" t="s">
        <v>11</v>
      </c>
      <c r="E373" s="3">
        <v>0</v>
      </c>
      <c r="F373" s="3">
        <v>1224</v>
      </c>
      <c r="G373" s="3">
        <v>426867.87000000058</v>
      </c>
      <c r="H373" s="3">
        <v>18.899999999999999</v>
      </c>
      <c r="I373" s="3" t="s">
        <v>12</v>
      </c>
      <c r="J373" s="3">
        <v>23133.599999999999</v>
      </c>
      <c r="K373" s="3">
        <v>0</v>
      </c>
      <c r="L373" s="3">
        <v>13.262720362791816</v>
      </c>
      <c r="M373" s="3">
        <f>IF(F373&gt;0,SUM($J$2:J373)/SUM($F$2:F373),M372)</f>
        <v>17.575536709257971</v>
      </c>
    </row>
    <row r="374" spans="1:13" x14ac:dyDescent="0.25">
      <c r="A374" s="1">
        <v>44460</v>
      </c>
      <c r="B374" s="2">
        <v>39</v>
      </c>
      <c r="C374" s="2" t="s">
        <v>52</v>
      </c>
      <c r="D374" s="3" t="s">
        <v>11</v>
      </c>
      <c r="E374" s="3">
        <v>0</v>
      </c>
      <c r="F374" s="3">
        <v>4824</v>
      </c>
      <c r="G374" s="3">
        <v>422043.87000000058</v>
      </c>
      <c r="H374" s="3">
        <v>16.600000000000001</v>
      </c>
      <c r="I374" s="3" t="s">
        <v>12</v>
      </c>
      <c r="J374" s="3">
        <v>80078.400000000009</v>
      </c>
      <c r="K374" s="3">
        <v>0</v>
      </c>
      <c r="L374" s="3">
        <v>13.262720362791816</v>
      </c>
      <c r="M374" s="3">
        <f>IF(F374&gt;0,SUM($J$2:J374)/SUM($F$2:F374),M373)</f>
        <v>17.573667986284917</v>
      </c>
    </row>
    <row r="375" spans="1:13" x14ac:dyDescent="0.25">
      <c r="A375" s="1">
        <v>44460</v>
      </c>
      <c r="B375" s="2">
        <v>39</v>
      </c>
      <c r="C375" s="2" t="s">
        <v>52</v>
      </c>
      <c r="D375" s="3" t="s">
        <v>11</v>
      </c>
      <c r="E375" s="3">
        <v>0</v>
      </c>
      <c r="F375" s="3">
        <v>1536</v>
      </c>
      <c r="G375" s="3">
        <v>420507.87000000058</v>
      </c>
      <c r="H375" s="3">
        <v>17.100000000000001</v>
      </c>
      <c r="I375" s="3" t="s">
        <v>12</v>
      </c>
      <c r="J375" s="3">
        <v>26265.600000000002</v>
      </c>
      <c r="K375" s="3">
        <v>0</v>
      </c>
      <c r="L375" s="3">
        <v>13.262720362791816</v>
      </c>
      <c r="M375" s="3">
        <f>IF(F375&gt;0,SUM($J$2:J375)/SUM($F$2:F375),M374)</f>
        <v>17.573379254599367</v>
      </c>
    </row>
    <row r="376" spans="1:13" x14ac:dyDescent="0.25">
      <c r="A376" s="1">
        <v>44460</v>
      </c>
      <c r="B376" s="2">
        <v>39</v>
      </c>
      <c r="C376" s="2" t="s">
        <v>52</v>
      </c>
      <c r="D376" s="3" t="s">
        <v>11</v>
      </c>
      <c r="E376" s="3">
        <v>0</v>
      </c>
      <c r="F376" s="3">
        <v>2256</v>
      </c>
      <c r="G376" s="3">
        <v>418251.87000000058</v>
      </c>
      <c r="H376" s="3">
        <v>16.5</v>
      </c>
      <c r="I376" s="3" t="s">
        <v>12</v>
      </c>
      <c r="J376" s="3">
        <v>37224</v>
      </c>
      <c r="K376" s="3">
        <v>0</v>
      </c>
      <c r="L376" s="3">
        <v>13.262720362791816</v>
      </c>
      <c r="M376" s="3">
        <f>IF(F376&gt;0,SUM($J$2:J376)/SUM($F$2:F376),M375)</f>
        <v>17.572419118407847</v>
      </c>
    </row>
    <row r="377" spans="1:13" x14ac:dyDescent="0.25">
      <c r="A377" s="1">
        <v>44460</v>
      </c>
      <c r="B377" s="2">
        <v>39</v>
      </c>
      <c r="C377" s="2" t="s">
        <v>52</v>
      </c>
      <c r="D377" s="3" t="s">
        <v>11</v>
      </c>
      <c r="E377" s="3">
        <v>0</v>
      </c>
      <c r="F377" s="3">
        <v>3010</v>
      </c>
      <c r="G377" s="3">
        <v>415241.87000000058</v>
      </c>
      <c r="H377" s="3">
        <v>16.2</v>
      </c>
      <c r="I377" s="3" t="s">
        <v>12</v>
      </c>
      <c r="J377" s="3">
        <v>48762</v>
      </c>
      <c r="K377" s="3">
        <v>0</v>
      </c>
      <c r="L377" s="3">
        <v>13.262720362791816</v>
      </c>
      <c r="M377" s="3">
        <f>IF(F377&gt;0,SUM($J$2:J377)/SUM($F$2:F377),M376)</f>
        <v>17.570783146659394</v>
      </c>
    </row>
    <row r="378" spans="1:13" x14ac:dyDescent="0.25">
      <c r="A378" s="1">
        <v>44460</v>
      </c>
      <c r="B378" s="2">
        <v>39</v>
      </c>
      <c r="C378" s="2" t="s">
        <v>52</v>
      </c>
      <c r="D378" s="3" t="s">
        <v>11</v>
      </c>
      <c r="E378" s="3">
        <v>0</v>
      </c>
      <c r="F378" s="3">
        <v>4554</v>
      </c>
      <c r="G378" s="3">
        <v>410687.87000000058</v>
      </c>
      <c r="H378" s="3">
        <v>16.600000000000001</v>
      </c>
      <c r="I378" s="3" t="s">
        <v>12</v>
      </c>
      <c r="J378" s="3">
        <v>75596.400000000009</v>
      </c>
      <c r="K378" s="3">
        <v>0</v>
      </c>
      <c r="L378" s="3">
        <v>13.262720362791816</v>
      </c>
      <c r="M378" s="3">
        <f>IF(F378&gt;0,SUM($J$2:J378)/SUM($F$2:F378),M377)</f>
        <v>17.569035493463733</v>
      </c>
    </row>
    <row r="379" spans="1:13" x14ac:dyDescent="0.25">
      <c r="A379" s="1">
        <v>44460</v>
      </c>
      <c r="B379" s="2">
        <v>39</v>
      </c>
      <c r="C379" s="2" t="s">
        <v>52</v>
      </c>
      <c r="D379" s="3" t="s">
        <v>11</v>
      </c>
      <c r="E379" s="3">
        <v>560</v>
      </c>
      <c r="F379" s="3">
        <v>0</v>
      </c>
      <c r="G379" s="3">
        <v>411247.87000000058</v>
      </c>
      <c r="H379" s="3" t="s">
        <v>12</v>
      </c>
      <c r="I379" s="3">
        <v>14.1</v>
      </c>
      <c r="J379" s="3">
        <v>0</v>
      </c>
      <c r="K379" s="3">
        <v>7896</v>
      </c>
      <c r="L379" s="3">
        <v>13.262879796075159</v>
      </c>
      <c r="M379" s="3">
        <f>IF(F379&gt;0,SUM($J$2:J379)/SUM($F$2:F379),M378)</f>
        <v>17.569035493463733</v>
      </c>
    </row>
    <row r="380" spans="1:13" x14ac:dyDescent="0.25">
      <c r="A380" s="1">
        <v>44460</v>
      </c>
      <c r="B380" s="2">
        <v>39</v>
      </c>
      <c r="C380" s="2" t="s">
        <v>52</v>
      </c>
      <c r="D380" s="3" t="s">
        <v>11</v>
      </c>
      <c r="E380" s="3">
        <v>0</v>
      </c>
      <c r="F380" s="3">
        <v>560</v>
      </c>
      <c r="G380" s="3">
        <v>410687.87000000058</v>
      </c>
      <c r="H380" s="3">
        <v>16.899999999999999</v>
      </c>
      <c r="I380" s="3" t="s">
        <v>12</v>
      </c>
      <c r="J380" s="3">
        <v>9464</v>
      </c>
      <c r="K380" s="3">
        <v>0</v>
      </c>
      <c r="L380" s="3">
        <v>13.262879796075159</v>
      </c>
      <c r="M380" s="3">
        <f>IF(F380&gt;0,SUM($J$2:J380)/SUM($F$2:F380),M379)</f>
        <v>17.568887418697635</v>
      </c>
    </row>
    <row r="381" spans="1:13" x14ac:dyDescent="0.25">
      <c r="A381" s="1">
        <v>44461</v>
      </c>
      <c r="B381" s="2">
        <v>39</v>
      </c>
      <c r="C381" s="2" t="s">
        <v>52</v>
      </c>
      <c r="D381" s="3" t="s">
        <v>11</v>
      </c>
      <c r="E381" s="3">
        <v>0</v>
      </c>
      <c r="F381" s="3">
        <v>5390</v>
      </c>
      <c r="G381" s="3">
        <v>405297.87000000058</v>
      </c>
      <c r="H381" s="3">
        <v>17.5</v>
      </c>
      <c r="I381" s="3" t="s">
        <v>12</v>
      </c>
      <c r="J381" s="3">
        <v>94325</v>
      </c>
      <c r="K381" s="3">
        <v>0</v>
      </c>
      <c r="L381" s="3">
        <v>13.262879796075159</v>
      </c>
      <c r="M381" s="3">
        <f>IF(F381&gt;0,SUM($J$2:J381)/SUM($F$2:F381),M380)</f>
        <v>17.568740982524659</v>
      </c>
    </row>
    <row r="382" spans="1:13" x14ac:dyDescent="0.25">
      <c r="A382" s="1">
        <v>44462</v>
      </c>
      <c r="B382" s="2">
        <v>39</v>
      </c>
      <c r="C382" s="2" t="s">
        <v>52</v>
      </c>
      <c r="D382" s="3" t="s">
        <v>11</v>
      </c>
      <c r="E382" s="3">
        <v>0</v>
      </c>
      <c r="F382" s="3">
        <v>128</v>
      </c>
      <c r="G382" s="3">
        <v>405169.87000000058</v>
      </c>
      <c r="H382" s="3">
        <v>16.2</v>
      </c>
      <c r="I382" s="3" t="s">
        <v>12</v>
      </c>
      <c r="J382" s="3">
        <v>2073.6</v>
      </c>
      <c r="K382" s="3">
        <v>0</v>
      </c>
      <c r="L382" s="3">
        <v>13.262879796075159</v>
      </c>
      <c r="M382" s="3">
        <f>IF(F382&gt;0,SUM($J$2:J382)/SUM($F$2:F382),M381)</f>
        <v>17.568671890326307</v>
      </c>
    </row>
    <row r="383" spans="1:13" x14ac:dyDescent="0.25">
      <c r="A383" s="1">
        <v>44462</v>
      </c>
      <c r="B383" s="2">
        <v>39</v>
      </c>
      <c r="C383" s="2" t="s">
        <v>52</v>
      </c>
      <c r="D383" s="3" t="s">
        <v>11</v>
      </c>
      <c r="E383" s="3">
        <v>29060</v>
      </c>
      <c r="F383" s="3">
        <v>0</v>
      </c>
      <c r="G383" s="3">
        <v>434229.87000000058</v>
      </c>
      <c r="H383" s="3" t="s">
        <v>12</v>
      </c>
      <c r="I383" s="3">
        <v>12.3</v>
      </c>
      <c r="J383" s="3">
        <v>0</v>
      </c>
      <c r="K383" s="3">
        <v>357438</v>
      </c>
      <c r="L383" s="3">
        <v>13.25345834562925</v>
      </c>
      <c r="M383" s="3">
        <f>IF(F383&gt;0,SUM($J$2:J383)/SUM($F$2:F383),M382)</f>
        <v>17.568671890326307</v>
      </c>
    </row>
    <row r="384" spans="1:13" x14ac:dyDescent="0.25">
      <c r="A384" s="1">
        <v>44462</v>
      </c>
      <c r="B384" s="2">
        <v>39</v>
      </c>
      <c r="C384" s="2" t="s">
        <v>52</v>
      </c>
      <c r="D384" s="3" t="s">
        <v>11</v>
      </c>
      <c r="E384" s="3">
        <v>0</v>
      </c>
      <c r="F384" s="3">
        <v>1929</v>
      </c>
      <c r="G384" s="3">
        <v>432300.87000000058</v>
      </c>
      <c r="H384" s="3">
        <v>17.7</v>
      </c>
      <c r="I384" s="3" t="s">
        <v>12</v>
      </c>
      <c r="J384" s="3">
        <v>34143.299999999996</v>
      </c>
      <c r="K384" s="3">
        <v>0</v>
      </c>
      <c r="L384" s="3">
        <v>13.25345834562925</v>
      </c>
      <c r="M384" s="3">
        <f>IF(F384&gt;0,SUM($J$2:J384)/SUM($F$2:F384),M383)</f>
        <v>17.568771719490815</v>
      </c>
    </row>
    <row r="385" spans="1:13" x14ac:dyDescent="0.25">
      <c r="A385" s="1">
        <v>44462</v>
      </c>
      <c r="B385" s="2">
        <v>39</v>
      </c>
      <c r="C385" s="2" t="s">
        <v>52</v>
      </c>
      <c r="D385" s="3" t="s">
        <v>11</v>
      </c>
      <c r="E385" s="3">
        <v>0</v>
      </c>
      <c r="F385" s="3">
        <v>7920</v>
      </c>
      <c r="G385" s="3">
        <v>424380.87000000058</v>
      </c>
      <c r="H385" s="3">
        <v>17.899999999999999</v>
      </c>
      <c r="I385" s="3" t="s">
        <v>12</v>
      </c>
      <c r="J385" s="3">
        <v>141768</v>
      </c>
      <c r="K385" s="3">
        <v>0</v>
      </c>
      <c r="L385" s="3">
        <v>13.25345834562925</v>
      </c>
      <c r="M385" s="3">
        <f>IF(F385&gt;0,SUM($J$2:J385)/SUM($F$2:F385),M384)</f>
        <v>17.569802264082284</v>
      </c>
    </row>
    <row r="386" spans="1:13" x14ac:dyDescent="0.25">
      <c r="A386" s="1">
        <v>44465</v>
      </c>
      <c r="B386" s="2">
        <v>40</v>
      </c>
      <c r="C386" s="2" t="s">
        <v>54</v>
      </c>
      <c r="D386" s="3" t="s">
        <v>11</v>
      </c>
      <c r="E386" s="3">
        <v>21390</v>
      </c>
      <c r="F386" s="3">
        <v>0</v>
      </c>
      <c r="G386" s="3">
        <v>445770.87000000058</v>
      </c>
      <c r="H386" s="3" t="s">
        <v>12</v>
      </c>
      <c r="I386" s="3">
        <v>13.8</v>
      </c>
      <c r="J386" s="3">
        <v>0</v>
      </c>
      <c r="K386" s="3">
        <v>295182</v>
      </c>
      <c r="L386" s="3">
        <v>13.257366462124136</v>
      </c>
      <c r="M386" s="3">
        <f>IF(F386&gt;0,SUM($J$2:J386)/SUM($F$2:F386),M385)</f>
        <v>17.569802264082284</v>
      </c>
    </row>
    <row r="387" spans="1:13" x14ac:dyDescent="0.25">
      <c r="A387" s="1">
        <v>44465</v>
      </c>
      <c r="B387" s="2">
        <v>40</v>
      </c>
      <c r="C387" s="2" t="s">
        <v>54</v>
      </c>
      <c r="D387" s="3" t="s">
        <v>11</v>
      </c>
      <c r="E387" s="3">
        <v>4660</v>
      </c>
      <c r="F387" s="3">
        <v>0</v>
      </c>
      <c r="G387" s="3">
        <v>450430.87000000058</v>
      </c>
      <c r="H387" s="3" t="s">
        <v>12</v>
      </c>
      <c r="I387" s="3">
        <v>14.5</v>
      </c>
      <c r="J387" s="3">
        <v>0</v>
      </c>
      <c r="K387" s="3">
        <v>67570</v>
      </c>
      <c r="L387" s="3">
        <v>13.259299259855784</v>
      </c>
      <c r="M387" s="3">
        <f>IF(F387&gt;0,SUM($J$2:J387)/SUM($F$2:F387),M386)</f>
        <v>17.569802264082284</v>
      </c>
    </row>
    <row r="388" spans="1:13" x14ac:dyDescent="0.25">
      <c r="A388" s="1">
        <v>44465</v>
      </c>
      <c r="B388" s="2">
        <v>40</v>
      </c>
      <c r="C388" s="2" t="s">
        <v>54</v>
      </c>
      <c r="D388" s="3" t="s">
        <v>11</v>
      </c>
      <c r="E388" s="3">
        <v>6190</v>
      </c>
      <c r="F388" s="3">
        <v>0</v>
      </c>
      <c r="G388" s="3">
        <v>456620.87000000058</v>
      </c>
      <c r="H388" s="3" t="s">
        <v>12</v>
      </c>
      <c r="I388" s="3">
        <v>13.2</v>
      </c>
      <c r="J388" s="3">
        <v>0</v>
      </c>
      <c r="K388" s="3">
        <v>81708</v>
      </c>
      <c r="L388" s="3">
        <v>13.259176995186305</v>
      </c>
      <c r="M388" s="3">
        <f>IF(F388&gt;0,SUM($J$2:J388)/SUM($F$2:F388),M387)</f>
        <v>17.569802264082284</v>
      </c>
    </row>
    <row r="389" spans="1:13" x14ac:dyDescent="0.25">
      <c r="A389" s="1">
        <v>44466</v>
      </c>
      <c r="B389" s="2">
        <v>40</v>
      </c>
      <c r="C389" s="2" t="s">
        <v>54</v>
      </c>
      <c r="D389" s="3" t="s">
        <v>11</v>
      </c>
      <c r="E389" s="3">
        <v>0</v>
      </c>
      <c r="F389" s="3">
        <v>55180</v>
      </c>
      <c r="G389" s="3">
        <v>401440.87000000058</v>
      </c>
      <c r="H389" s="3">
        <v>17.899999999999999</v>
      </c>
      <c r="I389" s="3" t="s">
        <v>12</v>
      </c>
      <c r="J389" s="3">
        <v>987721.99999999988</v>
      </c>
      <c r="K389" s="3">
        <v>0</v>
      </c>
      <c r="L389" s="3">
        <v>13.259176995186305</v>
      </c>
      <c r="M389" s="3">
        <f>IF(F389&gt;0,SUM($J$2:J389)/SUM($F$2:F389),M388)</f>
        <v>17.576808043143028</v>
      </c>
    </row>
    <row r="390" spans="1:13" x14ac:dyDescent="0.25">
      <c r="A390" s="1">
        <v>44466</v>
      </c>
      <c r="B390" s="2">
        <v>40</v>
      </c>
      <c r="C390" s="2" t="s">
        <v>54</v>
      </c>
      <c r="D390" s="3" t="s">
        <v>11</v>
      </c>
      <c r="E390" s="3">
        <v>3090</v>
      </c>
      <c r="F390" s="3">
        <v>0</v>
      </c>
      <c r="G390" s="3">
        <v>404530.87000000058</v>
      </c>
      <c r="H390" s="3" t="s">
        <v>12</v>
      </c>
      <c r="I390" s="3">
        <v>14.1</v>
      </c>
      <c r="J390" s="3">
        <v>0</v>
      </c>
      <c r="K390" s="3">
        <v>43569</v>
      </c>
      <c r="L390" s="3">
        <v>13.260041519784879</v>
      </c>
      <c r="M390" s="3">
        <f>IF(F390&gt;0,SUM($J$2:J390)/SUM($F$2:F390),M389)</f>
        <v>17.576808043143028</v>
      </c>
    </row>
    <row r="391" spans="1:13" x14ac:dyDescent="0.25">
      <c r="A391" s="1">
        <v>44466</v>
      </c>
      <c r="B391" s="2">
        <v>40</v>
      </c>
      <c r="C391" s="2" t="s">
        <v>54</v>
      </c>
      <c r="D391" s="3" t="s">
        <v>11</v>
      </c>
      <c r="E391" s="3">
        <v>0</v>
      </c>
      <c r="F391" s="3">
        <v>55516</v>
      </c>
      <c r="G391" s="3">
        <v>349014.87000000058</v>
      </c>
      <c r="H391" s="3">
        <v>16.3</v>
      </c>
      <c r="I391" s="3" t="s">
        <v>12</v>
      </c>
      <c r="J391" s="3">
        <v>904910.8</v>
      </c>
      <c r="K391" s="3">
        <v>0</v>
      </c>
      <c r="L391" s="3">
        <v>13.260041519784879</v>
      </c>
      <c r="M391" s="3">
        <f>IF(F391&gt;0,SUM($J$2:J391)/SUM($F$2:F391),M390)</f>
        <v>17.550122780231213</v>
      </c>
    </row>
    <row r="392" spans="1:13" x14ac:dyDescent="0.25">
      <c r="A392" s="1">
        <v>44466</v>
      </c>
      <c r="B392" s="2">
        <v>40</v>
      </c>
      <c r="C392" s="2" t="s">
        <v>54</v>
      </c>
      <c r="D392" s="3" t="s">
        <v>11</v>
      </c>
      <c r="E392" s="3">
        <v>0</v>
      </c>
      <c r="F392" s="3">
        <v>960</v>
      </c>
      <c r="G392" s="3">
        <v>348054.87000000058</v>
      </c>
      <c r="H392" s="3">
        <v>17.399999999999999</v>
      </c>
      <c r="I392" s="3" t="s">
        <v>12</v>
      </c>
      <c r="J392" s="3">
        <v>16704</v>
      </c>
      <c r="K392" s="3">
        <v>0</v>
      </c>
      <c r="L392" s="3">
        <v>13.260041519784879</v>
      </c>
      <c r="M392" s="3">
        <f>IF(F392&gt;0,SUM($J$2:J392)/SUM($F$2:F392),M391)</f>
        <v>17.550068544111415</v>
      </c>
    </row>
    <row r="393" spans="1:13" x14ac:dyDescent="0.25">
      <c r="A393" s="1">
        <v>44466</v>
      </c>
      <c r="B393" s="2">
        <v>40</v>
      </c>
      <c r="C393" s="2" t="s">
        <v>54</v>
      </c>
      <c r="D393" s="3" t="s">
        <v>11</v>
      </c>
      <c r="E393" s="3">
        <v>0</v>
      </c>
      <c r="F393" s="3">
        <v>960</v>
      </c>
      <c r="G393" s="3">
        <v>347094.87000000058</v>
      </c>
      <c r="H393" s="3">
        <v>18.600000000000001</v>
      </c>
      <c r="I393" s="3" t="s">
        <v>12</v>
      </c>
      <c r="J393" s="3">
        <v>17856</v>
      </c>
      <c r="K393" s="3">
        <v>0</v>
      </c>
      <c r="L393" s="3">
        <v>13.260041519784879</v>
      </c>
      <c r="M393" s="3">
        <f>IF(F393&gt;0,SUM($J$2:J393)/SUM($F$2:F393),M392)</f>
        <v>17.550447724691818</v>
      </c>
    </row>
    <row r="394" spans="1:13" x14ac:dyDescent="0.25">
      <c r="A394" s="1">
        <v>44467</v>
      </c>
      <c r="B394" s="2">
        <v>40</v>
      </c>
      <c r="C394" s="2" t="s">
        <v>54</v>
      </c>
      <c r="D394" s="3" t="s">
        <v>11</v>
      </c>
      <c r="E394" s="3">
        <v>8980</v>
      </c>
      <c r="F394" s="3">
        <v>0</v>
      </c>
      <c r="G394" s="3">
        <v>356074.87000000058</v>
      </c>
      <c r="H394" s="3" t="s">
        <v>12</v>
      </c>
      <c r="I394" s="3">
        <v>12.7</v>
      </c>
      <c r="J394" s="3">
        <v>0</v>
      </c>
      <c r="K394" s="3">
        <v>114046</v>
      </c>
      <c r="L394" s="3">
        <v>13.258373062527884</v>
      </c>
      <c r="M394" s="3">
        <f>IF(F394&gt;0,SUM($J$2:J394)/SUM($F$2:F394),M393)</f>
        <v>17.550447724691818</v>
      </c>
    </row>
    <row r="395" spans="1:13" x14ac:dyDescent="0.25">
      <c r="A395" s="1">
        <v>44467</v>
      </c>
      <c r="B395" s="2">
        <v>40</v>
      </c>
      <c r="C395" s="2" t="s">
        <v>54</v>
      </c>
      <c r="D395" s="3" t="s">
        <v>11</v>
      </c>
      <c r="E395" s="3">
        <v>0</v>
      </c>
      <c r="F395" s="3">
        <v>677</v>
      </c>
      <c r="G395" s="3">
        <v>355397.87000000058</v>
      </c>
      <c r="H395" s="3">
        <v>18.899999999999999</v>
      </c>
      <c r="I395" s="3" t="s">
        <v>12</v>
      </c>
      <c r="J395" s="3">
        <v>12795.3</v>
      </c>
      <c r="K395" s="3">
        <v>0</v>
      </c>
      <c r="L395" s="3">
        <v>13.258373062527884</v>
      </c>
      <c r="M395" s="3">
        <f>IF(F395&gt;0,SUM($J$2:J395)/SUM($F$2:F395),M394)</f>
        <v>17.550791347270813</v>
      </c>
    </row>
    <row r="396" spans="1:13" x14ac:dyDescent="0.25">
      <c r="A396" s="1">
        <v>44468</v>
      </c>
      <c r="B396" s="2">
        <v>40</v>
      </c>
      <c r="C396" s="2" t="s">
        <v>54</v>
      </c>
      <c r="D396" s="3" t="s">
        <v>11</v>
      </c>
      <c r="E396" s="3">
        <v>0</v>
      </c>
      <c r="F396" s="3">
        <v>23070</v>
      </c>
      <c r="G396" s="3">
        <v>332327.87000000058</v>
      </c>
      <c r="H396" s="3">
        <v>17.5</v>
      </c>
      <c r="I396" s="3" t="s">
        <v>12</v>
      </c>
      <c r="J396" s="3">
        <v>403725</v>
      </c>
      <c r="K396" s="3">
        <v>0</v>
      </c>
      <c r="L396" s="3">
        <v>13.258373062527884</v>
      </c>
      <c r="M396" s="3">
        <f>IF(F396&gt;0,SUM($J$2:J396)/SUM($F$2:F396),M395)</f>
        <v>17.550354440592944</v>
      </c>
    </row>
    <row r="397" spans="1:13" x14ac:dyDescent="0.25">
      <c r="A397" s="1">
        <v>44468</v>
      </c>
      <c r="B397" s="2">
        <v>40</v>
      </c>
      <c r="C397" s="2" t="s">
        <v>54</v>
      </c>
      <c r="D397" s="3" t="s">
        <v>11</v>
      </c>
      <c r="E397" s="3">
        <v>4150</v>
      </c>
      <c r="F397" s="3">
        <v>0</v>
      </c>
      <c r="G397" s="3">
        <v>336477.87000000058</v>
      </c>
      <c r="H397" s="3" t="s">
        <v>12</v>
      </c>
      <c r="I397" s="3">
        <v>12.8</v>
      </c>
      <c r="J397" s="3">
        <v>0</v>
      </c>
      <c r="K397" s="3">
        <v>53120</v>
      </c>
      <c r="L397" s="3">
        <v>13.257742848323467</v>
      </c>
      <c r="M397" s="3">
        <f>IF(F397&gt;0,SUM($J$2:J397)/SUM($F$2:F397),M396)</f>
        <v>17.550354440592944</v>
      </c>
    </row>
    <row r="398" spans="1:13" x14ac:dyDescent="0.25">
      <c r="A398" s="1">
        <v>44468</v>
      </c>
      <c r="B398" s="2">
        <v>40</v>
      </c>
      <c r="C398" s="2" t="s">
        <v>54</v>
      </c>
      <c r="D398" s="3" t="s">
        <v>11</v>
      </c>
      <c r="E398" s="3">
        <v>0</v>
      </c>
      <c r="F398" s="3">
        <v>8040</v>
      </c>
      <c r="G398" s="3">
        <v>328437.87000000058</v>
      </c>
      <c r="H398" s="3">
        <v>17.899999999999999</v>
      </c>
      <c r="I398" s="3" t="s">
        <v>12</v>
      </c>
      <c r="J398" s="3">
        <v>143916</v>
      </c>
      <c r="K398" s="3">
        <v>0</v>
      </c>
      <c r="L398" s="3">
        <v>13.257742848323467</v>
      </c>
      <c r="M398" s="3">
        <f>IF(F398&gt;0,SUM($J$2:J398)/SUM($F$2:F398),M397)</f>
        <v>17.551399486638825</v>
      </c>
    </row>
    <row r="399" spans="1:13" x14ac:dyDescent="0.25">
      <c r="A399" s="1">
        <v>44468</v>
      </c>
      <c r="B399" s="2">
        <v>40</v>
      </c>
      <c r="C399" s="2" t="s">
        <v>54</v>
      </c>
      <c r="D399" s="3" t="s">
        <v>11</v>
      </c>
      <c r="E399" s="3">
        <v>0</v>
      </c>
      <c r="F399" s="3">
        <v>3620</v>
      </c>
      <c r="G399" s="3">
        <v>324817.87000000058</v>
      </c>
      <c r="H399" s="3">
        <v>18.100000000000001</v>
      </c>
      <c r="I399" s="3" t="s">
        <v>12</v>
      </c>
      <c r="J399" s="3">
        <v>65522.000000000007</v>
      </c>
      <c r="K399" s="3">
        <v>0</v>
      </c>
      <c r="L399" s="3">
        <v>13.257742848323467</v>
      </c>
      <c r="M399" s="3">
        <f>IF(F399&gt;0,SUM($J$2:J399)/SUM($F$2:F399),M398)</f>
        <v>17.552136766018997</v>
      </c>
    </row>
    <row r="400" spans="1:13" x14ac:dyDescent="0.25">
      <c r="A400" s="1">
        <v>44469</v>
      </c>
      <c r="B400" s="2">
        <v>40</v>
      </c>
      <c r="C400" s="2" t="s">
        <v>54</v>
      </c>
      <c r="D400" s="3" t="s">
        <v>11</v>
      </c>
      <c r="E400" s="3">
        <v>0</v>
      </c>
      <c r="F400" s="3">
        <v>1480</v>
      </c>
      <c r="G400" s="3">
        <v>323337.87000000058</v>
      </c>
      <c r="H400" s="3">
        <v>17.5</v>
      </c>
      <c r="I400" s="3" t="s">
        <v>12</v>
      </c>
      <c r="J400" s="3">
        <v>25900</v>
      </c>
      <c r="K400" s="3">
        <v>0</v>
      </c>
      <c r="L400" s="3">
        <v>13.257742848323467</v>
      </c>
      <c r="M400" s="3">
        <f>IF(F400&gt;0,SUM($J$2:J400)/SUM($F$2:F400),M399)</f>
        <v>17.552108135148401</v>
      </c>
    </row>
    <row r="401" spans="1:13" x14ac:dyDescent="0.25">
      <c r="A401" s="1">
        <v>44471</v>
      </c>
      <c r="B401" s="2">
        <v>40</v>
      </c>
      <c r="C401" s="2" t="s">
        <v>54</v>
      </c>
      <c r="D401" s="3" t="s">
        <v>11</v>
      </c>
      <c r="E401" s="3">
        <v>0</v>
      </c>
      <c r="F401" s="3">
        <v>2034</v>
      </c>
      <c r="G401" s="3">
        <v>321303.87000000058</v>
      </c>
      <c r="H401" s="3">
        <v>17.899999999999999</v>
      </c>
      <c r="I401" s="3" t="s">
        <v>12</v>
      </c>
      <c r="J401" s="3">
        <v>36408.6</v>
      </c>
      <c r="K401" s="3">
        <v>0</v>
      </c>
      <c r="L401" s="3">
        <v>13.257742848323467</v>
      </c>
      <c r="M401" s="3">
        <f>IF(F401&gt;0,SUM($J$2:J401)/SUM($F$2:F401),M400)</f>
        <v>17.552370494367228</v>
      </c>
    </row>
    <row r="402" spans="1:13" x14ac:dyDescent="0.25">
      <c r="A402" s="1">
        <v>44471</v>
      </c>
      <c r="B402" s="2">
        <v>40</v>
      </c>
      <c r="C402" s="2" t="s">
        <v>54</v>
      </c>
      <c r="D402" s="3" t="s">
        <v>11</v>
      </c>
      <c r="E402" s="3">
        <v>0</v>
      </c>
      <c r="F402" s="3">
        <v>400</v>
      </c>
      <c r="G402" s="3">
        <v>320903.87000000058</v>
      </c>
      <c r="H402" s="3">
        <v>16.899999999999999</v>
      </c>
      <c r="I402" s="3" t="s">
        <v>12</v>
      </c>
      <c r="J402" s="3">
        <v>6759.9999999999991</v>
      </c>
      <c r="K402" s="3">
        <v>0</v>
      </c>
      <c r="L402" s="3">
        <v>13.257742848323467</v>
      </c>
      <c r="M402" s="3">
        <f>IF(F402&gt;0,SUM($J$2:J402)/SUM($F$2:F402),M401)</f>
        <v>17.552273757725853</v>
      </c>
    </row>
    <row r="403" spans="1:13" x14ac:dyDescent="0.25">
      <c r="A403" s="1">
        <v>44471</v>
      </c>
      <c r="B403" s="2">
        <v>40</v>
      </c>
      <c r="C403" s="2" t="s">
        <v>54</v>
      </c>
      <c r="D403" s="3" t="s">
        <v>11</v>
      </c>
      <c r="E403" s="3">
        <v>0</v>
      </c>
      <c r="F403" s="3">
        <v>482.4</v>
      </c>
      <c r="G403" s="3">
        <v>320421.47000000067</v>
      </c>
      <c r="H403" s="3">
        <v>16.399999999999999</v>
      </c>
      <c r="I403" s="3" t="s">
        <v>12</v>
      </c>
      <c r="J403" s="3">
        <v>7911.3599999999988</v>
      </c>
      <c r="K403" s="3">
        <v>0</v>
      </c>
      <c r="L403" s="3">
        <v>13.257742848323467</v>
      </c>
      <c r="M403" s="3">
        <f>IF(F403&gt;0,SUM($J$2:J403)/SUM($F$2:F403),M402)</f>
        <v>17.552067731733345</v>
      </c>
    </row>
    <row r="404" spans="1:13" x14ac:dyDescent="0.25">
      <c r="A404" s="1">
        <v>44471</v>
      </c>
      <c r="B404" s="2">
        <v>40</v>
      </c>
      <c r="C404" s="2" t="s">
        <v>54</v>
      </c>
      <c r="D404" s="3" t="s">
        <v>11</v>
      </c>
      <c r="E404" s="3">
        <v>0</v>
      </c>
      <c r="F404" s="3">
        <v>910.8</v>
      </c>
      <c r="G404" s="3">
        <v>319510.67000000086</v>
      </c>
      <c r="H404" s="3">
        <v>17.7</v>
      </c>
      <c r="I404" s="3" t="s">
        <v>12</v>
      </c>
      <c r="J404" s="3">
        <v>16121.159999999998</v>
      </c>
      <c r="K404" s="3">
        <v>0</v>
      </c>
      <c r="L404" s="3">
        <v>13.257742848323467</v>
      </c>
      <c r="M404" s="3">
        <f>IF(F404&gt;0,SUM($J$2:J404)/SUM($F$2:F404),M403)</f>
        <v>17.552117654471424</v>
      </c>
    </row>
    <row r="405" spans="1:13" x14ac:dyDescent="0.25">
      <c r="A405" s="1">
        <v>44478</v>
      </c>
      <c r="B405" s="2">
        <v>41</v>
      </c>
      <c r="C405" s="2" t="s">
        <v>55</v>
      </c>
      <c r="D405" s="3" t="s">
        <v>11</v>
      </c>
      <c r="E405" s="3">
        <v>0</v>
      </c>
      <c r="F405" s="3">
        <v>414.72</v>
      </c>
      <c r="G405" s="3">
        <v>319095.95000000065</v>
      </c>
      <c r="H405" s="3">
        <v>18.8</v>
      </c>
      <c r="I405" s="3" t="s">
        <v>12</v>
      </c>
      <c r="J405" s="3">
        <v>7796.7360000000008</v>
      </c>
      <c r="K405" s="3">
        <v>0</v>
      </c>
      <c r="L405" s="3">
        <v>13.257742848323467</v>
      </c>
      <c r="M405" s="3">
        <f>IF(F405&gt;0,SUM($J$2:J405)/SUM($F$2:F405),M404)</f>
        <v>17.552309377530239</v>
      </c>
    </row>
    <row r="406" spans="1:13" x14ac:dyDescent="0.25">
      <c r="A406" s="1">
        <v>44478</v>
      </c>
      <c r="B406" s="2">
        <v>41</v>
      </c>
      <c r="C406" s="2" t="s">
        <v>55</v>
      </c>
      <c r="D406" s="3" t="s">
        <v>11</v>
      </c>
      <c r="E406" s="3">
        <v>0</v>
      </c>
      <c r="F406" s="3">
        <v>4790</v>
      </c>
      <c r="G406" s="3">
        <v>314305.95000000065</v>
      </c>
      <c r="H406" s="3">
        <v>18.5</v>
      </c>
      <c r="I406" s="3" t="s">
        <v>12</v>
      </c>
      <c r="J406" s="3">
        <v>88615</v>
      </c>
      <c r="K406" s="3">
        <v>0</v>
      </c>
      <c r="L406" s="3">
        <v>13.257742848323467</v>
      </c>
      <c r="M406" s="3">
        <f>IF(F406&gt;0,SUM($J$2:J406)/SUM($F$2:F406),M405)</f>
        <v>17.553988095903094</v>
      </c>
    </row>
    <row r="407" spans="1:13" x14ac:dyDescent="0.25">
      <c r="A407" s="1">
        <v>44478</v>
      </c>
      <c r="B407" s="2">
        <v>41</v>
      </c>
      <c r="C407" s="2" t="s">
        <v>55</v>
      </c>
      <c r="D407" s="3" t="s">
        <v>11</v>
      </c>
      <c r="E407" s="3">
        <v>0</v>
      </c>
      <c r="F407" s="3">
        <v>2000</v>
      </c>
      <c r="G407" s="3">
        <v>312305.95000000065</v>
      </c>
      <c r="H407" s="3">
        <v>16.7</v>
      </c>
      <c r="I407" s="3" t="s">
        <v>12</v>
      </c>
      <c r="J407" s="3">
        <v>33400</v>
      </c>
      <c r="K407" s="3">
        <v>0</v>
      </c>
      <c r="L407" s="3">
        <v>13.257742848323467</v>
      </c>
      <c r="M407" s="3">
        <f>IF(F407&gt;0,SUM($J$2:J407)/SUM($F$2:F407),M406)</f>
        <v>17.553356940262919</v>
      </c>
    </row>
    <row r="408" spans="1:13" x14ac:dyDescent="0.25">
      <c r="A408" s="1">
        <v>44478</v>
      </c>
      <c r="B408" s="2">
        <v>41</v>
      </c>
      <c r="C408" s="2" t="s">
        <v>55</v>
      </c>
      <c r="D408" s="3" t="s">
        <v>11</v>
      </c>
      <c r="E408" s="3">
        <v>45020</v>
      </c>
      <c r="F408" s="3">
        <v>0</v>
      </c>
      <c r="G408" s="3">
        <v>357325.95000000065</v>
      </c>
      <c r="H408" s="3" t="s">
        <v>12</v>
      </c>
      <c r="I408" s="3">
        <v>14.2</v>
      </c>
      <c r="J408" s="3">
        <v>0</v>
      </c>
      <c r="K408" s="3">
        <v>639284</v>
      </c>
      <c r="L408" s="3">
        <v>13.271590183924625</v>
      </c>
      <c r="M408" s="3">
        <f>IF(F408&gt;0,SUM($J$2:J408)/SUM($F$2:F408),M407)</f>
        <v>17.553356940262919</v>
      </c>
    </row>
    <row r="409" spans="1:13" x14ac:dyDescent="0.25">
      <c r="A409" s="1">
        <v>44478</v>
      </c>
      <c r="B409" s="2">
        <v>41</v>
      </c>
      <c r="C409" s="2" t="s">
        <v>55</v>
      </c>
      <c r="D409" s="3" t="s">
        <v>11</v>
      </c>
      <c r="E409" s="3">
        <v>0</v>
      </c>
      <c r="F409" s="3">
        <v>45020</v>
      </c>
      <c r="G409" s="3">
        <v>312305.95000000065</v>
      </c>
      <c r="H409" s="3">
        <v>16.100000000000001</v>
      </c>
      <c r="I409" s="3" t="s">
        <v>12</v>
      </c>
      <c r="J409" s="3">
        <v>724822.00000000012</v>
      </c>
      <c r="K409" s="3">
        <v>0</v>
      </c>
      <c r="L409" s="3">
        <v>13.271590183924625</v>
      </c>
      <c r="M409" s="3">
        <f>IF(F409&gt;0,SUM($J$2:J409)/SUM($F$2:F409),M408)</f>
        <v>17.529573933122606</v>
      </c>
    </row>
    <row r="410" spans="1:13" x14ac:dyDescent="0.25">
      <c r="A410" s="1">
        <v>44478</v>
      </c>
      <c r="B410" s="2">
        <v>41</v>
      </c>
      <c r="C410" s="2" t="s">
        <v>55</v>
      </c>
      <c r="D410" s="3" t="s">
        <v>11</v>
      </c>
      <c r="E410" s="3">
        <v>0</v>
      </c>
      <c r="F410" s="3">
        <v>35200</v>
      </c>
      <c r="G410" s="3">
        <v>277105.95000000065</v>
      </c>
      <c r="H410" s="3">
        <v>16.600000000000001</v>
      </c>
      <c r="I410" s="3" t="s">
        <v>12</v>
      </c>
      <c r="J410" s="3">
        <v>584320</v>
      </c>
      <c r="K410" s="3">
        <v>0</v>
      </c>
      <c r="L410" s="3">
        <v>13.271590183924625</v>
      </c>
      <c r="M410" s="3">
        <f>IF(F410&gt;0,SUM($J$2:J410)/SUM($F$2:F410),M409)</f>
        <v>17.517830525183033</v>
      </c>
    </row>
    <row r="411" spans="1:13" x14ac:dyDescent="0.25">
      <c r="A411" s="1">
        <v>44479</v>
      </c>
      <c r="B411" s="2">
        <v>42</v>
      </c>
      <c r="C411" s="2" t="s">
        <v>56</v>
      </c>
      <c r="D411" s="3" t="s">
        <v>11</v>
      </c>
      <c r="E411" s="3">
        <v>5921</v>
      </c>
      <c r="F411" s="3">
        <v>0</v>
      </c>
      <c r="G411" s="3">
        <v>283026.95000000065</v>
      </c>
      <c r="H411" s="3" t="s">
        <v>12</v>
      </c>
      <c r="I411" s="3">
        <v>13.5</v>
      </c>
      <c r="J411" s="3">
        <v>0</v>
      </c>
      <c r="K411" s="3">
        <v>79933.5</v>
      </c>
      <c r="L411" s="3">
        <v>13.27203080221067</v>
      </c>
      <c r="M411" s="3">
        <f>IF(F411&gt;0,SUM($J$2:J411)/SUM($F$2:F411),M410)</f>
        <v>17.517830525183033</v>
      </c>
    </row>
    <row r="412" spans="1:13" x14ac:dyDescent="0.25">
      <c r="A412" s="1">
        <v>44479</v>
      </c>
      <c r="B412" s="2">
        <v>42</v>
      </c>
      <c r="C412" s="2" t="s">
        <v>56</v>
      </c>
      <c r="D412" s="3" t="s">
        <v>11</v>
      </c>
      <c r="E412" s="3">
        <v>3590</v>
      </c>
      <c r="F412" s="3">
        <v>0</v>
      </c>
      <c r="G412" s="3">
        <v>286616.95000000065</v>
      </c>
      <c r="H412" s="3" t="s">
        <v>12</v>
      </c>
      <c r="I412" s="3">
        <v>14.1</v>
      </c>
      <c r="J412" s="3">
        <v>0</v>
      </c>
      <c r="K412" s="3">
        <v>50619</v>
      </c>
      <c r="L412" s="3">
        <v>13.272998085433523</v>
      </c>
      <c r="M412" s="3">
        <f>IF(F412&gt;0,SUM($J$2:J412)/SUM($F$2:F412),M411)</f>
        <v>17.517830525183033</v>
      </c>
    </row>
    <row r="413" spans="1:13" x14ac:dyDescent="0.25">
      <c r="A413" s="1">
        <v>44481</v>
      </c>
      <c r="B413" s="2">
        <v>42</v>
      </c>
      <c r="C413" s="2" t="s">
        <v>56</v>
      </c>
      <c r="D413" s="3" t="s">
        <v>11</v>
      </c>
      <c r="E413" s="3">
        <v>0</v>
      </c>
      <c r="F413" s="3">
        <v>1130</v>
      </c>
      <c r="G413" s="3">
        <v>285486.95000000065</v>
      </c>
      <c r="H413" s="3">
        <v>18.5</v>
      </c>
      <c r="I413" s="3" t="s">
        <v>12</v>
      </c>
      <c r="J413" s="3">
        <v>20905</v>
      </c>
      <c r="K413" s="3">
        <v>0</v>
      </c>
      <c r="L413" s="3">
        <v>13.272998085433523</v>
      </c>
      <c r="M413" s="3">
        <f>IF(F413&gt;0,SUM($J$2:J413)/SUM($F$2:F413),M412)</f>
        <v>17.518228683993343</v>
      </c>
    </row>
    <row r="414" spans="1:13" x14ac:dyDescent="0.25">
      <c r="A414" s="1">
        <v>44481</v>
      </c>
      <c r="B414" s="2">
        <v>42</v>
      </c>
      <c r="C414" s="2" t="s">
        <v>56</v>
      </c>
      <c r="D414" s="3" t="s">
        <v>11</v>
      </c>
      <c r="E414" s="3">
        <v>0</v>
      </c>
      <c r="F414" s="3">
        <v>1822</v>
      </c>
      <c r="G414" s="3">
        <v>283664.95000000065</v>
      </c>
      <c r="H414" s="3">
        <v>18.399999999999999</v>
      </c>
      <c r="I414" s="3" t="s">
        <v>12</v>
      </c>
      <c r="J414" s="3">
        <v>33524.799999999996</v>
      </c>
      <c r="K414" s="3">
        <v>0</v>
      </c>
      <c r="L414" s="3">
        <v>13.272998085433523</v>
      </c>
      <c r="M414" s="3">
        <f>IF(F414&gt;0,SUM($J$2:J414)/SUM($F$2:F414),M413)</f>
        <v>17.51880467010756</v>
      </c>
    </row>
    <row r="415" spans="1:13" x14ac:dyDescent="0.25">
      <c r="A415" s="1">
        <v>44483</v>
      </c>
      <c r="B415" s="2">
        <v>42</v>
      </c>
      <c r="C415" s="2" t="s">
        <v>56</v>
      </c>
      <c r="D415" s="3" t="s">
        <v>11</v>
      </c>
      <c r="E415" s="3">
        <v>0</v>
      </c>
      <c r="F415" s="3">
        <v>5921</v>
      </c>
      <c r="G415" s="3">
        <v>277743.95000000065</v>
      </c>
      <c r="H415" s="3">
        <v>16.8</v>
      </c>
      <c r="I415" s="3" t="s">
        <v>12</v>
      </c>
      <c r="J415" s="3">
        <v>99472.8</v>
      </c>
      <c r="K415" s="3">
        <v>0</v>
      </c>
      <c r="L415" s="3">
        <v>13.272998085433523</v>
      </c>
      <c r="M415" s="3">
        <f>IF(F415&gt;0,SUM($J$2:J415)/SUM($F$2:F415),M414)</f>
        <v>17.517282046022309</v>
      </c>
    </row>
    <row r="416" spans="1:13" x14ac:dyDescent="0.25">
      <c r="A416" s="1">
        <v>44483</v>
      </c>
      <c r="B416" s="2">
        <v>42</v>
      </c>
      <c r="C416" s="2" t="s">
        <v>56</v>
      </c>
      <c r="D416" s="3" t="s">
        <v>11</v>
      </c>
      <c r="E416" s="3">
        <v>0</v>
      </c>
      <c r="F416" s="3">
        <v>226</v>
      </c>
      <c r="G416" s="3">
        <v>277517.95000000065</v>
      </c>
      <c r="H416" s="3">
        <v>18.600000000000001</v>
      </c>
      <c r="I416" s="3" t="s">
        <v>12</v>
      </c>
      <c r="J416" s="3">
        <v>4203.6000000000004</v>
      </c>
      <c r="K416" s="3">
        <v>0</v>
      </c>
      <c r="L416" s="3">
        <v>13.272998085433523</v>
      </c>
      <c r="M416" s="3">
        <f>IF(F416&gt;0,SUM($J$2:J416)/SUM($F$2:F416),M415)</f>
        <v>17.517369579747097</v>
      </c>
    </row>
    <row r="417" spans="1:13" x14ac:dyDescent="0.25">
      <c r="A417" s="1">
        <v>44485</v>
      </c>
      <c r="B417" s="2">
        <v>42</v>
      </c>
      <c r="C417" s="2" t="s">
        <v>56</v>
      </c>
      <c r="D417" s="3" t="s">
        <v>11</v>
      </c>
      <c r="E417" s="3">
        <v>0</v>
      </c>
      <c r="F417" s="3">
        <v>2720</v>
      </c>
      <c r="G417" s="3">
        <v>274797.95000000065</v>
      </c>
      <c r="H417" s="3">
        <v>16.899999999999999</v>
      </c>
      <c r="I417" s="3" t="s">
        <v>12</v>
      </c>
      <c r="J417" s="3">
        <v>45967.999999999993</v>
      </c>
      <c r="K417" s="3">
        <v>0</v>
      </c>
      <c r="L417" s="3">
        <v>13.272998085433523</v>
      </c>
      <c r="M417" s="3">
        <f>IF(F417&gt;0,SUM($J$2:J417)/SUM($F$2:F417),M416)</f>
        <v>17.516769452436151</v>
      </c>
    </row>
    <row r="418" spans="1:13" x14ac:dyDescent="0.25">
      <c r="A418" s="1">
        <v>44485</v>
      </c>
      <c r="B418" s="2">
        <v>42</v>
      </c>
      <c r="C418" s="2" t="s">
        <v>56</v>
      </c>
      <c r="D418" s="3" t="s">
        <v>11</v>
      </c>
      <c r="E418" s="3">
        <v>0</v>
      </c>
      <c r="F418" s="3">
        <v>8699</v>
      </c>
      <c r="G418" s="3">
        <v>266098.95000000065</v>
      </c>
      <c r="H418" s="3">
        <v>17.7</v>
      </c>
      <c r="I418" s="3" t="s">
        <v>12</v>
      </c>
      <c r="J418" s="3">
        <v>153972.29999999999</v>
      </c>
      <c r="K418" s="3">
        <v>0</v>
      </c>
      <c r="L418" s="3">
        <v>13.272998085433523</v>
      </c>
      <c r="M418" s="3">
        <f>IF(F418&gt;0,SUM($J$2:J418)/SUM($F$2:F418),M417)</f>
        <v>17.517337321765382</v>
      </c>
    </row>
    <row r="419" spans="1:13" x14ac:dyDescent="0.25">
      <c r="A419" s="1">
        <v>44485</v>
      </c>
      <c r="B419" s="2">
        <v>42</v>
      </c>
      <c r="C419" s="2" t="s">
        <v>56</v>
      </c>
      <c r="D419" s="3" t="s">
        <v>11</v>
      </c>
      <c r="E419" s="3">
        <v>0</v>
      </c>
      <c r="F419" s="3">
        <v>5549</v>
      </c>
      <c r="G419" s="3">
        <v>260549.95000000065</v>
      </c>
      <c r="H419" s="3">
        <v>18.5</v>
      </c>
      <c r="I419" s="3" t="s">
        <v>12</v>
      </c>
      <c r="J419" s="3">
        <v>102656.5</v>
      </c>
      <c r="K419" s="3">
        <v>0</v>
      </c>
      <c r="L419" s="3">
        <v>13.272998085433523</v>
      </c>
      <c r="M419" s="3">
        <f>IF(F419&gt;0,SUM($J$2:J419)/SUM($F$2:F419),M418)</f>
        <v>17.519276164831634</v>
      </c>
    </row>
    <row r="420" spans="1:13" x14ac:dyDescent="0.25">
      <c r="A420" s="1">
        <v>44486</v>
      </c>
      <c r="B420" s="2">
        <v>43</v>
      </c>
      <c r="C420" s="2" t="s">
        <v>57</v>
      </c>
      <c r="D420" s="3" t="s">
        <v>11</v>
      </c>
      <c r="E420" s="3">
        <v>0</v>
      </c>
      <c r="F420" s="3">
        <v>623</v>
      </c>
      <c r="G420" s="3">
        <v>259926.95000000065</v>
      </c>
      <c r="H420" s="3">
        <v>18.3</v>
      </c>
      <c r="I420" s="3" t="s">
        <v>12</v>
      </c>
      <c r="J420" s="3">
        <v>11400.9</v>
      </c>
      <c r="K420" s="3">
        <v>0</v>
      </c>
      <c r="L420" s="3">
        <v>13.272998085433523</v>
      </c>
      <c r="M420" s="3">
        <f>IF(F420&gt;0,SUM($J$2:J420)/SUM($F$2:F420),M419)</f>
        <v>17.519449071905967</v>
      </c>
    </row>
    <row r="421" spans="1:13" x14ac:dyDescent="0.25">
      <c r="A421" s="1">
        <v>44487</v>
      </c>
      <c r="B421" s="2">
        <v>43</v>
      </c>
      <c r="C421" s="2" t="s">
        <v>57</v>
      </c>
      <c r="D421" s="3" t="s">
        <v>11</v>
      </c>
      <c r="E421" s="3">
        <v>0</v>
      </c>
      <c r="F421" s="3">
        <v>3280</v>
      </c>
      <c r="G421" s="3">
        <v>256646.95000000065</v>
      </c>
      <c r="H421" s="3">
        <v>16.899999999999999</v>
      </c>
      <c r="I421" s="3" t="s">
        <v>12</v>
      </c>
      <c r="J421" s="3">
        <v>55431.999999999993</v>
      </c>
      <c r="K421" s="3">
        <v>0</v>
      </c>
      <c r="L421" s="3">
        <v>13.272998085433523</v>
      </c>
      <c r="M421" s="3">
        <f>IF(F421&gt;0,SUM($J$2:J421)/SUM($F$2:F421),M420)</f>
        <v>17.5187276312177</v>
      </c>
    </row>
    <row r="422" spans="1:13" x14ac:dyDescent="0.25">
      <c r="A422" s="1">
        <v>44496</v>
      </c>
      <c r="B422" s="2">
        <v>44</v>
      </c>
      <c r="C422" s="2" t="s">
        <v>58</v>
      </c>
      <c r="D422" s="3" t="s">
        <v>11</v>
      </c>
      <c r="E422" s="3">
        <v>2430</v>
      </c>
      <c r="F422" s="3">
        <v>0</v>
      </c>
      <c r="G422" s="3">
        <v>259076.95000000065</v>
      </c>
      <c r="H422" s="3" t="s">
        <v>12</v>
      </c>
      <c r="I422" s="3">
        <v>13.8</v>
      </c>
      <c r="J422" s="3">
        <v>0</v>
      </c>
      <c r="K422" s="3">
        <v>33534</v>
      </c>
      <c r="L422" s="3">
        <v>13.273414494522735</v>
      </c>
      <c r="M422" s="3">
        <f>IF(F422&gt;0,SUM($J$2:J422)/SUM($F$2:F422),M421)</f>
        <v>17.5187276312177</v>
      </c>
    </row>
    <row r="423" spans="1:13" x14ac:dyDescent="0.25">
      <c r="A423" s="1">
        <v>44496</v>
      </c>
      <c r="B423" s="2">
        <v>44</v>
      </c>
      <c r="C423" s="2" t="s">
        <v>58</v>
      </c>
      <c r="D423" s="3" t="s">
        <v>11</v>
      </c>
      <c r="E423" s="3">
        <v>6700</v>
      </c>
      <c r="F423" s="3">
        <v>0</v>
      </c>
      <c r="G423" s="3">
        <v>265776.95000000065</v>
      </c>
      <c r="H423" s="3" t="s">
        <v>12</v>
      </c>
      <c r="I423" s="3">
        <v>13.8</v>
      </c>
      <c r="J423" s="3">
        <v>0</v>
      </c>
      <c r="K423" s="3">
        <v>92460</v>
      </c>
      <c r="L423" s="3">
        <v>13.274559217274668</v>
      </c>
      <c r="M423" s="3">
        <f>IF(F423&gt;0,SUM($J$2:J423)/SUM($F$2:F423),M422)</f>
        <v>17.5187276312177</v>
      </c>
    </row>
    <row r="424" spans="1:13" x14ac:dyDescent="0.25">
      <c r="A424" s="1">
        <v>44496</v>
      </c>
      <c r="B424" s="2">
        <v>44</v>
      </c>
      <c r="C424" s="2" t="s">
        <v>58</v>
      </c>
      <c r="D424" s="3" t="s">
        <v>11</v>
      </c>
      <c r="E424" s="3">
        <v>0</v>
      </c>
      <c r="F424" s="3">
        <v>10950</v>
      </c>
      <c r="G424" s="3">
        <v>254826.95000000065</v>
      </c>
      <c r="H424" s="3">
        <v>17.3</v>
      </c>
      <c r="I424" s="3" t="s">
        <v>12</v>
      </c>
      <c r="J424" s="3">
        <v>189435</v>
      </c>
      <c r="K424" s="3">
        <v>0</v>
      </c>
      <c r="L424" s="3">
        <v>13.274559217274668</v>
      </c>
      <c r="M424" s="3">
        <f>IF(F424&gt;0,SUM($J$2:J424)/SUM($F$2:F424),M423)</f>
        <v>17.517880494213358</v>
      </c>
    </row>
    <row r="425" spans="1:13" x14ac:dyDescent="0.25">
      <c r="A425" s="1">
        <v>44496</v>
      </c>
      <c r="B425" s="2">
        <v>44</v>
      </c>
      <c r="C425" s="2" t="s">
        <v>58</v>
      </c>
      <c r="D425" s="3" t="s">
        <v>11</v>
      </c>
      <c r="E425" s="3">
        <v>21060</v>
      </c>
      <c r="F425" s="3">
        <v>0</v>
      </c>
      <c r="G425" s="3">
        <v>275886.95000000065</v>
      </c>
      <c r="H425" s="3" t="s">
        <v>12</v>
      </c>
      <c r="I425" s="3">
        <v>12.4</v>
      </c>
      <c r="J425" s="3">
        <v>0</v>
      </c>
      <c r="K425" s="3">
        <v>261144</v>
      </c>
      <c r="L425" s="3">
        <v>13.268623861809587</v>
      </c>
      <c r="M425" s="3">
        <f>IF(F425&gt;0,SUM($J$2:J425)/SUM($F$2:F425),M424)</f>
        <v>17.517880494213358</v>
      </c>
    </row>
    <row r="426" spans="1:13" x14ac:dyDescent="0.25">
      <c r="A426" s="1">
        <v>44496</v>
      </c>
      <c r="B426" s="2">
        <v>44</v>
      </c>
      <c r="C426" s="2" t="s">
        <v>58</v>
      </c>
      <c r="D426" s="3" t="s">
        <v>11</v>
      </c>
      <c r="E426" s="3">
        <v>0</v>
      </c>
      <c r="F426" s="3">
        <v>21735</v>
      </c>
      <c r="G426" s="3">
        <v>254151.95000000065</v>
      </c>
      <c r="H426" s="3">
        <v>17.2</v>
      </c>
      <c r="I426" s="3" t="s">
        <v>12</v>
      </c>
      <c r="J426" s="3">
        <v>373842</v>
      </c>
      <c r="K426" s="3">
        <v>0</v>
      </c>
      <c r="L426" s="3">
        <v>13.268623861809587</v>
      </c>
      <c r="M426" s="3">
        <f>IF(F426&gt;0,SUM($J$2:J426)/SUM($F$2:F426),M425)</f>
        <v>17.515455372961561</v>
      </c>
    </row>
    <row r="427" spans="1:13" x14ac:dyDescent="0.25">
      <c r="A427" s="1">
        <v>44499</v>
      </c>
      <c r="B427" s="2">
        <v>44</v>
      </c>
      <c r="C427" s="2" t="s">
        <v>58</v>
      </c>
      <c r="D427" s="3" t="s">
        <v>11</v>
      </c>
      <c r="E427" s="3">
        <v>0</v>
      </c>
      <c r="F427" s="3">
        <v>2304.1999999999998</v>
      </c>
      <c r="G427" s="3">
        <v>251847.75000000047</v>
      </c>
      <c r="H427" s="3">
        <v>18.3</v>
      </c>
      <c r="I427" s="3" t="s">
        <v>12</v>
      </c>
      <c r="J427" s="3">
        <v>42166.86</v>
      </c>
      <c r="K427" s="3">
        <v>0</v>
      </c>
      <c r="L427" s="3">
        <v>13.268623861809587</v>
      </c>
      <c r="M427" s="3">
        <f>IF(F427&gt;0,SUM($J$2:J427)/SUM($F$2:F427),M426)</f>
        <v>17.516089383755361</v>
      </c>
    </row>
    <row r="428" spans="1:13" x14ac:dyDescent="0.25">
      <c r="A428" s="1">
        <v>44500</v>
      </c>
      <c r="B428" s="2">
        <v>45</v>
      </c>
      <c r="C428" s="2" t="s">
        <v>59</v>
      </c>
      <c r="D428" s="3" t="s">
        <v>11</v>
      </c>
      <c r="E428" s="3">
        <v>385</v>
      </c>
      <c r="F428" s="3">
        <v>0</v>
      </c>
      <c r="G428" s="3">
        <v>252232.75000000047</v>
      </c>
      <c r="H428" s="3" t="s">
        <v>12</v>
      </c>
      <c r="I428" s="3">
        <v>13.7</v>
      </c>
      <c r="J428" s="3">
        <v>0</v>
      </c>
      <c r="K428" s="3">
        <v>5274.5</v>
      </c>
      <c r="L428" s="3">
        <v>13.26867737515655</v>
      </c>
      <c r="M428" s="3">
        <f>IF(F428&gt;0,SUM($J$2:J428)/SUM($F$2:F428),M427)</f>
        <v>17.516089383755361</v>
      </c>
    </row>
    <row r="429" spans="1:13" x14ac:dyDescent="0.25">
      <c r="A429" s="1">
        <v>44500</v>
      </c>
      <c r="B429" s="2">
        <v>45</v>
      </c>
      <c r="C429" s="2" t="s">
        <v>59</v>
      </c>
      <c r="D429" s="3" t="s">
        <v>11</v>
      </c>
      <c r="E429" s="3">
        <v>0</v>
      </c>
      <c r="F429" s="3">
        <v>980</v>
      </c>
      <c r="G429" s="3">
        <v>251252.75000000047</v>
      </c>
      <c r="H429" s="3">
        <v>17.2</v>
      </c>
      <c r="I429" s="3" t="s">
        <v>12</v>
      </c>
      <c r="J429" s="3">
        <v>16856</v>
      </c>
      <c r="K429" s="3">
        <v>0</v>
      </c>
      <c r="L429" s="3">
        <v>13.26867737515655</v>
      </c>
      <c r="M429" s="3">
        <f>IF(F429&gt;0,SUM($J$2:J429)/SUM($F$2:F429),M428)</f>
        <v>17.51598077981836</v>
      </c>
    </row>
    <row r="430" spans="1:13" x14ac:dyDescent="0.25">
      <c r="A430" s="1">
        <v>44500</v>
      </c>
      <c r="B430" s="2">
        <v>45</v>
      </c>
      <c r="C430" s="2" t="s">
        <v>59</v>
      </c>
      <c r="D430" s="3" t="s">
        <v>11</v>
      </c>
      <c r="E430" s="3">
        <v>0</v>
      </c>
      <c r="F430" s="3">
        <v>980</v>
      </c>
      <c r="G430" s="3">
        <v>250272.75000000047</v>
      </c>
      <c r="H430" s="3">
        <v>16.5</v>
      </c>
      <c r="I430" s="3" t="s">
        <v>12</v>
      </c>
      <c r="J430" s="3">
        <v>16170</v>
      </c>
      <c r="K430" s="3">
        <v>0</v>
      </c>
      <c r="L430" s="3">
        <v>13.26867737515655</v>
      </c>
      <c r="M430" s="3">
        <f>IF(F430&gt;0,SUM($J$2:J430)/SUM($F$2:F430),M429)</f>
        <v>17.515631822782268</v>
      </c>
    </row>
    <row r="431" spans="1:13" x14ac:dyDescent="0.25">
      <c r="A431" s="1">
        <v>44503</v>
      </c>
      <c r="B431" s="2">
        <v>45</v>
      </c>
      <c r="C431" s="2" t="s">
        <v>59</v>
      </c>
      <c r="D431" s="3" t="s">
        <v>11</v>
      </c>
      <c r="E431" s="3">
        <v>6240</v>
      </c>
      <c r="F431" s="3">
        <v>0</v>
      </c>
      <c r="G431" s="3">
        <v>256512.75000000047</v>
      </c>
      <c r="H431" s="3" t="s">
        <v>12</v>
      </c>
      <c r="I431" s="3">
        <v>13.9</v>
      </c>
      <c r="J431" s="3">
        <v>0</v>
      </c>
      <c r="K431" s="3">
        <v>86736</v>
      </c>
      <c r="L431" s="3">
        <v>13.269944177580802</v>
      </c>
      <c r="M431" s="3">
        <f>IF(F431&gt;0,SUM($J$2:J431)/SUM($F$2:F431),M430)</f>
        <v>17.515631822782268</v>
      </c>
    </row>
    <row r="432" spans="1:13" x14ac:dyDescent="0.25">
      <c r="A432" s="1">
        <v>44503</v>
      </c>
      <c r="B432" s="2">
        <v>45</v>
      </c>
      <c r="C432" s="2" t="s">
        <v>59</v>
      </c>
      <c r="D432" s="3" t="s">
        <v>11</v>
      </c>
      <c r="E432" s="3">
        <v>0</v>
      </c>
      <c r="F432" s="3">
        <v>6240</v>
      </c>
      <c r="G432" s="3">
        <v>250272.75000000047</v>
      </c>
      <c r="H432" s="3">
        <v>18.5</v>
      </c>
      <c r="I432" s="3" t="s">
        <v>12</v>
      </c>
      <c r="J432" s="3">
        <v>115440</v>
      </c>
      <c r="K432" s="3">
        <v>0</v>
      </c>
      <c r="L432" s="3">
        <v>13.269944177580802</v>
      </c>
      <c r="M432" s="3">
        <f>IF(F432&gt;0,SUM($J$2:J432)/SUM($F$2:F432),M431)</f>
        <v>17.517779919295148</v>
      </c>
    </row>
    <row r="433" spans="1:13" x14ac:dyDescent="0.25">
      <c r="A433" s="1">
        <v>44506</v>
      </c>
      <c r="B433" s="2">
        <v>45</v>
      </c>
      <c r="C433" s="2" t="s">
        <v>59</v>
      </c>
      <c r="D433" s="3" t="s">
        <v>11</v>
      </c>
      <c r="E433" s="3">
        <v>0</v>
      </c>
      <c r="F433" s="3">
        <v>19670</v>
      </c>
      <c r="G433" s="3">
        <v>230602.75000000047</v>
      </c>
      <c r="H433" s="3">
        <v>18.2</v>
      </c>
      <c r="I433" s="3" t="s">
        <v>12</v>
      </c>
      <c r="J433" s="3">
        <v>357994</v>
      </c>
      <c r="K433" s="3">
        <v>0</v>
      </c>
      <c r="L433" s="3">
        <v>13.269944177580802</v>
      </c>
      <c r="M433" s="3">
        <f>IF(F433&gt;0,SUM($J$2:J433)/SUM($F$2:F433),M432)</f>
        <v>17.522440749416592</v>
      </c>
    </row>
    <row r="434" spans="1:13" x14ac:dyDescent="0.25">
      <c r="A434" s="1">
        <v>44506</v>
      </c>
      <c r="B434" s="2">
        <v>45</v>
      </c>
      <c r="C434" s="2" t="s">
        <v>59</v>
      </c>
      <c r="D434" s="3" t="s">
        <v>11</v>
      </c>
      <c r="E434" s="3">
        <v>0</v>
      </c>
      <c r="F434" s="3">
        <v>54070</v>
      </c>
      <c r="G434" s="3">
        <v>176532.75000000047</v>
      </c>
      <c r="H434" s="3">
        <v>16.7</v>
      </c>
      <c r="I434" s="3" t="s">
        <v>12</v>
      </c>
      <c r="J434" s="3">
        <v>902969</v>
      </c>
      <c r="K434" s="3">
        <v>0</v>
      </c>
      <c r="L434" s="3">
        <v>13.269944177580802</v>
      </c>
      <c r="M434" s="3">
        <f>IF(F434&gt;0,SUM($J$2:J434)/SUM($F$2:F434),M433)</f>
        <v>17.507280195010509</v>
      </c>
    </row>
    <row r="435" spans="1:13" x14ac:dyDescent="0.25">
      <c r="A435" s="1">
        <v>44506</v>
      </c>
      <c r="B435" s="2">
        <v>45</v>
      </c>
      <c r="C435" s="2" t="s">
        <v>59</v>
      </c>
      <c r="D435" s="3" t="s">
        <v>11</v>
      </c>
      <c r="E435" s="3">
        <v>0</v>
      </c>
      <c r="F435" s="3">
        <v>31950</v>
      </c>
      <c r="G435" s="3">
        <v>144582.75000000047</v>
      </c>
      <c r="H435" s="3">
        <v>16.600000000000001</v>
      </c>
      <c r="I435" s="3" t="s">
        <v>12</v>
      </c>
      <c r="J435" s="3">
        <v>530370</v>
      </c>
      <c r="K435" s="3">
        <v>0</v>
      </c>
      <c r="L435" s="3">
        <v>13.269944177580802</v>
      </c>
      <c r="M435" s="3">
        <f>IF(F435&gt;0,SUM($J$2:J435)/SUM($F$2:F435),M434)</f>
        <v>17.497504189435713</v>
      </c>
    </row>
    <row r="436" spans="1:13" x14ac:dyDescent="0.25">
      <c r="A436" s="1">
        <v>44513</v>
      </c>
      <c r="B436" s="2">
        <v>46</v>
      </c>
      <c r="C436" s="2" t="s">
        <v>60</v>
      </c>
      <c r="D436" s="3" t="s">
        <v>11</v>
      </c>
      <c r="E436" s="3">
        <v>0</v>
      </c>
      <c r="F436" s="3">
        <v>23778</v>
      </c>
      <c r="G436" s="3">
        <v>120804.75000000047</v>
      </c>
      <c r="H436" s="3">
        <v>18.5</v>
      </c>
      <c r="I436" s="3" t="s">
        <v>12</v>
      </c>
      <c r="J436" s="3">
        <v>439893</v>
      </c>
      <c r="K436" s="3">
        <v>0</v>
      </c>
      <c r="L436" s="3">
        <v>13.269944177580802</v>
      </c>
      <c r="M436" s="3">
        <f>IF(F436&gt;0,SUM($J$2:J436)/SUM($F$2:F436),M435)</f>
        <v>17.505479328861576</v>
      </c>
    </row>
    <row r="437" spans="1:13" x14ac:dyDescent="0.25">
      <c r="A437" s="1">
        <v>44513</v>
      </c>
      <c r="B437" s="2">
        <v>46</v>
      </c>
      <c r="C437" s="2" t="s">
        <v>60</v>
      </c>
      <c r="D437" s="3" t="s">
        <v>11</v>
      </c>
      <c r="E437" s="3">
        <v>0</v>
      </c>
      <c r="F437" s="3">
        <v>19734</v>
      </c>
      <c r="G437" s="3">
        <v>101070.75000000047</v>
      </c>
      <c r="H437" s="3">
        <v>16.2</v>
      </c>
      <c r="I437" s="3" t="s">
        <v>12</v>
      </c>
      <c r="J437" s="3">
        <v>319690.8</v>
      </c>
      <c r="K437" s="3">
        <v>0</v>
      </c>
      <c r="L437" s="3">
        <v>13.269944177580802</v>
      </c>
      <c r="M437" s="3">
        <f>IF(F437&gt;0,SUM($J$2:J437)/SUM($F$2:F437),M436)</f>
        <v>17.496916690572139</v>
      </c>
    </row>
    <row r="438" spans="1:13" x14ac:dyDescent="0.25">
      <c r="A438" s="1">
        <v>44514</v>
      </c>
      <c r="B438" s="2">
        <v>47</v>
      </c>
      <c r="C438" s="2" t="s">
        <v>61</v>
      </c>
      <c r="D438" s="3" t="s">
        <v>11</v>
      </c>
      <c r="E438" s="3">
        <v>32996</v>
      </c>
      <c r="F438" s="3">
        <v>0</v>
      </c>
      <c r="G438" s="3">
        <v>134066.75000000047</v>
      </c>
      <c r="H438" s="3" t="s">
        <v>12</v>
      </c>
      <c r="I438" s="3">
        <v>14.2</v>
      </c>
      <c r="J438" s="3">
        <v>0</v>
      </c>
      <c r="K438" s="3">
        <v>468543.19999999995</v>
      </c>
      <c r="L438" s="3">
        <v>13.27970889015382</v>
      </c>
      <c r="M438" s="3">
        <f>IF(F438&gt;0,SUM($J$2:J438)/SUM($F$2:F438),M437)</f>
        <v>17.496916690572139</v>
      </c>
    </row>
    <row r="439" spans="1:13" x14ac:dyDescent="0.25">
      <c r="A439" s="1">
        <v>44514</v>
      </c>
      <c r="B439" s="2">
        <v>47</v>
      </c>
      <c r="C439" s="2" t="s">
        <v>61</v>
      </c>
      <c r="D439" s="3" t="s">
        <v>11</v>
      </c>
      <c r="E439" s="3">
        <v>0</v>
      </c>
      <c r="F439" s="3">
        <v>6756</v>
      </c>
      <c r="G439" s="3">
        <v>127310.75000000047</v>
      </c>
      <c r="H439" s="3">
        <v>17.2</v>
      </c>
      <c r="I439" s="3" t="s">
        <v>12</v>
      </c>
      <c r="J439" s="3">
        <v>116203.2</v>
      </c>
      <c r="K439" s="3">
        <v>0</v>
      </c>
      <c r="L439" s="3">
        <v>13.27970889015382</v>
      </c>
      <c r="M439" s="3">
        <f>IF(F439&gt;0,SUM($J$2:J439)/SUM($F$2:F439),M438)</f>
        <v>17.496251459365105</v>
      </c>
    </row>
    <row r="440" spans="1:13" x14ac:dyDescent="0.25">
      <c r="A440" s="1">
        <v>44514</v>
      </c>
      <c r="B440" s="2">
        <v>47</v>
      </c>
      <c r="C440" s="2" t="s">
        <v>61</v>
      </c>
      <c r="D440" s="3" t="s">
        <v>11</v>
      </c>
      <c r="E440" s="3">
        <v>0</v>
      </c>
      <c r="F440" s="3">
        <v>26230</v>
      </c>
      <c r="G440" s="3">
        <v>101080.75000000047</v>
      </c>
      <c r="H440" s="3">
        <v>18.399999999999999</v>
      </c>
      <c r="I440" s="3" t="s">
        <v>12</v>
      </c>
      <c r="J440" s="3">
        <v>482631.99999999994</v>
      </c>
      <c r="K440" s="3">
        <v>0</v>
      </c>
      <c r="L440" s="3">
        <v>13.27970889015382</v>
      </c>
      <c r="M440" s="3">
        <f>IF(F440&gt;0,SUM($J$2:J440)/SUM($F$2:F440),M439)</f>
        <v>17.504044965240997</v>
      </c>
    </row>
    <row r="441" spans="1:13" x14ac:dyDescent="0.25">
      <c r="A441" s="1">
        <v>44514</v>
      </c>
      <c r="B441" s="2">
        <v>47</v>
      </c>
      <c r="C441" s="2" t="s">
        <v>61</v>
      </c>
      <c r="D441" s="3" t="s">
        <v>11</v>
      </c>
      <c r="E441" s="3">
        <v>0</v>
      </c>
      <c r="F441" s="3">
        <v>6874</v>
      </c>
      <c r="G441" s="3">
        <v>94206.750000000466</v>
      </c>
      <c r="H441" s="3">
        <v>17.7</v>
      </c>
      <c r="I441" s="3" t="s">
        <v>12</v>
      </c>
      <c r="J441" s="3">
        <v>121669.79999999999</v>
      </c>
      <c r="K441" s="3">
        <v>0</v>
      </c>
      <c r="L441" s="3">
        <v>13.27970889015382</v>
      </c>
      <c r="M441" s="3">
        <f>IF(F441&gt;0,SUM($J$2:J441)/SUM($F$2:F441),M440)</f>
        <v>17.5044868128922</v>
      </c>
    </row>
    <row r="442" spans="1:13" x14ac:dyDescent="0.25">
      <c r="A442" s="1">
        <v>44514</v>
      </c>
      <c r="B442" s="2">
        <v>47</v>
      </c>
      <c r="C442" s="2" t="s">
        <v>61</v>
      </c>
      <c r="D442" s="3" t="s">
        <v>11</v>
      </c>
      <c r="E442" s="3">
        <v>0</v>
      </c>
      <c r="F442" s="3">
        <v>1764</v>
      </c>
      <c r="G442" s="3">
        <v>92442.750000000466</v>
      </c>
      <c r="H442" s="3">
        <v>18.600000000000001</v>
      </c>
      <c r="I442" s="3" t="s">
        <v>12</v>
      </c>
      <c r="J442" s="3">
        <v>32810.400000000001</v>
      </c>
      <c r="K442" s="3">
        <v>0</v>
      </c>
      <c r="L442" s="3">
        <v>13.27970889015382</v>
      </c>
      <c r="M442" s="3">
        <f>IF(F442&gt;0,SUM($J$2:J442)/SUM($F$2:F442),M441)</f>
        <v>17.505120349275977</v>
      </c>
    </row>
    <row r="443" spans="1:13" x14ac:dyDescent="0.25">
      <c r="A443" s="1">
        <v>44515</v>
      </c>
      <c r="B443" s="2">
        <v>47</v>
      </c>
      <c r="C443" s="2" t="s">
        <v>61</v>
      </c>
      <c r="D443" s="3" t="s">
        <v>11</v>
      </c>
      <c r="E443" s="3">
        <v>0</v>
      </c>
      <c r="F443" s="3">
        <v>11500</v>
      </c>
      <c r="G443" s="3">
        <v>80942.750000000466</v>
      </c>
      <c r="H443" s="3">
        <v>16.7</v>
      </c>
      <c r="I443" s="3" t="s">
        <v>12</v>
      </c>
      <c r="J443" s="3">
        <v>192050</v>
      </c>
      <c r="K443" s="3">
        <v>0</v>
      </c>
      <c r="L443" s="3">
        <v>13.27970889015382</v>
      </c>
      <c r="M443" s="3">
        <f>IF(F443&gt;0,SUM($J$2:J443)/SUM($F$2:F443),M442)</f>
        <v>17.5020963633993</v>
      </c>
    </row>
    <row r="444" spans="1:13" x14ac:dyDescent="0.25">
      <c r="A444" s="1">
        <v>44515</v>
      </c>
      <c r="B444" s="2">
        <v>47</v>
      </c>
      <c r="C444" s="2" t="s">
        <v>61</v>
      </c>
      <c r="D444" s="3" t="s">
        <v>11</v>
      </c>
      <c r="E444" s="3">
        <v>0</v>
      </c>
      <c r="F444" s="3">
        <v>10100</v>
      </c>
      <c r="G444" s="3">
        <v>70842.750000000466</v>
      </c>
      <c r="H444" s="3">
        <v>16.2</v>
      </c>
      <c r="I444" s="3" t="s">
        <v>12</v>
      </c>
      <c r="J444" s="3">
        <v>163620</v>
      </c>
      <c r="K444" s="3">
        <v>0</v>
      </c>
      <c r="L444" s="3">
        <v>13.27970889015382</v>
      </c>
      <c r="M444" s="3">
        <f>IF(F444&gt;0,SUM($J$2:J444)/SUM($F$2:F444),M443)</f>
        <v>17.497815263462876</v>
      </c>
    </row>
    <row r="445" spans="1:13" x14ac:dyDescent="0.25">
      <c r="A445" s="1">
        <v>44515</v>
      </c>
      <c r="B445" s="2">
        <v>47</v>
      </c>
      <c r="C445" s="2" t="s">
        <v>61</v>
      </c>
      <c r="D445" s="3" t="s">
        <v>11</v>
      </c>
      <c r="E445" s="3">
        <v>0</v>
      </c>
      <c r="F445" s="3">
        <v>4610</v>
      </c>
      <c r="G445" s="3">
        <v>66232.750000000466</v>
      </c>
      <c r="H445" s="3">
        <v>17.3</v>
      </c>
      <c r="I445" s="3" t="s">
        <v>12</v>
      </c>
      <c r="J445" s="3">
        <v>79753</v>
      </c>
      <c r="K445" s="3">
        <v>0</v>
      </c>
      <c r="L445" s="3">
        <v>13.27970889015382</v>
      </c>
      <c r="M445" s="3">
        <f>IF(F445&gt;0,SUM($J$2:J445)/SUM($F$2:F445),M444)</f>
        <v>17.497518848354265</v>
      </c>
    </row>
    <row r="446" spans="1:13" x14ac:dyDescent="0.25">
      <c r="A446" s="1">
        <v>44515</v>
      </c>
      <c r="B446" s="2">
        <v>47</v>
      </c>
      <c r="C446" s="2" t="s">
        <v>61</v>
      </c>
      <c r="D446" s="3" t="s">
        <v>11</v>
      </c>
      <c r="E446" s="3">
        <v>0</v>
      </c>
      <c r="F446" s="3">
        <v>20200</v>
      </c>
      <c r="G446" s="3">
        <v>46032.750000000466</v>
      </c>
      <c r="H446" s="3">
        <v>18.600000000000001</v>
      </c>
      <c r="I446" s="3" t="s">
        <v>12</v>
      </c>
      <c r="J446" s="3">
        <v>375720</v>
      </c>
      <c r="K446" s="3">
        <v>0</v>
      </c>
      <c r="L446" s="3">
        <v>13.27970889015382</v>
      </c>
      <c r="M446" s="3">
        <f>IF(F446&gt;0,SUM($J$2:J446)/SUM($F$2:F446),M445)</f>
        <v>17.504710356271691</v>
      </c>
    </row>
    <row r="447" spans="1:13" x14ac:dyDescent="0.25">
      <c r="A447" s="1">
        <v>44518</v>
      </c>
      <c r="B447" s="2">
        <v>47</v>
      </c>
      <c r="C447" s="2" t="s">
        <v>61</v>
      </c>
      <c r="D447" s="3" t="s">
        <v>11</v>
      </c>
      <c r="E447" s="3">
        <v>0</v>
      </c>
      <c r="F447" s="3">
        <v>2091</v>
      </c>
      <c r="G447" s="3">
        <v>43941.750000000466</v>
      </c>
      <c r="H447" s="3">
        <v>17.3</v>
      </c>
      <c r="I447" s="3" t="s">
        <v>12</v>
      </c>
      <c r="J447" s="3">
        <v>36174.300000000003</v>
      </c>
      <c r="K447" s="3">
        <v>0</v>
      </c>
      <c r="L447" s="3">
        <v>13.27970889015382</v>
      </c>
      <c r="M447" s="3">
        <f>IF(F447&gt;0,SUM($J$2:J447)/SUM($F$2:F447),M446)</f>
        <v>17.504572223057469</v>
      </c>
    </row>
    <row r="448" spans="1:13" x14ac:dyDescent="0.25">
      <c r="A448" s="1">
        <v>44518</v>
      </c>
      <c r="B448" s="2">
        <v>47</v>
      </c>
      <c r="C448" s="2" t="s">
        <v>61</v>
      </c>
      <c r="D448" s="3" t="s">
        <v>11</v>
      </c>
      <c r="E448" s="3">
        <v>0</v>
      </c>
      <c r="F448" s="3">
        <v>1897</v>
      </c>
      <c r="G448" s="3">
        <v>42044.750000000466</v>
      </c>
      <c r="H448" s="3">
        <v>16.899999999999999</v>
      </c>
      <c r="I448" s="3" t="s">
        <v>12</v>
      </c>
      <c r="J448" s="3">
        <v>32059.299999999996</v>
      </c>
      <c r="K448" s="3">
        <v>0</v>
      </c>
      <c r="L448" s="3">
        <v>13.27970889015382</v>
      </c>
      <c r="M448" s="3">
        <f>IF(F448&gt;0,SUM($J$2:J448)/SUM($F$2:F448),M447)</f>
        <v>17.504202348881371</v>
      </c>
    </row>
    <row r="449" spans="1:13" x14ac:dyDescent="0.25">
      <c r="A449" s="1">
        <v>44518</v>
      </c>
      <c r="B449" s="2">
        <v>47</v>
      </c>
      <c r="C449" s="2" t="s">
        <v>61</v>
      </c>
      <c r="D449" s="3" t="s">
        <v>11</v>
      </c>
      <c r="E449" s="3">
        <v>0</v>
      </c>
      <c r="F449" s="3">
        <v>1388</v>
      </c>
      <c r="G449" s="3">
        <v>40656.750000000466</v>
      </c>
      <c r="H449" s="3">
        <v>16.2</v>
      </c>
      <c r="I449" s="3" t="s">
        <v>12</v>
      </c>
      <c r="J449" s="3">
        <v>22485.599999999999</v>
      </c>
      <c r="K449" s="3">
        <v>0</v>
      </c>
      <c r="L449" s="3">
        <v>13.27970889015382</v>
      </c>
      <c r="M449" s="3">
        <f>IF(F449&gt;0,SUM($J$2:J449)/SUM($F$2:F449),M448)</f>
        <v>17.503618798213235</v>
      </c>
    </row>
    <row r="450" spans="1:13" x14ac:dyDescent="0.25">
      <c r="A450" s="1">
        <v>44518</v>
      </c>
      <c r="B450" s="2">
        <v>47</v>
      </c>
      <c r="C450" s="2" t="s">
        <v>61</v>
      </c>
      <c r="D450" s="3" t="s">
        <v>11</v>
      </c>
      <c r="E450" s="3">
        <v>0</v>
      </c>
      <c r="F450" s="3">
        <v>1920</v>
      </c>
      <c r="G450" s="3">
        <v>38736.750000000466</v>
      </c>
      <c r="H450" s="3">
        <v>18.399999999999999</v>
      </c>
      <c r="I450" s="3" t="s">
        <v>12</v>
      </c>
      <c r="J450" s="3">
        <v>35328</v>
      </c>
      <c r="K450" s="3">
        <v>0</v>
      </c>
      <c r="L450" s="3">
        <v>13.27970889015382</v>
      </c>
      <c r="M450" s="3">
        <f>IF(F450&gt;0,SUM($J$2:J450)/SUM($F$2:F450),M449)</f>
        <v>17.504173257137918</v>
      </c>
    </row>
  </sheetData>
  <autoFilter ref="A1:L450" xr:uid="{AC2D395C-4319-42B1-A268-5620E2933D08}"/>
  <mergeCells count="2">
    <mergeCell ref="N9:N13"/>
    <mergeCell ref="O9:O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FF99-A7B3-4FC8-88F5-14A3A0852A3F}">
  <dimension ref="A1:U56"/>
  <sheetViews>
    <sheetView topLeftCell="H3" workbookViewId="0">
      <selection activeCell="Q50" activeCellId="2" sqref="E3:E50 K3:K50 Q3:Q50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4.85546875" bestFit="1" customWidth="1"/>
    <col min="4" max="4" width="25.140625" bestFit="1" customWidth="1"/>
    <col min="5" max="5" width="20.5703125" bestFit="1" customWidth="1"/>
    <col min="7" max="7" width="20.28515625" bestFit="1" customWidth="1"/>
    <col min="8" max="8" width="14.28515625" bestFit="1" customWidth="1"/>
    <col min="9" max="9" width="14.28515625" customWidth="1"/>
    <col min="11" max="11" width="13.28515625" bestFit="1" customWidth="1"/>
    <col min="12" max="12" width="17.42578125" bestFit="1" customWidth="1"/>
    <col min="13" max="13" width="13.140625" bestFit="1" customWidth="1"/>
    <col min="14" max="15" width="9" bestFit="1" customWidth="1"/>
    <col min="16" max="16" width="12" bestFit="1" customWidth="1"/>
    <col min="17" max="17" width="20.85546875" bestFit="1" customWidth="1"/>
    <col min="19" max="19" width="37.28515625" bestFit="1" customWidth="1"/>
    <col min="20" max="21" width="12" bestFit="1" customWidth="1"/>
  </cols>
  <sheetData>
    <row r="1" spans="1:21" x14ac:dyDescent="0.25">
      <c r="B1" s="6" t="s">
        <v>67</v>
      </c>
    </row>
    <row r="2" spans="1:21" x14ac:dyDescent="0.25">
      <c r="B2" t="s">
        <v>68</v>
      </c>
      <c r="C2" t="s">
        <v>69</v>
      </c>
      <c r="D2" s="8" t="s">
        <v>68</v>
      </c>
      <c r="E2" s="8"/>
    </row>
    <row r="3" spans="1:21" x14ac:dyDescent="0.25">
      <c r="A3" s="6" t="s">
        <v>17</v>
      </c>
      <c r="B3" t="s">
        <v>15</v>
      </c>
      <c r="C3" t="s">
        <v>15</v>
      </c>
      <c r="D3" s="5" t="s">
        <v>15</v>
      </c>
      <c r="E3" s="5" t="s">
        <v>69</v>
      </c>
      <c r="F3" s="5" t="s">
        <v>5</v>
      </c>
      <c r="G3" s="5" t="s">
        <v>70</v>
      </c>
      <c r="H3" s="14" t="s">
        <v>84</v>
      </c>
      <c r="I3" s="14" t="s">
        <v>227</v>
      </c>
      <c r="J3" s="14" t="s">
        <v>91</v>
      </c>
      <c r="K3" s="14" t="s">
        <v>210</v>
      </c>
      <c r="L3" s="14" t="s">
        <v>218</v>
      </c>
      <c r="M3" s="14" t="s">
        <v>95</v>
      </c>
      <c r="N3" s="14" t="s">
        <v>193</v>
      </c>
      <c r="O3" s="14" t="s">
        <v>92</v>
      </c>
      <c r="P3" s="14" t="s">
        <v>97</v>
      </c>
      <c r="Q3" s="14" t="s">
        <v>228</v>
      </c>
      <c r="S3" t="s">
        <v>71</v>
      </c>
      <c r="T3" t="s">
        <v>72</v>
      </c>
      <c r="U3">
        <v>30435.646933547683</v>
      </c>
    </row>
    <row r="4" spans="1:21" x14ac:dyDescent="0.25">
      <c r="A4" s="7">
        <v>1</v>
      </c>
      <c r="B4" s="4">
        <v>957448.6</v>
      </c>
      <c r="C4" s="4">
        <v>0</v>
      </c>
      <c r="D4" s="4">
        <v>957448.6</v>
      </c>
      <c r="E4" s="4">
        <v>0</v>
      </c>
      <c r="F4">
        <f>D4-E4</f>
        <v>957448.6</v>
      </c>
      <c r="G4">
        <f>0.2*D4</f>
        <v>191489.72</v>
      </c>
      <c r="H4">
        <f>D4*13.52096215*0.05</f>
        <v>647281.31405852456</v>
      </c>
      <c r="I4">
        <f>H4+G4</f>
        <v>838771.03405852453</v>
      </c>
      <c r="J4">
        <v>301929</v>
      </c>
      <c r="K4">
        <v>301929</v>
      </c>
      <c r="L4">
        <v>60385.8</v>
      </c>
      <c r="M4">
        <f>J4*13.52096215*0.05</f>
        <v>204118.52904936753</v>
      </c>
      <c r="N4">
        <v>301929</v>
      </c>
      <c r="O4">
        <f>N4-E4</f>
        <v>301929</v>
      </c>
      <c r="P4">
        <f>N4*0.2</f>
        <v>60385.8</v>
      </c>
      <c r="Q4">
        <f>M4+L4</f>
        <v>264504.32904936752</v>
      </c>
      <c r="S4" t="s">
        <v>73</v>
      </c>
      <c r="T4" t="s">
        <v>74</v>
      </c>
      <c r="U4">
        <v>4049819.1</v>
      </c>
    </row>
    <row r="5" spans="1:21" x14ac:dyDescent="0.25">
      <c r="A5" s="7">
        <v>2</v>
      </c>
      <c r="B5" s="4">
        <v>0</v>
      </c>
      <c r="C5" s="4">
        <v>163868.79999999999</v>
      </c>
      <c r="D5" s="4">
        <v>0</v>
      </c>
      <c r="E5" s="4">
        <v>163868.79999999999</v>
      </c>
      <c r="F5">
        <f>F4+(D5-E5)</f>
        <v>793579.8</v>
      </c>
      <c r="G5">
        <f>0.2*(F4+D5)</f>
        <v>191489.72</v>
      </c>
      <c r="H5">
        <f>D5*13.52096215*0.05</f>
        <v>0</v>
      </c>
      <c r="I5">
        <f t="shared" ref="I5:I53" si="0">H5+G5</f>
        <v>191489.72</v>
      </c>
      <c r="J5">
        <v>0</v>
      </c>
      <c r="K5">
        <v>138060.20000000001</v>
      </c>
      <c r="L5">
        <v>60385.8</v>
      </c>
      <c r="M5">
        <f t="shared" ref="M5:M50" si="1">J5*13.52096215*0.05</f>
        <v>0</v>
      </c>
      <c r="N5">
        <v>0</v>
      </c>
      <c r="O5">
        <f>IF(O4&gt;0,O4-E5+N5,0+N5-E5)</f>
        <v>138060.20000000001</v>
      </c>
      <c r="P5">
        <f>IF(AND(O5&gt;0,O4&gt;0),(O4+N5)*0.2,IF(AND(O5&gt;0,O4&lt;0),N5*0.2,IF(AND(O5&lt;0,O4&gt;0),(O4+N5)*0.2+O5*-2.83199744449363,IF(AND(O5&lt;0,O4&lt;0),N5*0.2+O5*-2.83199744449363))))</f>
        <v>60385.8</v>
      </c>
      <c r="Q5">
        <f t="shared" ref="Q5:Q50" si="2">M5+L5</f>
        <v>60385.8</v>
      </c>
      <c r="S5" t="s">
        <v>75</v>
      </c>
      <c r="T5" t="s">
        <v>76</v>
      </c>
      <c r="U5">
        <v>0.2</v>
      </c>
    </row>
    <row r="6" spans="1:21" x14ac:dyDescent="0.25">
      <c r="A6" s="7">
        <v>3</v>
      </c>
      <c r="B6" s="4">
        <v>0</v>
      </c>
      <c r="C6" s="4">
        <v>42977.599999999999</v>
      </c>
      <c r="D6" s="4">
        <v>0</v>
      </c>
      <c r="E6" s="4">
        <v>42977.599999999999</v>
      </c>
      <c r="F6">
        <f>F5+(D6-E6)</f>
        <v>750602.20000000007</v>
      </c>
      <c r="G6">
        <f t="shared" ref="G6:G50" si="3">0.2*(F5+D6)</f>
        <v>158715.96000000002</v>
      </c>
      <c r="H6">
        <f t="shared" ref="H6:H50" si="4">D6*13.52096215*0.05</f>
        <v>0</v>
      </c>
      <c r="I6">
        <f t="shared" si="0"/>
        <v>158715.96000000002</v>
      </c>
      <c r="J6">
        <v>0</v>
      </c>
      <c r="K6">
        <v>95082.6</v>
      </c>
      <c r="L6">
        <v>27612.040000000005</v>
      </c>
      <c r="M6">
        <f t="shared" si="1"/>
        <v>0</v>
      </c>
      <c r="N6">
        <v>0</v>
      </c>
      <c r="O6">
        <f t="shared" ref="O6:O50" si="5">IF(O5&gt;0,O5-E6+N6,0+N6-E6)</f>
        <v>95082.6</v>
      </c>
      <c r="P6">
        <f t="shared" ref="P6:P50" si="6">IF(AND(O6&gt;0,O5&gt;0),(O5+N6)*0.2,IF(AND(O6&gt;0,O5&lt;0),N6*0.2,IF(AND(O6&lt;0,O5&gt;0),(O5+N6)*0.2+O6*-2.83199744449363,IF(AND(O6&lt;0,O5&lt;0),N6*0.2+O6*-2.83199744449363))))</f>
        <v>27612.040000000005</v>
      </c>
      <c r="Q6">
        <f t="shared" si="2"/>
        <v>27612.040000000005</v>
      </c>
      <c r="S6" t="s">
        <v>77</v>
      </c>
      <c r="T6" t="s">
        <v>78</v>
      </c>
      <c r="U6">
        <v>13.520991088925564</v>
      </c>
    </row>
    <row r="7" spans="1:21" x14ac:dyDescent="0.25">
      <c r="A7" s="7">
        <v>4</v>
      </c>
      <c r="B7" s="4">
        <v>0</v>
      </c>
      <c r="C7" s="4">
        <v>52108</v>
      </c>
      <c r="D7" s="4">
        <v>0</v>
      </c>
      <c r="E7" s="4">
        <v>52108</v>
      </c>
      <c r="F7">
        <f t="shared" ref="F7:F50" si="7">F6+(D7-E7)</f>
        <v>698494.20000000007</v>
      </c>
      <c r="G7">
        <f t="shared" si="3"/>
        <v>150120.44000000003</v>
      </c>
      <c r="H7">
        <f t="shared" si="4"/>
        <v>0</v>
      </c>
      <c r="I7">
        <f t="shared" si="0"/>
        <v>150120.44000000003</v>
      </c>
      <c r="J7">
        <v>0</v>
      </c>
      <c r="K7">
        <v>42974.600000000006</v>
      </c>
      <c r="L7">
        <v>19016.52</v>
      </c>
      <c r="M7">
        <f t="shared" si="1"/>
        <v>0</v>
      </c>
      <c r="N7">
        <v>0</v>
      </c>
      <c r="O7">
        <f t="shared" si="5"/>
        <v>42974.600000000006</v>
      </c>
      <c r="P7">
        <f t="shared" si="6"/>
        <v>19016.52</v>
      </c>
      <c r="Q7">
        <f t="shared" si="2"/>
        <v>19016.52</v>
      </c>
    </row>
    <row r="8" spans="1:21" x14ac:dyDescent="0.25">
      <c r="A8" s="7">
        <v>5</v>
      </c>
      <c r="B8" s="4">
        <v>1600</v>
      </c>
      <c r="C8" s="4">
        <v>12375</v>
      </c>
      <c r="D8" s="4">
        <v>1600</v>
      </c>
      <c r="E8" s="4">
        <v>12375</v>
      </c>
      <c r="F8">
        <f t="shared" si="7"/>
        <v>687719.20000000007</v>
      </c>
      <c r="G8">
        <f t="shared" si="3"/>
        <v>140018.84000000003</v>
      </c>
      <c r="H8">
        <f t="shared" si="4"/>
        <v>1081.676972</v>
      </c>
      <c r="I8">
        <f t="shared" si="0"/>
        <v>141100.51697200001</v>
      </c>
      <c r="J8">
        <v>301929</v>
      </c>
      <c r="K8">
        <v>332528.59999999998</v>
      </c>
      <c r="L8">
        <v>68980.72</v>
      </c>
      <c r="M8">
        <f t="shared" si="1"/>
        <v>204118.52904936753</v>
      </c>
      <c r="N8">
        <f>IF(AND(NOT(N7=301929),NOT(N6=301929),NOT(N5=301929),O4&lt;344665.4553),301929,)</f>
        <v>301929</v>
      </c>
      <c r="O8">
        <f t="shared" si="5"/>
        <v>332528.59999999998</v>
      </c>
      <c r="P8">
        <f t="shared" si="6"/>
        <v>68980.72</v>
      </c>
      <c r="Q8">
        <f t="shared" si="2"/>
        <v>273099.2490493675</v>
      </c>
      <c r="S8" t="s">
        <v>86</v>
      </c>
      <c r="U8">
        <f>SQRT((2*U3*U4)/(U5*U6))</f>
        <v>301928.99234166607</v>
      </c>
    </row>
    <row r="9" spans="1:21" x14ac:dyDescent="0.25">
      <c r="A9" s="7">
        <v>6</v>
      </c>
      <c r="B9" s="4">
        <v>1072559.6000000001</v>
      </c>
      <c r="C9" s="4">
        <v>263249.59999999998</v>
      </c>
      <c r="D9" s="4">
        <v>1072559.6000000001</v>
      </c>
      <c r="E9" s="4">
        <v>263249.59999999998</v>
      </c>
      <c r="F9">
        <f t="shared" si="7"/>
        <v>1497029.2000000002</v>
      </c>
      <c r="G9">
        <f>0.2*(F8+D9)</f>
        <v>352055.76000000007</v>
      </c>
      <c r="H9">
        <f t="shared" si="4"/>
        <v>725101.88776095724</v>
      </c>
      <c r="I9">
        <f t="shared" si="0"/>
        <v>1077157.6477609572</v>
      </c>
      <c r="J9">
        <v>0</v>
      </c>
      <c r="K9">
        <v>69279</v>
      </c>
      <c r="L9">
        <v>66505.72</v>
      </c>
      <c r="M9">
        <f t="shared" si="1"/>
        <v>0</v>
      </c>
      <c r="N9">
        <f t="shared" ref="N9:N50" si="8">IF(AND(NOT(N8=301929),NOT(N7=301929),NOT(N6=301929),O5&lt;344665.4553),301929,)</f>
        <v>0</v>
      </c>
      <c r="O9">
        <f t="shared" si="5"/>
        <v>69279</v>
      </c>
      <c r="P9">
        <f t="shared" si="6"/>
        <v>66505.72</v>
      </c>
      <c r="Q9">
        <f t="shared" si="2"/>
        <v>66505.72</v>
      </c>
      <c r="S9" t="s">
        <v>87</v>
      </c>
      <c r="U9">
        <v>100000</v>
      </c>
    </row>
    <row r="10" spans="1:21" x14ac:dyDescent="0.25">
      <c r="A10" s="7">
        <v>7</v>
      </c>
      <c r="B10" s="4">
        <v>5345</v>
      </c>
      <c r="C10" s="4">
        <v>116421.8</v>
      </c>
      <c r="D10" s="4">
        <v>5345</v>
      </c>
      <c r="E10" s="4">
        <v>116421.8</v>
      </c>
      <c r="F10">
        <f t="shared" si="7"/>
        <v>1385952.4000000001</v>
      </c>
      <c r="G10">
        <f t="shared" si="3"/>
        <v>300474.84000000003</v>
      </c>
      <c r="H10">
        <f t="shared" si="4"/>
        <v>3613.4771345875001</v>
      </c>
      <c r="I10">
        <f t="shared" si="0"/>
        <v>304088.3171345875</v>
      </c>
      <c r="J10">
        <v>0</v>
      </c>
      <c r="K10">
        <v>-47142.8</v>
      </c>
      <c r="L10">
        <v>147364.08912627428</v>
      </c>
      <c r="M10">
        <f t="shared" si="1"/>
        <v>0</v>
      </c>
      <c r="N10">
        <f t="shared" si="8"/>
        <v>0</v>
      </c>
      <c r="O10">
        <f t="shared" si="5"/>
        <v>-47142.8</v>
      </c>
      <c r="P10">
        <f t="shared" si="6"/>
        <v>147364.08912627428</v>
      </c>
      <c r="Q10">
        <f t="shared" si="2"/>
        <v>147364.08912627428</v>
      </c>
      <c r="S10" t="s">
        <v>88</v>
      </c>
      <c r="U10">
        <v>4</v>
      </c>
    </row>
    <row r="11" spans="1:21" x14ac:dyDescent="0.25">
      <c r="A11" s="7">
        <v>8</v>
      </c>
      <c r="B11" s="4">
        <v>42854.400000000001</v>
      </c>
      <c r="C11" s="4">
        <v>153331</v>
      </c>
      <c r="D11" s="4">
        <v>42854.400000000001</v>
      </c>
      <c r="E11" s="4">
        <v>153331</v>
      </c>
      <c r="F11">
        <f t="shared" si="7"/>
        <v>1275475.8</v>
      </c>
      <c r="G11">
        <f t="shared" si="3"/>
        <v>285761.36000000004</v>
      </c>
      <c r="H11">
        <f t="shared" si="4"/>
        <v>28971.636018048001</v>
      </c>
      <c r="I11">
        <f t="shared" si="0"/>
        <v>314732.99601804803</v>
      </c>
      <c r="J11">
        <v>0</v>
      </c>
      <c r="K11">
        <v>-153331</v>
      </c>
      <c r="L11">
        <v>434233.00016165274</v>
      </c>
      <c r="M11">
        <f t="shared" si="1"/>
        <v>0</v>
      </c>
      <c r="N11">
        <f t="shared" si="8"/>
        <v>0</v>
      </c>
      <c r="O11">
        <f t="shared" si="5"/>
        <v>-153331</v>
      </c>
      <c r="P11">
        <f t="shared" si="6"/>
        <v>434233.00016165274</v>
      </c>
      <c r="Q11">
        <f t="shared" si="2"/>
        <v>434233.00016165274</v>
      </c>
      <c r="S11" t="s">
        <v>89</v>
      </c>
      <c r="U11">
        <f>U4/47</f>
        <v>86166.363829787239</v>
      </c>
    </row>
    <row r="12" spans="1:21" x14ac:dyDescent="0.25">
      <c r="A12" s="7">
        <v>9</v>
      </c>
      <c r="B12" s="4">
        <v>35110</v>
      </c>
      <c r="C12" s="4">
        <v>214838</v>
      </c>
      <c r="D12" s="4">
        <v>35110</v>
      </c>
      <c r="E12" s="4">
        <v>214838</v>
      </c>
      <c r="F12">
        <f t="shared" si="7"/>
        <v>1095747.8</v>
      </c>
      <c r="G12">
        <f t="shared" si="3"/>
        <v>262117.16000000003</v>
      </c>
      <c r="H12">
        <f t="shared" si="4"/>
        <v>23736.049054325005</v>
      </c>
      <c r="I12">
        <f t="shared" si="0"/>
        <v>285853.20905432501</v>
      </c>
      <c r="J12">
        <v>301929</v>
      </c>
      <c r="K12">
        <v>87091</v>
      </c>
      <c r="L12">
        <v>60385.8</v>
      </c>
      <c r="M12">
        <f t="shared" si="1"/>
        <v>204118.52904936753</v>
      </c>
      <c r="N12">
        <f t="shared" si="8"/>
        <v>301929</v>
      </c>
      <c r="O12">
        <f t="shared" si="5"/>
        <v>87091</v>
      </c>
      <c r="P12">
        <f t="shared" si="6"/>
        <v>60385.8</v>
      </c>
      <c r="Q12">
        <f t="shared" si="2"/>
        <v>264504.32904936752</v>
      </c>
      <c r="S12" t="s">
        <v>90</v>
      </c>
      <c r="U12">
        <f>U10*U11</f>
        <v>344665.45531914895</v>
      </c>
    </row>
    <row r="13" spans="1:21" x14ac:dyDescent="0.25">
      <c r="A13" s="7">
        <v>10</v>
      </c>
      <c r="B13" s="4">
        <v>0</v>
      </c>
      <c r="C13" s="4">
        <v>81906</v>
      </c>
      <c r="D13" s="4">
        <v>0</v>
      </c>
      <c r="E13" s="4">
        <v>81906</v>
      </c>
      <c r="F13">
        <f t="shared" si="7"/>
        <v>1013841.8</v>
      </c>
      <c r="G13">
        <f t="shared" si="3"/>
        <v>219149.56000000003</v>
      </c>
      <c r="H13">
        <f t="shared" si="4"/>
        <v>0</v>
      </c>
      <c r="I13">
        <f t="shared" si="0"/>
        <v>219149.56000000003</v>
      </c>
      <c r="J13">
        <v>0</v>
      </c>
      <c r="K13">
        <v>5185</v>
      </c>
      <c r="L13">
        <v>17418.2</v>
      </c>
      <c r="M13">
        <f t="shared" si="1"/>
        <v>0</v>
      </c>
      <c r="N13">
        <f t="shared" si="8"/>
        <v>0</v>
      </c>
      <c r="O13">
        <f t="shared" si="5"/>
        <v>5185</v>
      </c>
      <c r="P13">
        <f t="shared" si="6"/>
        <v>17418.2</v>
      </c>
      <c r="Q13">
        <f t="shared" si="2"/>
        <v>17418.2</v>
      </c>
    </row>
    <row r="14" spans="1:21" x14ac:dyDescent="0.25">
      <c r="A14" s="7">
        <v>11</v>
      </c>
      <c r="B14" s="4">
        <v>85140</v>
      </c>
      <c r="C14" s="4">
        <v>146971</v>
      </c>
      <c r="D14" s="4">
        <v>85140</v>
      </c>
      <c r="E14" s="4">
        <v>146971</v>
      </c>
      <c r="F14">
        <f t="shared" si="7"/>
        <v>952010.8</v>
      </c>
      <c r="G14">
        <f t="shared" si="3"/>
        <v>219796.36000000002</v>
      </c>
      <c r="H14">
        <f t="shared" si="4"/>
        <v>57558.735872550009</v>
      </c>
      <c r="I14">
        <f t="shared" si="0"/>
        <v>277355.09587255004</v>
      </c>
      <c r="J14">
        <v>0</v>
      </c>
      <c r="K14">
        <v>-141786</v>
      </c>
      <c r="L14">
        <v>402574.58966497378</v>
      </c>
      <c r="M14">
        <f t="shared" si="1"/>
        <v>0</v>
      </c>
      <c r="N14">
        <f t="shared" si="8"/>
        <v>0</v>
      </c>
      <c r="O14">
        <f t="shared" si="5"/>
        <v>-141786</v>
      </c>
      <c r="P14">
        <f t="shared" si="6"/>
        <v>402574.58966497378</v>
      </c>
      <c r="Q14">
        <f t="shared" si="2"/>
        <v>402574.58966497378</v>
      </c>
      <c r="S14" t="s">
        <v>196</v>
      </c>
      <c r="T14">
        <v>2.8319974444936298</v>
      </c>
    </row>
    <row r="15" spans="1:21" x14ac:dyDescent="0.25">
      <c r="A15" s="7">
        <v>12</v>
      </c>
      <c r="B15" s="4">
        <v>0</v>
      </c>
      <c r="C15" s="4">
        <v>52995</v>
      </c>
      <c r="D15" s="4">
        <v>0</v>
      </c>
      <c r="E15" s="4">
        <v>52995</v>
      </c>
      <c r="F15">
        <f t="shared" si="7"/>
        <v>899015.8</v>
      </c>
      <c r="G15">
        <f t="shared" si="3"/>
        <v>190402.16000000003</v>
      </c>
      <c r="H15">
        <f t="shared" si="4"/>
        <v>0</v>
      </c>
      <c r="I15">
        <f t="shared" si="0"/>
        <v>190402.16000000003</v>
      </c>
      <c r="J15">
        <v>0</v>
      </c>
      <c r="K15">
        <v>-52995</v>
      </c>
      <c r="L15">
        <v>150081.70457093991</v>
      </c>
      <c r="M15">
        <f t="shared" si="1"/>
        <v>0</v>
      </c>
      <c r="N15">
        <f t="shared" si="8"/>
        <v>0</v>
      </c>
      <c r="O15">
        <f t="shared" si="5"/>
        <v>-52995</v>
      </c>
      <c r="P15">
        <f t="shared" si="6"/>
        <v>150081.70457093991</v>
      </c>
      <c r="Q15">
        <f t="shared" si="2"/>
        <v>150081.70457093991</v>
      </c>
    </row>
    <row r="16" spans="1:21" x14ac:dyDescent="0.25">
      <c r="A16" s="7">
        <v>13</v>
      </c>
      <c r="B16" s="4">
        <v>0</v>
      </c>
      <c r="C16" s="4">
        <v>32092</v>
      </c>
      <c r="D16" s="4">
        <v>0</v>
      </c>
      <c r="E16" s="4">
        <v>32092</v>
      </c>
      <c r="F16">
        <f t="shared" si="7"/>
        <v>866923.8</v>
      </c>
      <c r="G16">
        <f t="shared" si="3"/>
        <v>179803.16000000003</v>
      </c>
      <c r="H16">
        <f t="shared" si="4"/>
        <v>0</v>
      </c>
      <c r="I16">
        <f t="shared" si="0"/>
        <v>179803.16000000003</v>
      </c>
      <c r="J16">
        <v>301929</v>
      </c>
      <c r="K16">
        <v>269837</v>
      </c>
      <c r="L16">
        <v>60385.8</v>
      </c>
      <c r="M16">
        <f t="shared" si="1"/>
        <v>204118.52904936753</v>
      </c>
      <c r="N16">
        <f t="shared" si="8"/>
        <v>301929</v>
      </c>
      <c r="O16">
        <f t="shared" si="5"/>
        <v>269837</v>
      </c>
      <c r="P16">
        <f t="shared" si="6"/>
        <v>60385.8</v>
      </c>
      <c r="Q16">
        <f t="shared" si="2"/>
        <v>264504.32904936752</v>
      </c>
    </row>
    <row r="17" spans="1:17" x14ac:dyDescent="0.25">
      <c r="A17" s="7">
        <v>14</v>
      </c>
      <c r="B17" s="4">
        <v>0</v>
      </c>
      <c r="C17" s="4">
        <v>71451</v>
      </c>
      <c r="D17" s="4">
        <v>0</v>
      </c>
      <c r="E17" s="4">
        <v>71451</v>
      </c>
      <c r="F17">
        <f t="shared" si="7"/>
        <v>795472.8</v>
      </c>
      <c r="G17">
        <f t="shared" si="3"/>
        <v>173384.76</v>
      </c>
      <c r="H17">
        <f t="shared" si="4"/>
        <v>0</v>
      </c>
      <c r="I17">
        <f t="shared" si="0"/>
        <v>173384.76</v>
      </c>
      <c r="J17">
        <v>0</v>
      </c>
      <c r="K17">
        <v>198386</v>
      </c>
      <c r="L17">
        <v>53967.4</v>
      </c>
      <c r="M17">
        <f t="shared" si="1"/>
        <v>0</v>
      </c>
      <c r="N17">
        <f t="shared" si="8"/>
        <v>0</v>
      </c>
      <c r="O17">
        <f t="shared" si="5"/>
        <v>198386</v>
      </c>
      <c r="P17">
        <f t="shared" si="6"/>
        <v>53967.4</v>
      </c>
      <c r="Q17">
        <f t="shared" si="2"/>
        <v>53967.4</v>
      </c>
    </row>
    <row r="18" spans="1:17" x14ac:dyDescent="0.25">
      <c r="A18" s="7">
        <v>15</v>
      </c>
      <c r="B18" s="4">
        <v>0</v>
      </c>
      <c r="C18" s="4">
        <v>49344</v>
      </c>
      <c r="D18" s="4">
        <v>0</v>
      </c>
      <c r="E18" s="4">
        <v>49344</v>
      </c>
      <c r="F18">
        <f t="shared" si="7"/>
        <v>746128.8</v>
      </c>
      <c r="G18">
        <f t="shared" si="3"/>
        <v>159094.56000000003</v>
      </c>
      <c r="H18">
        <f t="shared" si="4"/>
        <v>0</v>
      </c>
      <c r="I18">
        <f t="shared" si="0"/>
        <v>159094.56000000003</v>
      </c>
      <c r="J18">
        <v>0</v>
      </c>
      <c r="K18">
        <v>149042</v>
      </c>
      <c r="L18">
        <v>39677.200000000004</v>
      </c>
      <c r="M18">
        <f t="shared" si="1"/>
        <v>0</v>
      </c>
      <c r="N18">
        <f t="shared" si="8"/>
        <v>0</v>
      </c>
      <c r="O18">
        <f t="shared" si="5"/>
        <v>149042</v>
      </c>
      <c r="P18">
        <f t="shared" si="6"/>
        <v>39677.200000000004</v>
      </c>
      <c r="Q18">
        <f t="shared" si="2"/>
        <v>39677.200000000004</v>
      </c>
    </row>
    <row r="19" spans="1:17" x14ac:dyDescent="0.25">
      <c r="A19" s="7">
        <v>16</v>
      </c>
      <c r="B19" s="4">
        <v>0</v>
      </c>
      <c r="C19" s="4">
        <v>52990</v>
      </c>
      <c r="D19" s="4">
        <v>0</v>
      </c>
      <c r="E19" s="4">
        <v>52990</v>
      </c>
      <c r="F19">
        <f t="shared" si="7"/>
        <v>693138.8</v>
      </c>
      <c r="G19">
        <f t="shared" si="3"/>
        <v>149225.76</v>
      </c>
      <c r="H19">
        <f t="shared" si="4"/>
        <v>0</v>
      </c>
      <c r="I19">
        <f t="shared" si="0"/>
        <v>149225.76</v>
      </c>
      <c r="J19">
        <v>0</v>
      </c>
      <c r="K19">
        <v>96052</v>
      </c>
      <c r="L19">
        <v>29808.400000000001</v>
      </c>
      <c r="M19">
        <f t="shared" si="1"/>
        <v>0</v>
      </c>
      <c r="N19">
        <f t="shared" si="8"/>
        <v>0</v>
      </c>
      <c r="O19">
        <f t="shared" si="5"/>
        <v>96052</v>
      </c>
      <c r="P19">
        <f t="shared" si="6"/>
        <v>29808.400000000001</v>
      </c>
      <c r="Q19">
        <f t="shared" si="2"/>
        <v>29808.400000000001</v>
      </c>
    </row>
    <row r="20" spans="1:17" x14ac:dyDescent="0.25">
      <c r="A20" s="7">
        <v>17</v>
      </c>
      <c r="B20" s="4">
        <v>0</v>
      </c>
      <c r="C20" s="4">
        <v>145148</v>
      </c>
      <c r="D20" s="4">
        <v>0</v>
      </c>
      <c r="E20" s="4">
        <v>145148</v>
      </c>
      <c r="F20">
        <f t="shared" si="7"/>
        <v>547990.80000000005</v>
      </c>
      <c r="G20">
        <f t="shared" si="3"/>
        <v>138627.76</v>
      </c>
      <c r="H20">
        <f t="shared" si="4"/>
        <v>0</v>
      </c>
      <c r="I20">
        <f t="shared" si="0"/>
        <v>138627.76</v>
      </c>
      <c r="J20">
        <v>301929</v>
      </c>
      <c r="K20">
        <v>252833</v>
      </c>
      <c r="L20">
        <v>79596.200000000012</v>
      </c>
      <c r="M20">
        <f t="shared" si="1"/>
        <v>204118.52904936753</v>
      </c>
      <c r="N20">
        <f t="shared" si="8"/>
        <v>301929</v>
      </c>
      <c r="O20">
        <f t="shared" si="5"/>
        <v>252833</v>
      </c>
      <c r="P20">
        <f t="shared" si="6"/>
        <v>79596.200000000012</v>
      </c>
      <c r="Q20">
        <f t="shared" si="2"/>
        <v>283714.72904936754</v>
      </c>
    </row>
    <row r="21" spans="1:17" x14ac:dyDescent="0.25">
      <c r="A21" s="7">
        <v>18</v>
      </c>
      <c r="B21" s="4">
        <v>0</v>
      </c>
      <c r="C21" s="4">
        <v>64360</v>
      </c>
      <c r="D21" s="4">
        <v>0</v>
      </c>
      <c r="E21" s="4">
        <v>64360</v>
      </c>
      <c r="F21">
        <f t="shared" si="7"/>
        <v>483630.80000000005</v>
      </c>
      <c r="G21">
        <f t="shared" si="3"/>
        <v>109598.16000000002</v>
      </c>
      <c r="H21">
        <f t="shared" si="4"/>
        <v>0</v>
      </c>
      <c r="I21">
        <f t="shared" si="0"/>
        <v>109598.16000000002</v>
      </c>
      <c r="J21">
        <v>0</v>
      </c>
      <c r="K21">
        <v>188473</v>
      </c>
      <c r="L21">
        <v>50566.600000000006</v>
      </c>
      <c r="M21">
        <f t="shared" si="1"/>
        <v>0</v>
      </c>
      <c r="N21">
        <f t="shared" si="8"/>
        <v>0</v>
      </c>
      <c r="O21">
        <f t="shared" si="5"/>
        <v>188473</v>
      </c>
      <c r="P21">
        <f t="shared" si="6"/>
        <v>50566.600000000006</v>
      </c>
      <c r="Q21">
        <f t="shared" si="2"/>
        <v>50566.600000000006</v>
      </c>
    </row>
    <row r="22" spans="1:17" x14ac:dyDescent="0.25">
      <c r="A22" s="7">
        <v>19</v>
      </c>
      <c r="B22" s="4">
        <v>11180</v>
      </c>
      <c r="C22" s="4">
        <v>92832.2</v>
      </c>
      <c r="D22" s="4">
        <v>11180</v>
      </c>
      <c r="E22" s="4">
        <v>92832.2</v>
      </c>
      <c r="F22">
        <f t="shared" si="7"/>
        <v>401978.60000000003</v>
      </c>
      <c r="G22">
        <f t="shared" si="3"/>
        <v>98962.160000000018</v>
      </c>
      <c r="H22">
        <f t="shared" si="4"/>
        <v>7558.2178418500007</v>
      </c>
      <c r="I22">
        <f t="shared" si="0"/>
        <v>106520.37784185002</v>
      </c>
      <c r="J22">
        <v>0</v>
      </c>
      <c r="K22">
        <v>95640.8</v>
      </c>
      <c r="L22">
        <v>37694.6</v>
      </c>
      <c r="M22">
        <f t="shared" si="1"/>
        <v>0</v>
      </c>
      <c r="N22">
        <f t="shared" si="8"/>
        <v>0</v>
      </c>
      <c r="O22">
        <f t="shared" si="5"/>
        <v>95640.8</v>
      </c>
      <c r="P22">
        <f t="shared" si="6"/>
        <v>37694.6</v>
      </c>
      <c r="Q22">
        <f t="shared" si="2"/>
        <v>37694.6</v>
      </c>
    </row>
    <row r="23" spans="1:17" x14ac:dyDescent="0.25">
      <c r="A23" s="7">
        <v>20</v>
      </c>
      <c r="B23" s="4">
        <v>100309</v>
      </c>
      <c r="C23" s="4">
        <v>19975</v>
      </c>
      <c r="D23" s="4">
        <v>100309</v>
      </c>
      <c r="E23" s="4">
        <v>19975</v>
      </c>
      <c r="F23">
        <f t="shared" si="7"/>
        <v>482312.60000000003</v>
      </c>
      <c r="G23">
        <f t="shared" si="3"/>
        <v>100457.52000000002</v>
      </c>
      <c r="H23">
        <f t="shared" si="4"/>
        <v>67813.709615217507</v>
      </c>
      <c r="I23">
        <f t="shared" si="0"/>
        <v>168271.22961521754</v>
      </c>
      <c r="J23">
        <v>0</v>
      </c>
      <c r="K23">
        <v>75665.8</v>
      </c>
      <c r="L23">
        <v>19128.16</v>
      </c>
      <c r="M23">
        <f t="shared" si="1"/>
        <v>0</v>
      </c>
      <c r="N23">
        <f t="shared" si="8"/>
        <v>0</v>
      </c>
      <c r="O23">
        <f t="shared" si="5"/>
        <v>75665.8</v>
      </c>
      <c r="P23">
        <f t="shared" si="6"/>
        <v>19128.16</v>
      </c>
      <c r="Q23">
        <f t="shared" si="2"/>
        <v>19128.16</v>
      </c>
    </row>
    <row r="24" spans="1:17" x14ac:dyDescent="0.25">
      <c r="A24" s="7">
        <v>21</v>
      </c>
      <c r="B24" s="4">
        <v>9978</v>
      </c>
      <c r="C24" s="4">
        <v>34654</v>
      </c>
      <c r="D24" s="4">
        <v>9978</v>
      </c>
      <c r="E24" s="4">
        <v>34654</v>
      </c>
      <c r="F24">
        <f t="shared" si="7"/>
        <v>457636.60000000003</v>
      </c>
      <c r="G24">
        <f t="shared" si="3"/>
        <v>98458.12000000001</v>
      </c>
      <c r="H24">
        <f t="shared" si="4"/>
        <v>6745.6080166350002</v>
      </c>
      <c r="I24">
        <f t="shared" si="0"/>
        <v>105203.72801663501</v>
      </c>
      <c r="J24">
        <v>301929</v>
      </c>
      <c r="K24">
        <v>342940.8</v>
      </c>
      <c r="L24">
        <v>75518.960000000006</v>
      </c>
      <c r="M24">
        <f t="shared" si="1"/>
        <v>204118.52904936753</v>
      </c>
      <c r="N24">
        <f t="shared" si="8"/>
        <v>301929</v>
      </c>
      <c r="O24">
        <f t="shared" si="5"/>
        <v>342940.8</v>
      </c>
      <c r="P24">
        <f t="shared" si="6"/>
        <v>75518.960000000006</v>
      </c>
      <c r="Q24">
        <f t="shared" si="2"/>
        <v>279637.48904936755</v>
      </c>
    </row>
    <row r="25" spans="1:17" x14ac:dyDescent="0.25">
      <c r="A25" s="7">
        <v>22</v>
      </c>
      <c r="B25" s="4">
        <v>19420.400000000001</v>
      </c>
      <c r="C25" s="4">
        <v>140418</v>
      </c>
      <c r="D25" s="4">
        <v>19420.400000000001</v>
      </c>
      <c r="E25" s="4">
        <v>140418</v>
      </c>
      <c r="F25">
        <f t="shared" si="7"/>
        <v>336639</v>
      </c>
      <c r="G25">
        <f t="shared" si="3"/>
        <v>95411.400000000023</v>
      </c>
      <c r="H25">
        <f t="shared" si="4"/>
        <v>13129.124666893003</v>
      </c>
      <c r="I25">
        <f t="shared" si="0"/>
        <v>108540.52466689303</v>
      </c>
      <c r="J25">
        <v>0</v>
      </c>
      <c r="K25">
        <v>202522.8</v>
      </c>
      <c r="L25">
        <v>68588.160000000003</v>
      </c>
      <c r="M25">
        <f t="shared" si="1"/>
        <v>0</v>
      </c>
      <c r="N25">
        <f t="shared" si="8"/>
        <v>0</v>
      </c>
      <c r="O25">
        <f t="shared" si="5"/>
        <v>202522.8</v>
      </c>
      <c r="P25">
        <f t="shared" si="6"/>
        <v>68588.160000000003</v>
      </c>
      <c r="Q25">
        <f t="shared" si="2"/>
        <v>68588.160000000003</v>
      </c>
    </row>
    <row r="26" spans="1:17" x14ac:dyDescent="0.25">
      <c r="A26" s="7">
        <v>23</v>
      </c>
      <c r="B26" s="4">
        <v>0</v>
      </c>
      <c r="C26" s="4">
        <v>0</v>
      </c>
      <c r="D26" s="4">
        <v>0</v>
      </c>
      <c r="E26" s="4">
        <v>0</v>
      </c>
      <c r="F26">
        <f t="shared" si="7"/>
        <v>336639</v>
      </c>
      <c r="G26">
        <f t="shared" si="3"/>
        <v>67327.8</v>
      </c>
      <c r="H26">
        <f t="shared" si="4"/>
        <v>0</v>
      </c>
      <c r="I26">
        <f t="shared" si="0"/>
        <v>67327.8</v>
      </c>
      <c r="J26">
        <v>0</v>
      </c>
      <c r="K26">
        <v>202522.8</v>
      </c>
      <c r="L26">
        <v>40504.559999999998</v>
      </c>
      <c r="M26">
        <f t="shared" si="1"/>
        <v>0</v>
      </c>
      <c r="N26">
        <f t="shared" si="8"/>
        <v>0</v>
      </c>
      <c r="O26">
        <f t="shared" si="5"/>
        <v>202522.8</v>
      </c>
      <c r="P26">
        <f t="shared" si="6"/>
        <v>40504.559999999998</v>
      </c>
      <c r="Q26">
        <f t="shared" si="2"/>
        <v>40504.559999999998</v>
      </c>
    </row>
    <row r="27" spans="1:17" x14ac:dyDescent="0.25">
      <c r="A27" s="7">
        <v>24</v>
      </c>
      <c r="B27" s="4">
        <v>10250</v>
      </c>
      <c r="C27" s="4">
        <v>7596</v>
      </c>
      <c r="D27" s="4">
        <v>10250</v>
      </c>
      <c r="E27" s="4">
        <v>7596</v>
      </c>
      <c r="F27">
        <f t="shared" si="7"/>
        <v>339293</v>
      </c>
      <c r="G27">
        <f t="shared" si="3"/>
        <v>69377.8</v>
      </c>
      <c r="H27">
        <f t="shared" si="4"/>
        <v>6929.4931018750012</v>
      </c>
      <c r="I27">
        <f t="shared" si="0"/>
        <v>76307.29310187501</v>
      </c>
      <c r="J27">
        <v>0</v>
      </c>
      <c r="K27">
        <v>194926.8</v>
      </c>
      <c r="L27">
        <v>40504.559999999998</v>
      </c>
      <c r="M27">
        <f t="shared" si="1"/>
        <v>0</v>
      </c>
      <c r="N27">
        <f t="shared" si="8"/>
        <v>0</v>
      </c>
      <c r="O27">
        <f t="shared" si="5"/>
        <v>194926.8</v>
      </c>
      <c r="P27">
        <f t="shared" si="6"/>
        <v>40504.559999999998</v>
      </c>
      <c r="Q27">
        <f t="shared" si="2"/>
        <v>40504.559999999998</v>
      </c>
    </row>
    <row r="28" spans="1:17" x14ac:dyDescent="0.25">
      <c r="A28" s="7">
        <v>25</v>
      </c>
      <c r="B28" s="4">
        <v>344249.59999999998</v>
      </c>
      <c r="C28" s="4">
        <v>123930</v>
      </c>
      <c r="D28" s="4">
        <v>344249.59999999998</v>
      </c>
      <c r="E28" s="4">
        <v>123930</v>
      </c>
      <c r="F28">
        <f t="shared" si="7"/>
        <v>559612.6</v>
      </c>
      <c r="G28">
        <f t="shared" si="3"/>
        <v>136708.51999999999</v>
      </c>
      <c r="H28">
        <f t="shared" si="4"/>
        <v>232729.29058763199</v>
      </c>
      <c r="I28">
        <f t="shared" si="0"/>
        <v>369437.810587632</v>
      </c>
      <c r="J28">
        <v>301929</v>
      </c>
      <c r="K28">
        <v>372925.8</v>
      </c>
      <c r="L28">
        <v>99371.16</v>
      </c>
      <c r="M28">
        <f t="shared" si="1"/>
        <v>204118.52904936753</v>
      </c>
      <c r="N28">
        <f t="shared" si="8"/>
        <v>301929</v>
      </c>
      <c r="O28">
        <f t="shared" si="5"/>
        <v>372925.8</v>
      </c>
      <c r="P28">
        <f t="shared" si="6"/>
        <v>99371.16</v>
      </c>
      <c r="Q28">
        <f t="shared" si="2"/>
        <v>303489.68904936756</v>
      </c>
    </row>
    <row r="29" spans="1:17" x14ac:dyDescent="0.25">
      <c r="A29" s="7">
        <v>26</v>
      </c>
      <c r="B29" s="4">
        <v>655578.39999999991</v>
      </c>
      <c r="C29" s="4">
        <v>27643.200000000001</v>
      </c>
      <c r="D29" s="4">
        <v>655578.39999999991</v>
      </c>
      <c r="E29" s="4">
        <v>27643.200000000001</v>
      </c>
      <c r="F29">
        <f t="shared" si="7"/>
        <v>1187547.7999999998</v>
      </c>
      <c r="G29">
        <f t="shared" si="3"/>
        <v>243038.2</v>
      </c>
      <c r="H29">
        <f t="shared" si="4"/>
        <v>443202.53663787799</v>
      </c>
      <c r="I29">
        <f t="shared" si="0"/>
        <v>686240.736637878</v>
      </c>
      <c r="J29">
        <v>0</v>
      </c>
      <c r="K29">
        <v>345282.6</v>
      </c>
      <c r="L29">
        <v>74585.16</v>
      </c>
      <c r="M29">
        <f t="shared" si="1"/>
        <v>0</v>
      </c>
      <c r="N29">
        <f t="shared" si="8"/>
        <v>0</v>
      </c>
      <c r="O29">
        <f t="shared" si="5"/>
        <v>345282.6</v>
      </c>
      <c r="P29">
        <f t="shared" si="6"/>
        <v>74585.16</v>
      </c>
      <c r="Q29">
        <f t="shared" si="2"/>
        <v>74585.16</v>
      </c>
    </row>
    <row r="30" spans="1:17" x14ac:dyDescent="0.25">
      <c r="A30" s="7">
        <v>27</v>
      </c>
      <c r="B30" s="4">
        <v>0</v>
      </c>
      <c r="C30" s="4">
        <v>6010</v>
      </c>
      <c r="D30" s="4">
        <v>0</v>
      </c>
      <c r="E30" s="4">
        <v>6010</v>
      </c>
      <c r="F30">
        <f t="shared" si="7"/>
        <v>1181537.7999999998</v>
      </c>
      <c r="G30">
        <f t="shared" si="3"/>
        <v>237509.55999999997</v>
      </c>
      <c r="H30">
        <f t="shared" si="4"/>
        <v>0</v>
      </c>
      <c r="I30">
        <f t="shared" si="0"/>
        <v>237509.55999999997</v>
      </c>
      <c r="J30">
        <v>0</v>
      </c>
      <c r="K30">
        <v>339272.6</v>
      </c>
      <c r="L30">
        <v>69056.52</v>
      </c>
      <c r="M30">
        <f t="shared" si="1"/>
        <v>0</v>
      </c>
      <c r="N30">
        <f t="shared" si="8"/>
        <v>0</v>
      </c>
      <c r="O30">
        <f t="shared" si="5"/>
        <v>339272.6</v>
      </c>
      <c r="P30">
        <f t="shared" si="6"/>
        <v>69056.52</v>
      </c>
      <c r="Q30">
        <f t="shared" si="2"/>
        <v>69056.52</v>
      </c>
    </row>
    <row r="31" spans="1:17" x14ac:dyDescent="0.25">
      <c r="A31" s="7">
        <v>28</v>
      </c>
      <c r="B31" s="4">
        <v>287784</v>
      </c>
      <c r="C31" s="4">
        <v>14338</v>
      </c>
      <c r="D31" s="4">
        <v>287784</v>
      </c>
      <c r="E31" s="4">
        <v>14338</v>
      </c>
      <c r="F31">
        <f t="shared" si="7"/>
        <v>1454983.7999999998</v>
      </c>
      <c r="G31">
        <f t="shared" si="3"/>
        <v>293864.36</v>
      </c>
      <c r="H31">
        <f t="shared" si="4"/>
        <v>194555.82856878001</v>
      </c>
      <c r="I31">
        <f t="shared" si="0"/>
        <v>488420.18856877997</v>
      </c>
      <c r="J31">
        <v>0</v>
      </c>
      <c r="K31">
        <v>324934.59999999998</v>
      </c>
      <c r="L31">
        <v>67854.52</v>
      </c>
      <c r="M31">
        <f t="shared" si="1"/>
        <v>0</v>
      </c>
      <c r="N31">
        <f t="shared" si="8"/>
        <v>0</v>
      </c>
      <c r="O31">
        <f t="shared" si="5"/>
        <v>324934.59999999998</v>
      </c>
      <c r="P31">
        <f t="shared" si="6"/>
        <v>67854.52</v>
      </c>
      <c r="Q31">
        <f t="shared" si="2"/>
        <v>67854.52</v>
      </c>
    </row>
    <row r="32" spans="1:17" x14ac:dyDescent="0.25">
      <c r="A32" s="7">
        <v>29</v>
      </c>
      <c r="B32" s="4">
        <v>0</v>
      </c>
      <c r="C32" s="4">
        <v>56321</v>
      </c>
      <c r="D32" s="4">
        <v>0</v>
      </c>
      <c r="E32" s="4">
        <v>56321</v>
      </c>
      <c r="F32">
        <f t="shared" si="7"/>
        <v>1398662.7999999998</v>
      </c>
      <c r="G32">
        <f t="shared" si="3"/>
        <v>290996.75999999995</v>
      </c>
      <c r="H32">
        <f t="shared" si="4"/>
        <v>0</v>
      </c>
      <c r="I32">
        <f t="shared" si="0"/>
        <v>290996.75999999995</v>
      </c>
      <c r="J32">
        <v>0</v>
      </c>
      <c r="K32">
        <v>268613.59999999998</v>
      </c>
      <c r="L32">
        <v>64986.92</v>
      </c>
      <c r="M32">
        <f t="shared" si="1"/>
        <v>0</v>
      </c>
      <c r="N32">
        <f t="shared" si="8"/>
        <v>0</v>
      </c>
      <c r="O32">
        <f t="shared" si="5"/>
        <v>268613.59999999998</v>
      </c>
      <c r="P32">
        <f t="shared" si="6"/>
        <v>64986.92</v>
      </c>
      <c r="Q32">
        <f t="shared" si="2"/>
        <v>64986.92</v>
      </c>
    </row>
    <row r="33" spans="1:17" x14ac:dyDescent="0.25">
      <c r="A33" s="7">
        <v>30</v>
      </c>
      <c r="B33" s="4">
        <v>0</v>
      </c>
      <c r="C33" s="4">
        <v>0</v>
      </c>
      <c r="D33" s="4">
        <v>0</v>
      </c>
      <c r="E33" s="4">
        <v>0</v>
      </c>
      <c r="F33">
        <f t="shared" si="7"/>
        <v>1398662.7999999998</v>
      </c>
      <c r="G33">
        <f t="shared" si="3"/>
        <v>279732.56</v>
      </c>
      <c r="H33">
        <f t="shared" si="4"/>
        <v>0</v>
      </c>
      <c r="I33">
        <f t="shared" si="0"/>
        <v>279732.56</v>
      </c>
      <c r="J33">
        <v>0</v>
      </c>
      <c r="K33">
        <v>268613.59999999998</v>
      </c>
      <c r="L33">
        <v>53722.720000000001</v>
      </c>
      <c r="M33">
        <f t="shared" si="1"/>
        <v>0</v>
      </c>
      <c r="N33">
        <f t="shared" si="8"/>
        <v>0</v>
      </c>
      <c r="O33">
        <f t="shared" si="5"/>
        <v>268613.59999999998</v>
      </c>
      <c r="P33">
        <f>IF(AND(O33&gt;0,O32&gt;0),(O32+N33)*0.2,IF(AND(O33&gt;0,O32&lt;0),N33*0.2,IF(AND(O33&lt;0,O32&gt;0),(O32+N33)*0.2+O33*-2.83199744449363,IF(AND(O33&lt;0,O32&lt;0),N33*0.2+O33*-2.83199744449363))))</f>
        <v>53722.720000000001</v>
      </c>
      <c r="Q33">
        <f t="shared" si="2"/>
        <v>53722.720000000001</v>
      </c>
    </row>
    <row r="34" spans="1:17" x14ac:dyDescent="0.25">
      <c r="A34" s="7">
        <v>31</v>
      </c>
      <c r="B34" s="4">
        <v>0</v>
      </c>
      <c r="C34" s="4">
        <v>4425</v>
      </c>
      <c r="D34" s="4">
        <v>0</v>
      </c>
      <c r="E34" s="4">
        <v>4425</v>
      </c>
      <c r="F34">
        <f t="shared" si="7"/>
        <v>1394237.7999999998</v>
      </c>
      <c r="G34">
        <f t="shared" si="3"/>
        <v>279732.56</v>
      </c>
      <c r="H34">
        <f t="shared" si="4"/>
        <v>0</v>
      </c>
      <c r="I34">
        <f t="shared" si="0"/>
        <v>279732.56</v>
      </c>
      <c r="J34">
        <v>301929</v>
      </c>
      <c r="K34">
        <v>566117.6</v>
      </c>
      <c r="L34">
        <v>114108.52</v>
      </c>
      <c r="M34">
        <f t="shared" si="1"/>
        <v>204118.52904936753</v>
      </c>
      <c r="N34">
        <f t="shared" si="8"/>
        <v>301929</v>
      </c>
      <c r="O34">
        <f t="shared" si="5"/>
        <v>566117.6</v>
      </c>
      <c r="P34">
        <f t="shared" si="6"/>
        <v>114108.52</v>
      </c>
      <c r="Q34">
        <f t="shared" si="2"/>
        <v>318227.04904936755</v>
      </c>
    </row>
    <row r="35" spans="1:17" x14ac:dyDescent="0.25">
      <c r="A35" s="7">
        <v>32</v>
      </c>
      <c r="B35" s="4">
        <v>0</v>
      </c>
      <c r="C35" s="4">
        <v>43105</v>
      </c>
      <c r="D35" s="4">
        <v>0</v>
      </c>
      <c r="E35" s="4">
        <v>43105</v>
      </c>
      <c r="F35">
        <f t="shared" si="7"/>
        <v>1351132.7999999998</v>
      </c>
      <c r="G35">
        <f t="shared" si="3"/>
        <v>278847.56</v>
      </c>
      <c r="H35">
        <f t="shared" si="4"/>
        <v>0</v>
      </c>
      <c r="I35">
        <f t="shared" si="0"/>
        <v>278847.56</v>
      </c>
      <c r="J35">
        <v>0</v>
      </c>
      <c r="K35">
        <v>523012.6</v>
      </c>
      <c r="L35">
        <v>113223.52</v>
      </c>
      <c r="M35">
        <f t="shared" si="1"/>
        <v>0</v>
      </c>
      <c r="N35">
        <f t="shared" si="8"/>
        <v>0</v>
      </c>
      <c r="O35">
        <f t="shared" si="5"/>
        <v>523012.6</v>
      </c>
      <c r="P35">
        <f t="shared" si="6"/>
        <v>113223.52</v>
      </c>
      <c r="Q35">
        <f t="shared" si="2"/>
        <v>113223.52</v>
      </c>
    </row>
    <row r="36" spans="1:17" x14ac:dyDescent="0.25">
      <c r="A36" s="7">
        <v>33</v>
      </c>
      <c r="B36" s="4">
        <v>50150</v>
      </c>
      <c r="C36" s="4">
        <v>52220</v>
      </c>
      <c r="D36" s="4">
        <v>50150</v>
      </c>
      <c r="E36" s="4">
        <v>52220</v>
      </c>
      <c r="F36">
        <f t="shared" si="7"/>
        <v>1349062.7999999998</v>
      </c>
      <c r="G36">
        <f t="shared" si="3"/>
        <v>280256.56</v>
      </c>
      <c r="H36">
        <f t="shared" si="4"/>
        <v>33903.812591125003</v>
      </c>
      <c r="I36">
        <f t="shared" si="0"/>
        <v>314160.37259112502</v>
      </c>
      <c r="J36">
        <v>0</v>
      </c>
      <c r="K36">
        <v>470792.6</v>
      </c>
      <c r="L36">
        <v>104602.52</v>
      </c>
      <c r="M36">
        <f t="shared" si="1"/>
        <v>0</v>
      </c>
      <c r="N36">
        <f t="shared" si="8"/>
        <v>0</v>
      </c>
      <c r="O36">
        <f t="shared" si="5"/>
        <v>470792.6</v>
      </c>
      <c r="P36">
        <f t="shared" si="6"/>
        <v>104602.52</v>
      </c>
      <c r="Q36">
        <f t="shared" si="2"/>
        <v>104602.52</v>
      </c>
    </row>
    <row r="37" spans="1:17" x14ac:dyDescent="0.25">
      <c r="A37" s="7">
        <v>34</v>
      </c>
      <c r="B37" s="4">
        <v>0</v>
      </c>
      <c r="C37" s="4">
        <v>139389</v>
      </c>
      <c r="D37" s="4">
        <v>0</v>
      </c>
      <c r="E37" s="4">
        <v>139389</v>
      </c>
      <c r="F37">
        <f t="shared" si="7"/>
        <v>1209673.7999999998</v>
      </c>
      <c r="G37">
        <f t="shared" si="3"/>
        <v>269812.56</v>
      </c>
      <c r="H37">
        <f t="shared" si="4"/>
        <v>0</v>
      </c>
      <c r="I37">
        <f t="shared" si="0"/>
        <v>269812.56</v>
      </c>
      <c r="J37">
        <v>0</v>
      </c>
      <c r="K37">
        <v>331403.59999999998</v>
      </c>
      <c r="L37">
        <v>94158.52</v>
      </c>
      <c r="M37">
        <f t="shared" si="1"/>
        <v>0</v>
      </c>
      <c r="N37">
        <f t="shared" si="8"/>
        <v>0</v>
      </c>
      <c r="O37">
        <f t="shared" si="5"/>
        <v>331403.59999999998</v>
      </c>
      <c r="P37">
        <f t="shared" si="6"/>
        <v>94158.52</v>
      </c>
      <c r="Q37">
        <f t="shared" si="2"/>
        <v>94158.52</v>
      </c>
    </row>
    <row r="38" spans="1:17" x14ac:dyDescent="0.25">
      <c r="A38" s="7">
        <v>35</v>
      </c>
      <c r="B38" s="4">
        <v>13050</v>
      </c>
      <c r="C38" s="4">
        <v>136260</v>
      </c>
      <c r="D38" s="4">
        <v>13050</v>
      </c>
      <c r="E38" s="4">
        <v>136260</v>
      </c>
      <c r="F38">
        <f t="shared" si="7"/>
        <v>1086463.7999999998</v>
      </c>
      <c r="G38">
        <f t="shared" si="3"/>
        <v>244544.75999999998</v>
      </c>
      <c r="H38">
        <f t="shared" si="4"/>
        <v>8822.4278028750014</v>
      </c>
      <c r="I38">
        <f t="shared" si="0"/>
        <v>253367.18780287498</v>
      </c>
      <c r="J38">
        <v>0</v>
      </c>
      <c r="K38">
        <v>195143.59999999998</v>
      </c>
      <c r="L38">
        <v>66280.72</v>
      </c>
      <c r="M38">
        <f t="shared" si="1"/>
        <v>0</v>
      </c>
      <c r="N38">
        <f t="shared" si="8"/>
        <v>0</v>
      </c>
      <c r="O38">
        <f t="shared" si="5"/>
        <v>195143.59999999998</v>
      </c>
      <c r="P38">
        <f t="shared" si="6"/>
        <v>66280.72</v>
      </c>
      <c r="Q38">
        <f t="shared" si="2"/>
        <v>66280.72</v>
      </c>
    </row>
    <row r="39" spans="1:17" x14ac:dyDescent="0.25">
      <c r="A39" s="7">
        <v>36</v>
      </c>
      <c r="B39" s="4">
        <v>25860</v>
      </c>
      <c r="C39" s="4">
        <v>48940</v>
      </c>
      <c r="D39" s="4">
        <v>25860</v>
      </c>
      <c r="E39" s="4">
        <v>48940</v>
      </c>
      <c r="F39">
        <f t="shared" si="7"/>
        <v>1063383.7999999998</v>
      </c>
      <c r="G39">
        <f t="shared" si="3"/>
        <v>222464.75999999998</v>
      </c>
      <c r="H39">
        <f t="shared" si="4"/>
        <v>17482.604059950001</v>
      </c>
      <c r="I39">
        <f t="shared" si="0"/>
        <v>239947.36405994999</v>
      </c>
      <c r="J39">
        <v>0</v>
      </c>
      <c r="K39">
        <v>146203.59999999998</v>
      </c>
      <c r="L39">
        <v>39028.719999999994</v>
      </c>
      <c r="M39">
        <f t="shared" si="1"/>
        <v>0</v>
      </c>
      <c r="N39">
        <f t="shared" si="8"/>
        <v>0</v>
      </c>
      <c r="O39">
        <f t="shared" si="5"/>
        <v>146203.59999999998</v>
      </c>
      <c r="P39">
        <f t="shared" si="6"/>
        <v>39028.719999999994</v>
      </c>
      <c r="Q39">
        <f t="shared" si="2"/>
        <v>39028.719999999994</v>
      </c>
    </row>
    <row r="40" spans="1:17" x14ac:dyDescent="0.25">
      <c r="A40" s="7">
        <v>37</v>
      </c>
      <c r="B40" s="4">
        <v>20490</v>
      </c>
      <c r="C40" s="4">
        <v>204659</v>
      </c>
      <c r="D40" s="4">
        <v>20490</v>
      </c>
      <c r="E40" s="4">
        <v>204659</v>
      </c>
      <c r="F40">
        <f t="shared" si="7"/>
        <v>879214.79999999981</v>
      </c>
      <c r="G40">
        <f t="shared" si="3"/>
        <v>216774.75999999998</v>
      </c>
      <c r="H40">
        <f t="shared" si="4"/>
        <v>13852.225722675003</v>
      </c>
      <c r="I40">
        <f t="shared" si="0"/>
        <v>230626.98572267499</v>
      </c>
      <c r="J40">
        <v>0</v>
      </c>
      <c r="K40">
        <v>-58455.400000000023</v>
      </c>
      <c r="L40">
        <v>194786.26341685301</v>
      </c>
      <c r="M40">
        <f t="shared" si="1"/>
        <v>0</v>
      </c>
      <c r="N40">
        <f t="shared" si="8"/>
        <v>0</v>
      </c>
      <c r="O40">
        <f t="shared" si="5"/>
        <v>-58455.400000000023</v>
      </c>
      <c r="P40">
        <f t="shared" si="6"/>
        <v>194786.26341685301</v>
      </c>
      <c r="Q40">
        <f t="shared" si="2"/>
        <v>194786.26341685301</v>
      </c>
    </row>
    <row r="41" spans="1:17" x14ac:dyDescent="0.25">
      <c r="A41" s="7">
        <v>38</v>
      </c>
      <c r="B41" s="4">
        <v>89440</v>
      </c>
      <c r="C41" s="4">
        <v>208376</v>
      </c>
      <c r="D41" s="4">
        <v>89440</v>
      </c>
      <c r="E41" s="4">
        <v>208376</v>
      </c>
      <c r="F41">
        <f t="shared" si="7"/>
        <v>760278.79999999981</v>
      </c>
      <c r="G41">
        <f t="shared" si="3"/>
        <v>193730.95999999996</v>
      </c>
      <c r="H41">
        <f t="shared" si="4"/>
        <v>60465.742734800006</v>
      </c>
      <c r="I41">
        <f t="shared" si="0"/>
        <v>254196.70273479997</v>
      </c>
      <c r="J41">
        <v>301929</v>
      </c>
      <c r="K41">
        <v>93553</v>
      </c>
      <c r="L41">
        <v>60385.8</v>
      </c>
      <c r="M41">
        <f t="shared" si="1"/>
        <v>204118.52904936753</v>
      </c>
      <c r="N41">
        <f t="shared" si="8"/>
        <v>301929</v>
      </c>
      <c r="O41">
        <f t="shared" si="5"/>
        <v>93553</v>
      </c>
      <c r="P41">
        <f t="shared" si="6"/>
        <v>60385.8</v>
      </c>
      <c r="Q41">
        <f t="shared" si="2"/>
        <v>264504.32904936752</v>
      </c>
    </row>
    <row r="42" spans="1:17" x14ac:dyDescent="0.25">
      <c r="A42" s="7">
        <v>39</v>
      </c>
      <c r="B42" s="4">
        <v>68750</v>
      </c>
      <c r="C42" s="4">
        <v>152655.6</v>
      </c>
      <c r="D42" s="4">
        <v>68750</v>
      </c>
      <c r="E42" s="4">
        <v>152655.6</v>
      </c>
      <c r="F42">
        <f t="shared" si="7"/>
        <v>676373.19999999984</v>
      </c>
      <c r="G42">
        <f t="shared" si="3"/>
        <v>165805.75999999998</v>
      </c>
      <c r="H42">
        <f t="shared" si="4"/>
        <v>46478.307390625007</v>
      </c>
      <c r="I42">
        <f t="shared" si="0"/>
        <v>212284.06739062499</v>
      </c>
      <c r="J42">
        <v>0</v>
      </c>
      <c r="K42">
        <v>-59102.600000000006</v>
      </c>
      <c r="L42">
        <v>186089.01216292923</v>
      </c>
      <c r="M42">
        <f t="shared" si="1"/>
        <v>0</v>
      </c>
      <c r="N42">
        <f t="shared" si="8"/>
        <v>0</v>
      </c>
      <c r="O42">
        <f t="shared" si="5"/>
        <v>-59102.600000000006</v>
      </c>
      <c r="P42">
        <f t="shared" si="6"/>
        <v>186089.01216292923</v>
      </c>
      <c r="Q42">
        <f t="shared" si="2"/>
        <v>186089.01216292923</v>
      </c>
    </row>
    <row r="43" spans="1:17" x14ac:dyDescent="0.25">
      <c r="A43" s="7">
        <v>40</v>
      </c>
      <c r="B43" s="4">
        <v>19740</v>
      </c>
      <c r="C43" s="4">
        <v>36988</v>
      </c>
      <c r="D43" s="4">
        <v>19740</v>
      </c>
      <c r="E43" s="4">
        <v>36988</v>
      </c>
      <c r="F43">
        <f t="shared" si="7"/>
        <v>659125.19999999984</v>
      </c>
      <c r="G43">
        <f t="shared" si="3"/>
        <v>139222.63999999998</v>
      </c>
      <c r="H43">
        <f t="shared" si="4"/>
        <v>13345.189642050002</v>
      </c>
      <c r="I43">
        <f t="shared" si="0"/>
        <v>152567.82964205</v>
      </c>
      <c r="J43">
        <v>0</v>
      </c>
      <c r="K43">
        <v>-36988</v>
      </c>
      <c r="L43">
        <v>104749.92147693038</v>
      </c>
      <c r="M43">
        <f t="shared" si="1"/>
        <v>0</v>
      </c>
      <c r="N43">
        <f t="shared" si="8"/>
        <v>0</v>
      </c>
      <c r="O43">
        <f t="shared" si="5"/>
        <v>-36988</v>
      </c>
      <c r="P43">
        <f t="shared" si="6"/>
        <v>104749.92147693038</v>
      </c>
      <c r="Q43">
        <f t="shared" si="2"/>
        <v>104749.92147693038</v>
      </c>
    </row>
    <row r="44" spans="1:17" x14ac:dyDescent="0.25">
      <c r="A44" s="7">
        <v>41</v>
      </c>
      <c r="B44" s="4">
        <v>73675</v>
      </c>
      <c r="C44" s="4">
        <v>62148.3</v>
      </c>
      <c r="D44" s="4">
        <v>73675</v>
      </c>
      <c r="E44" s="4">
        <v>62148.3</v>
      </c>
      <c r="F44">
        <f t="shared" si="7"/>
        <v>670651.89999999979</v>
      </c>
      <c r="G44">
        <f t="shared" si="3"/>
        <v>146560.03999999998</v>
      </c>
      <c r="H44">
        <f t="shared" si="4"/>
        <v>49807.844320062504</v>
      </c>
      <c r="I44">
        <f t="shared" si="0"/>
        <v>196367.88432006247</v>
      </c>
      <c r="J44">
        <v>0</v>
      </c>
      <c r="K44">
        <v>-62148.3</v>
      </c>
      <c r="L44">
        <v>176003.82677962346</v>
      </c>
      <c r="M44">
        <f t="shared" si="1"/>
        <v>0</v>
      </c>
      <c r="N44">
        <f t="shared" si="8"/>
        <v>0</v>
      </c>
      <c r="O44">
        <f t="shared" si="5"/>
        <v>-62148.3</v>
      </c>
      <c r="P44">
        <f t="shared" si="6"/>
        <v>176003.82677962346</v>
      </c>
      <c r="Q44">
        <f t="shared" si="2"/>
        <v>176003.82677962346</v>
      </c>
    </row>
    <row r="45" spans="1:17" x14ac:dyDescent="0.25">
      <c r="A45" s="7">
        <v>42</v>
      </c>
      <c r="B45" s="4">
        <v>51455</v>
      </c>
      <c r="C45" s="4">
        <v>102639</v>
      </c>
      <c r="D45" s="4">
        <v>51455</v>
      </c>
      <c r="E45" s="4">
        <v>102639</v>
      </c>
      <c r="F45">
        <f t="shared" si="7"/>
        <v>619467.89999999979</v>
      </c>
      <c r="G45">
        <f t="shared" si="3"/>
        <v>144421.37999999998</v>
      </c>
      <c r="H45">
        <f t="shared" si="4"/>
        <v>34786.055371412505</v>
      </c>
      <c r="I45">
        <f t="shared" si="0"/>
        <v>179207.43537141249</v>
      </c>
      <c r="J45">
        <v>301929</v>
      </c>
      <c r="K45">
        <v>199290</v>
      </c>
      <c r="L45">
        <v>60385.8</v>
      </c>
      <c r="M45">
        <f t="shared" si="1"/>
        <v>204118.52904936753</v>
      </c>
      <c r="N45">
        <f t="shared" si="8"/>
        <v>301929</v>
      </c>
      <c r="O45">
        <f t="shared" si="5"/>
        <v>199290</v>
      </c>
      <c r="P45">
        <f t="shared" si="6"/>
        <v>60385.8</v>
      </c>
      <c r="Q45">
        <f t="shared" si="2"/>
        <v>264504.32904936752</v>
      </c>
    </row>
    <row r="46" spans="1:17" x14ac:dyDescent="0.25">
      <c r="A46" s="7">
        <v>43</v>
      </c>
      <c r="B46" s="4">
        <v>0</v>
      </c>
      <c r="C46" s="4">
        <v>96886</v>
      </c>
      <c r="D46" s="4">
        <v>0</v>
      </c>
      <c r="E46" s="4">
        <v>96886</v>
      </c>
      <c r="F46">
        <f t="shared" si="7"/>
        <v>522581.89999999979</v>
      </c>
      <c r="G46">
        <f t="shared" si="3"/>
        <v>123893.57999999996</v>
      </c>
      <c r="H46">
        <f t="shared" si="4"/>
        <v>0</v>
      </c>
      <c r="I46">
        <f t="shared" si="0"/>
        <v>123893.57999999996</v>
      </c>
      <c r="J46">
        <v>0</v>
      </c>
      <c r="K46">
        <v>102404</v>
      </c>
      <c r="L46">
        <v>39858</v>
      </c>
      <c r="M46">
        <f t="shared" si="1"/>
        <v>0</v>
      </c>
      <c r="N46">
        <f t="shared" si="8"/>
        <v>0</v>
      </c>
      <c r="O46">
        <f t="shared" si="5"/>
        <v>102404</v>
      </c>
      <c r="P46">
        <f t="shared" si="6"/>
        <v>39858</v>
      </c>
      <c r="Q46">
        <f t="shared" si="2"/>
        <v>39858</v>
      </c>
    </row>
    <row r="47" spans="1:17" x14ac:dyDescent="0.25">
      <c r="A47" s="7">
        <v>44</v>
      </c>
      <c r="B47" s="4">
        <v>0</v>
      </c>
      <c r="C47" s="4">
        <v>62315</v>
      </c>
      <c r="D47" s="4">
        <v>0</v>
      </c>
      <c r="E47" s="4">
        <v>62315</v>
      </c>
      <c r="F47">
        <f t="shared" si="7"/>
        <v>460266.89999999979</v>
      </c>
      <c r="G47">
        <f t="shared" si="3"/>
        <v>104516.37999999996</v>
      </c>
      <c r="H47">
        <f t="shared" si="4"/>
        <v>0</v>
      </c>
      <c r="I47">
        <f t="shared" si="0"/>
        <v>104516.37999999996</v>
      </c>
      <c r="J47">
        <v>0</v>
      </c>
      <c r="K47">
        <v>40089</v>
      </c>
      <c r="L47">
        <v>20480.800000000003</v>
      </c>
      <c r="M47">
        <f t="shared" si="1"/>
        <v>0</v>
      </c>
      <c r="N47">
        <f t="shared" si="8"/>
        <v>0</v>
      </c>
      <c r="O47">
        <f t="shared" si="5"/>
        <v>40089</v>
      </c>
      <c r="P47">
        <f t="shared" si="6"/>
        <v>20480.800000000003</v>
      </c>
      <c r="Q47">
        <f t="shared" si="2"/>
        <v>20480.800000000003</v>
      </c>
    </row>
    <row r="48" spans="1:17" x14ac:dyDescent="0.25">
      <c r="A48" s="7">
        <v>45</v>
      </c>
      <c r="B48" s="4">
        <v>11855</v>
      </c>
      <c r="C48" s="4">
        <v>12795</v>
      </c>
      <c r="D48" s="4">
        <v>11855</v>
      </c>
      <c r="E48" s="4">
        <v>12795</v>
      </c>
      <c r="F48">
        <f t="shared" si="7"/>
        <v>459326.89999999979</v>
      </c>
      <c r="G48">
        <f t="shared" si="3"/>
        <v>94424.379999999961</v>
      </c>
      <c r="H48">
        <f t="shared" si="4"/>
        <v>8014.5503144125005</v>
      </c>
      <c r="I48">
        <f t="shared" si="0"/>
        <v>102438.93031441246</v>
      </c>
      <c r="J48">
        <v>0</v>
      </c>
      <c r="K48">
        <v>27294</v>
      </c>
      <c r="L48">
        <v>8017.8</v>
      </c>
      <c r="M48">
        <f t="shared" si="1"/>
        <v>0</v>
      </c>
      <c r="N48">
        <f t="shared" si="8"/>
        <v>0</v>
      </c>
      <c r="O48">
        <f t="shared" si="5"/>
        <v>27294</v>
      </c>
      <c r="P48">
        <f t="shared" si="6"/>
        <v>8017.8</v>
      </c>
      <c r="Q48">
        <f t="shared" si="2"/>
        <v>8017.8</v>
      </c>
    </row>
    <row r="49" spans="1:17" x14ac:dyDescent="0.25">
      <c r="A49" s="7">
        <v>46</v>
      </c>
      <c r="B49" s="4">
        <v>0</v>
      </c>
      <c r="C49" s="4">
        <v>273674</v>
      </c>
      <c r="D49" s="4">
        <v>0</v>
      </c>
      <c r="E49" s="4">
        <v>273674</v>
      </c>
      <c r="F49">
        <f t="shared" si="7"/>
        <v>185652.89999999979</v>
      </c>
      <c r="G49">
        <f t="shared" si="3"/>
        <v>91865.379999999961</v>
      </c>
      <c r="H49">
        <f t="shared" si="4"/>
        <v>0</v>
      </c>
      <c r="I49">
        <f t="shared" si="0"/>
        <v>91865.379999999961</v>
      </c>
      <c r="J49">
        <v>301929</v>
      </c>
      <c r="K49">
        <v>55549</v>
      </c>
      <c r="L49">
        <v>65844.600000000006</v>
      </c>
      <c r="M49">
        <f t="shared" si="1"/>
        <v>204118.52904936753</v>
      </c>
      <c r="N49">
        <f t="shared" si="8"/>
        <v>301929</v>
      </c>
      <c r="O49">
        <f t="shared" si="5"/>
        <v>55549</v>
      </c>
      <c r="P49">
        <f t="shared" si="6"/>
        <v>65844.600000000006</v>
      </c>
      <c r="Q49">
        <f t="shared" si="2"/>
        <v>269963.1290493675</v>
      </c>
    </row>
    <row r="50" spans="1:17" x14ac:dyDescent="0.25">
      <c r="A50" s="7">
        <v>47</v>
      </c>
      <c r="B50" s="4">
        <v>33534</v>
      </c>
      <c r="C50" s="4">
        <v>165168</v>
      </c>
      <c r="D50" s="4">
        <v>33534</v>
      </c>
      <c r="E50" s="4">
        <v>172200</v>
      </c>
      <c r="F50">
        <f t="shared" si="7"/>
        <v>46986.89999999979</v>
      </c>
      <c r="G50">
        <f t="shared" si="3"/>
        <v>43837.379999999961</v>
      </c>
      <c r="H50">
        <f t="shared" si="4"/>
        <v>22670.597236905003</v>
      </c>
      <c r="I50">
        <f t="shared" si="0"/>
        <v>66507.977236904961</v>
      </c>
      <c r="J50">
        <v>0</v>
      </c>
      <c r="K50">
        <v>-116651</v>
      </c>
      <c r="L50">
        <v>341465.13389762642</v>
      </c>
      <c r="M50">
        <f t="shared" si="1"/>
        <v>0</v>
      </c>
      <c r="N50">
        <f t="shared" si="8"/>
        <v>0</v>
      </c>
      <c r="O50">
        <f t="shared" si="5"/>
        <v>-116651</v>
      </c>
      <c r="P50">
        <f t="shared" si="6"/>
        <v>341465.13389762642</v>
      </c>
      <c r="Q50">
        <f t="shared" si="2"/>
        <v>341465.13389762642</v>
      </c>
    </row>
    <row r="51" spans="1:17" x14ac:dyDescent="0.25">
      <c r="A51" s="7" t="s">
        <v>18</v>
      </c>
      <c r="B51" s="4">
        <v>4096806</v>
      </c>
      <c r="C51" s="4">
        <v>4042787.1</v>
      </c>
      <c r="D51" s="9">
        <v>4096806</v>
      </c>
      <c r="E51" s="9">
        <v>4049819.1</v>
      </c>
      <c r="G51" s="11">
        <f>SUM(G4:G50)</f>
        <v>8623882.1999999993</v>
      </c>
      <c r="H51" s="11">
        <f>SUM(H4:H50)</f>
        <v>2769637.9430946452</v>
      </c>
      <c r="L51" s="11">
        <f>SUM(L4:L50)</f>
        <v>4329931.0612578038</v>
      </c>
      <c r="M51" s="11">
        <f>SUM(M4:M50)</f>
        <v>2245303.8195430432</v>
      </c>
    </row>
    <row r="52" spans="1:17" x14ac:dyDescent="0.25">
      <c r="G52" t="s">
        <v>201</v>
      </c>
      <c r="H52" s="19">
        <f>G51+H51</f>
        <v>11393520.143094644</v>
      </c>
      <c r="L52" t="s">
        <v>200</v>
      </c>
      <c r="M52" s="19">
        <f>L51+M51</f>
        <v>6575234.880800847</v>
      </c>
    </row>
    <row r="53" spans="1:17" x14ac:dyDescent="0.25">
      <c r="I53">
        <f t="shared" si="0"/>
        <v>0</v>
      </c>
      <c r="J53" t="s">
        <v>98</v>
      </c>
      <c r="K53" s="19">
        <f>H52-M52</f>
        <v>4818285.262293797</v>
      </c>
    </row>
    <row r="55" spans="1:17" x14ac:dyDescent="0.25">
      <c r="G55" t="s">
        <v>217</v>
      </c>
      <c r="H55" t="s">
        <v>214</v>
      </c>
    </row>
    <row r="56" spans="1:17" x14ac:dyDescent="0.25">
      <c r="G56" s="19">
        <f>H52</f>
        <v>11393520.143094644</v>
      </c>
      <c r="H56" s="19">
        <f>M52</f>
        <v>6575234.880800847</v>
      </c>
      <c r="I56" s="19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C28F-03D0-4840-ACFA-5B84D2496CB7}">
  <dimension ref="A1"/>
  <sheetViews>
    <sheetView topLeftCell="A10" workbookViewId="0">
      <selection activeCell="J17" sqref="J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C0D7-079E-4DFE-900C-425086E199E8}">
  <dimension ref="A1:O534"/>
  <sheetViews>
    <sheetView topLeftCell="D1" workbookViewId="0">
      <selection activeCell="N6" sqref="N6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0.140625" bestFit="1" customWidth="1"/>
    <col min="4" max="4" width="4.5703125" bestFit="1" customWidth="1"/>
    <col min="5" max="5" width="12" bestFit="1" customWidth="1"/>
    <col min="6" max="6" width="7.85546875" bestFit="1" customWidth="1"/>
    <col min="7" max="7" width="10" bestFit="1" customWidth="1"/>
    <col min="8" max="8" width="16.7109375" bestFit="1" customWidth="1"/>
    <col min="9" max="9" width="21" bestFit="1" customWidth="1"/>
    <col min="10" max="10" width="14.28515625" bestFit="1" customWidth="1"/>
    <col min="11" max="11" width="18.28515625" bestFit="1" customWidth="1"/>
    <col min="12" max="12" width="12" bestFit="1" customWidth="1"/>
    <col min="13" max="13" width="19.5703125" bestFit="1" customWidth="1"/>
    <col min="14" max="14" width="23" bestFit="1" customWidth="1"/>
    <col min="15" max="15" width="12" bestFit="1" customWidth="1"/>
  </cols>
  <sheetData>
    <row r="1" spans="1:15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195</v>
      </c>
    </row>
    <row r="2" spans="1:15" x14ac:dyDescent="0.25">
      <c r="A2" s="1">
        <v>44197</v>
      </c>
      <c r="B2" s="2">
        <v>1</v>
      </c>
      <c r="C2" s="2" t="s">
        <v>20</v>
      </c>
      <c r="D2" s="3" t="s">
        <v>15</v>
      </c>
      <c r="E2" s="3">
        <v>41349.800000000003</v>
      </c>
      <c r="F2" s="3">
        <v>0</v>
      </c>
      <c r="G2" s="3">
        <v>41349.800000000003</v>
      </c>
      <c r="H2" s="3" t="s">
        <v>12</v>
      </c>
      <c r="I2" s="3">
        <v>14.4</v>
      </c>
      <c r="J2" s="3">
        <v>0</v>
      </c>
      <c r="K2" s="3">
        <v>595437.12000000011</v>
      </c>
      <c r="L2" s="3">
        <v>14.400000000000002</v>
      </c>
      <c r="M2" s="3" t="str">
        <f>IF(F2&gt;0,SUM($J$2:J2)/SUM($F$2:F2),"-")</f>
        <v>-</v>
      </c>
    </row>
    <row r="3" spans="1:15" x14ac:dyDescent="0.25">
      <c r="A3" s="1">
        <v>44197</v>
      </c>
      <c r="B3" s="2">
        <v>1</v>
      </c>
      <c r="C3" s="2" t="s">
        <v>20</v>
      </c>
      <c r="D3" s="3" t="s">
        <v>15</v>
      </c>
      <c r="E3" s="3">
        <v>41860.199999999997</v>
      </c>
      <c r="F3" s="3">
        <v>0</v>
      </c>
      <c r="G3" s="3">
        <v>83210</v>
      </c>
      <c r="H3" s="3" t="s">
        <v>12</v>
      </c>
      <c r="I3" s="3">
        <v>14.4</v>
      </c>
      <c r="J3" s="3">
        <v>0</v>
      </c>
      <c r="K3" s="3">
        <v>602786.88</v>
      </c>
      <c r="L3" s="3">
        <v>14.4</v>
      </c>
      <c r="M3" s="3" t="str">
        <f>IF(F3&gt;0,SUM($J$2:J3)/SUM($F$2:F3),"-")</f>
        <v>-</v>
      </c>
      <c r="N3" t="s">
        <v>79</v>
      </c>
      <c r="O3">
        <f>AVERAGEIF(E2:E532,"&gt;0")</f>
        <v>45019.846153846149</v>
      </c>
    </row>
    <row r="4" spans="1:15" x14ac:dyDescent="0.25">
      <c r="A4" s="1">
        <v>44197</v>
      </c>
      <c r="B4" s="2">
        <v>1</v>
      </c>
      <c r="C4" s="2" t="s">
        <v>20</v>
      </c>
      <c r="D4" s="3" t="s">
        <v>15</v>
      </c>
      <c r="E4" s="3">
        <v>90828.2</v>
      </c>
      <c r="F4" s="3">
        <v>0</v>
      </c>
      <c r="G4" s="3">
        <v>174038.2</v>
      </c>
      <c r="H4" s="3" t="s">
        <v>12</v>
      </c>
      <c r="I4" s="3">
        <v>13.4</v>
      </c>
      <c r="J4" s="3">
        <v>0</v>
      </c>
      <c r="K4" s="3">
        <v>1217097.8799999999</v>
      </c>
      <c r="L4" s="3">
        <v>13.878113425673213</v>
      </c>
      <c r="M4" s="3" t="str">
        <f>IF(F4&gt;0,SUM($J$2:J4)/SUM($F$2:F4),"-")</f>
        <v>-</v>
      </c>
      <c r="N4" t="s">
        <v>80</v>
      </c>
      <c r="O4">
        <f>AVERAGE(L2:L534)</f>
        <v>13.520991088925564</v>
      </c>
    </row>
    <row r="5" spans="1:15" x14ac:dyDescent="0.25">
      <c r="A5" s="1">
        <v>44197</v>
      </c>
      <c r="B5" s="2">
        <v>1</v>
      </c>
      <c r="C5" s="2" t="s">
        <v>20</v>
      </c>
      <c r="D5" s="3" t="s">
        <v>15</v>
      </c>
      <c r="E5" s="3">
        <v>46262</v>
      </c>
      <c r="F5" s="3">
        <v>0</v>
      </c>
      <c r="G5" s="3">
        <v>220300.2</v>
      </c>
      <c r="H5" s="3" t="s">
        <v>12</v>
      </c>
      <c r="I5" s="3">
        <v>12.9</v>
      </c>
      <c r="J5" s="3">
        <v>0</v>
      </c>
      <c r="K5" s="3">
        <v>596779.80000000005</v>
      </c>
      <c r="L5" s="3">
        <v>13.672714232669783</v>
      </c>
      <c r="M5" s="3" t="str">
        <f>IF(F5&gt;0,SUM($J$2:J5)/SUM($F$2:F5),M4)</f>
        <v>-</v>
      </c>
      <c r="N5" t="s">
        <v>81</v>
      </c>
      <c r="O5">
        <f>O3*O4</f>
        <v>608712.93867095362</v>
      </c>
    </row>
    <row r="6" spans="1:15" x14ac:dyDescent="0.25">
      <c r="A6" s="1">
        <v>44197</v>
      </c>
      <c r="B6" s="2">
        <v>1</v>
      </c>
      <c r="C6" s="2" t="s">
        <v>20</v>
      </c>
      <c r="D6" s="3" t="s">
        <v>15</v>
      </c>
      <c r="E6" s="3">
        <v>20038.2</v>
      </c>
      <c r="F6" s="3">
        <v>0</v>
      </c>
      <c r="G6" s="3">
        <v>240338.40000000002</v>
      </c>
      <c r="H6" s="3" t="s">
        <v>12</v>
      </c>
      <c r="I6" s="3">
        <v>14.7</v>
      </c>
      <c r="J6" s="3">
        <v>0</v>
      </c>
      <c r="K6" s="3">
        <v>294561.53999999998</v>
      </c>
      <c r="L6" s="3">
        <v>13.758364123252878</v>
      </c>
      <c r="M6" s="3" t="str">
        <f>IF(F6&gt;0,SUM($J$2:J6)/SUM($F$2:F6),M5)</f>
        <v>-</v>
      </c>
      <c r="N6" t="s">
        <v>82</v>
      </c>
      <c r="O6" s="15">
        <v>0.05</v>
      </c>
    </row>
    <row r="7" spans="1:15" x14ac:dyDescent="0.25">
      <c r="A7" s="1">
        <v>44197</v>
      </c>
      <c r="B7" s="2">
        <v>1</v>
      </c>
      <c r="C7" s="2" t="s">
        <v>20</v>
      </c>
      <c r="D7" s="3" t="s">
        <v>15</v>
      </c>
      <c r="E7" s="3">
        <v>156189.79999999999</v>
      </c>
      <c r="F7" s="3">
        <v>0</v>
      </c>
      <c r="G7" s="3">
        <v>396528.2</v>
      </c>
      <c r="H7" s="3" t="s">
        <v>12</v>
      </c>
      <c r="I7" s="3">
        <v>12.6</v>
      </c>
      <c r="J7" s="3">
        <v>0</v>
      </c>
      <c r="K7" s="3">
        <v>1967991.4799999997</v>
      </c>
      <c r="L7" s="3">
        <v>13.30209225976866</v>
      </c>
      <c r="M7" s="3" t="str">
        <f>IF(F7&gt;0,SUM($J$2:J7)/SUM($F$2:F7),M6)</f>
        <v>-</v>
      </c>
      <c r="N7" t="s">
        <v>83</v>
      </c>
      <c r="O7">
        <f>O5*O6</f>
        <v>30435.646933547683</v>
      </c>
    </row>
    <row r="8" spans="1:15" x14ac:dyDescent="0.25">
      <c r="A8" s="1">
        <v>44197</v>
      </c>
      <c r="B8" s="2">
        <v>1</v>
      </c>
      <c r="C8" s="2" t="s">
        <v>20</v>
      </c>
      <c r="D8" s="3" t="s">
        <v>15</v>
      </c>
      <c r="E8" s="3">
        <v>8470</v>
      </c>
      <c r="F8" s="3">
        <v>0</v>
      </c>
      <c r="G8" s="3">
        <v>404998.2</v>
      </c>
      <c r="H8" s="3" t="s">
        <v>12</v>
      </c>
      <c r="I8" s="3">
        <v>12.3</v>
      </c>
      <c r="J8" s="3">
        <v>0</v>
      </c>
      <c r="K8" s="3">
        <v>104181</v>
      </c>
      <c r="L8" s="3">
        <v>13.281134829735043</v>
      </c>
      <c r="M8" s="3" t="str">
        <f>IF(F8&gt;0,SUM($J$2:J8)/SUM($F$2:F8),M7)</f>
        <v>-</v>
      </c>
      <c r="N8" t="s">
        <v>195</v>
      </c>
      <c r="O8">
        <f>AVERAGE(M17:M534)</f>
        <v>17.229038087865472</v>
      </c>
    </row>
    <row r="9" spans="1:15" x14ac:dyDescent="0.25">
      <c r="A9" s="1">
        <v>44197</v>
      </c>
      <c r="B9" s="2">
        <v>1</v>
      </c>
      <c r="C9" s="2" t="s">
        <v>20</v>
      </c>
      <c r="D9" s="3" t="s">
        <v>15</v>
      </c>
      <c r="E9" s="3">
        <v>76388.399999999994</v>
      </c>
      <c r="F9" s="3">
        <v>0</v>
      </c>
      <c r="G9" s="3">
        <v>481386.6</v>
      </c>
      <c r="H9" s="3" t="s">
        <v>12</v>
      </c>
      <c r="I9" s="3">
        <v>12.6</v>
      </c>
      <c r="J9" s="3">
        <v>0</v>
      </c>
      <c r="K9" s="3">
        <v>962493.83999999985</v>
      </c>
      <c r="L9" s="3">
        <v>13.173049561412801</v>
      </c>
      <c r="M9" s="3" t="str">
        <f>IF(F9&gt;0,SUM($J$2:J9)/SUM($F$2:F9),M8)</f>
        <v>-</v>
      </c>
      <c r="N9" s="40" t="s">
        <v>196</v>
      </c>
      <c r="O9" s="41">
        <f>O8-O4-0.2-(O4*0.05)</f>
        <v>2.8319974444936298</v>
      </c>
    </row>
    <row r="10" spans="1:15" x14ac:dyDescent="0.25">
      <c r="A10" s="1">
        <v>44197</v>
      </c>
      <c r="B10" s="2">
        <v>1</v>
      </c>
      <c r="C10" s="2" t="s">
        <v>20</v>
      </c>
      <c r="D10" s="3" t="s">
        <v>15</v>
      </c>
      <c r="E10" s="3">
        <v>88554</v>
      </c>
      <c r="F10" s="3">
        <v>0</v>
      </c>
      <c r="G10" s="3">
        <v>569940.6</v>
      </c>
      <c r="H10" s="3" t="s">
        <v>12</v>
      </c>
      <c r="I10" s="3">
        <v>13.8</v>
      </c>
      <c r="J10" s="3">
        <v>0</v>
      </c>
      <c r="K10" s="3">
        <v>1222045.2</v>
      </c>
      <c r="L10" s="3">
        <v>13.27046141299637</v>
      </c>
      <c r="M10" s="3" t="str">
        <f>IF(F10&gt;0,SUM($J$2:J10)/SUM($F$2:F10),M9)</f>
        <v>-</v>
      </c>
      <c r="N10" s="40"/>
      <c r="O10" s="41"/>
    </row>
    <row r="11" spans="1:15" x14ac:dyDescent="0.25">
      <c r="A11" s="1">
        <v>44197</v>
      </c>
      <c r="B11" s="2">
        <v>1</v>
      </c>
      <c r="C11" s="2" t="s">
        <v>20</v>
      </c>
      <c r="D11" s="3" t="s">
        <v>15</v>
      </c>
      <c r="E11" s="3">
        <v>20631</v>
      </c>
      <c r="F11" s="3">
        <v>0</v>
      </c>
      <c r="G11" s="3">
        <v>590571.6</v>
      </c>
      <c r="H11" s="3" t="s">
        <v>12</v>
      </c>
      <c r="I11" s="3">
        <v>14.4</v>
      </c>
      <c r="J11" s="3">
        <v>0</v>
      </c>
      <c r="K11" s="3">
        <v>297086.40000000002</v>
      </c>
      <c r="L11" s="3">
        <v>13.309920659916596</v>
      </c>
      <c r="M11" s="3" t="str">
        <f>IF(F11&gt;0,SUM($J$2:J11)/SUM($F$2:F11),M10)</f>
        <v>-</v>
      </c>
      <c r="N11" s="40"/>
      <c r="O11" s="41"/>
    </row>
    <row r="12" spans="1:15" x14ac:dyDescent="0.25">
      <c r="A12" s="1">
        <v>44197</v>
      </c>
      <c r="B12" s="2">
        <v>1</v>
      </c>
      <c r="C12" s="2" t="s">
        <v>20</v>
      </c>
      <c r="D12" s="3" t="s">
        <v>15</v>
      </c>
      <c r="E12" s="3">
        <v>104848</v>
      </c>
      <c r="F12" s="3">
        <v>0</v>
      </c>
      <c r="G12" s="3">
        <v>695419.6</v>
      </c>
      <c r="H12" s="3" t="s">
        <v>12</v>
      </c>
      <c r="I12" s="3">
        <v>13.7</v>
      </c>
      <c r="J12" s="3">
        <v>0</v>
      </c>
      <c r="K12" s="3">
        <v>1436417.5999999999</v>
      </c>
      <c r="L12" s="3">
        <v>13.368732690306688</v>
      </c>
      <c r="M12" s="3" t="str">
        <f>IF(F12&gt;0,SUM($J$2:J12)/SUM($F$2:F12),M11)</f>
        <v>-</v>
      </c>
      <c r="N12" s="40"/>
      <c r="O12" s="41"/>
    </row>
    <row r="13" spans="1:15" x14ac:dyDescent="0.25">
      <c r="A13" s="1">
        <v>44197</v>
      </c>
      <c r="B13" s="2">
        <v>1</v>
      </c>
      <c r="C13" s="2" t="s">
        <v>20</v>
      </c>
      <c r="D13" s="3" t="s">
        <v>15</v>
      </c>
      <c r="E13" s="3">
        <v>71109</v>
      </c>
      <c r="F13" s="3">
        <v>0</v>
      </c>
      <c r="G13" s="3">
        <v>766528.6</v>
      </c>
      <c r="H13" s="3" t="s">
        <v>12</v>
      </c>
      <c r="I13" s="3">
        <v>14.2</v>
      </c>
      <c r="J13" s="3">
        <v>0</v>
      </c>
      <c r="K13" s="3">
        <v>1009747.7999999999</v>
      </c>
      <c r="L13" s="3">
        <v>13.445847343465072</v>
      </c>
      <c r="M13" s="3" t="str">
        <f>IF(F13&gt;0,SUM($J$2:J13)/SUM($F$2:F13),M12)</f>
        <v>-</v>
      </c>
      <c r="N13" s="40"/>
      <c r="O13" s="41"/>
    </row>
    <row r="14" spans="1:15" x14ac:dyDescent="0.25">
      <c r="A14" s="1">
        <v>44197</v>
      </c>
      <c r="B14" s="2">
        <v>1</v>
      </c>
      <c r="C14" s="2" t="s">
        <v>20</v>
      </c>
      <c r="D14" s="3" t="s">
        <v>15</v>
      </c>
      <c r="E14" s="3">
        <v>33228</v>
      </c>
      <c r="F14" s="3">
        <v>0</v>
      </c>
      <c r="G14" s="3">
        <v>799756.6</v>
      </c>
      <c r="H14" s="3" t="s">
        <v>12</v>
      </c>
      <c r="I14" s="3">
        <v>13.7</v>
      </c>
      <c r="J14" s="3">
        <v>0</v>
      </c>
      <c r="K14" s="3">
        <v>455223.6</v>
      </c>
      <c r="L14" s="3">
        <v>13.456406786764875</v>
      </c>
      <c r="M14" s="3" t="str">
        <f>IF(F14&gt;0,SUM($J$2:J14)/SUM($F$2:F14),M13)</f>
        <v>-</v>
      </c>
    </row>
    <row r="15" spans="1:15" x14ac:dyDescent="0.25">
      <c r="A15" s="1">
        <v>44197</v>
      </c>
      <c r="B15" s="2">
        <v>1</v>
      </c>
      <c r="C15" s="2" t="s">
        <v>20</v>
      </c>
      <c r="D15" s="3" t="s">
        <v>15</v>
      </c>
      <c r="E15" s="3">
        <v>103500</v>
      </c>
      <c r="F15" s="3">
        <v>0</v>
      </c>
      <c r="G15" s="3">
        <v>903256.6</v>
      </c>
      <c r="H15" s="3" t="s">
        <v>12</v>
      </c>
      <c r="I15" s="3">
        <v>13.5</v>
      </c>
      <c r="J15" s="3">
        <v>0</v>
      </c>
      <c r="K15" s="3">
        <v>1397250</v>
      </c>
      <c r="L15" s="3">
        <v>13.461401931632718</v>
      </c>
      <c r="M15" s="3" t="str">
        <f>IF(F15&gt;0,SUM($J$2:J15)/SUM($F$2:F15),M14)</f>
        <v>-</v>
      </c>
    </row>
    <row r="16" spans="1:15" x14ac:dyDescent="0.25">
      <c r="A16" s="1">
        <v>44197</v>
      </c>
      <c r="B16" s="2">
        <v>1</v>
      </c>
      <c r="C16" s="2" t="s">
        <v>20</v>
      </c>
      <c r="D16" s="3" t="s">
        <v>15</v>
      </c>
      <c r="E16" s="3">
        <v>54192</v>
      </c>
      <c r="F16" s="3">
        <v>0</v>
      </c>
      <c r="G16" s="3">
        <v>957448.6</v>
      </c>
      <c r="H16" s="3" t="s">
        <v>12</v>
      </c>
      <c r="I16" s="3">
        <v>13.5</v>
      </c>
      <c r="J16" s="3">
        <v>0</v>
      </c>
      <c r="K16" s="3">
        <v>731592</v>
      </c>
      <c r="L16" s="3">
        <v>13.463586598800187</v>
      </c>
      <c r="M16" s="3" t="str">
        <f>IF(F16&gt;0,SUM($J$2:J16)/SUM($F$2:F16),M15)</f>
        <v>-</v>
      </c>
    </row>
    <row r="17" spans="1:13" x14ac:dyDescent="0.25">
      <c r="A17" s="1">
        <v>44200</v>
      </c>
      <c r="B17" s="2">
        <v>2</v>
      </c>
      <c r="C17" s="2" t="s">
        <v>31</v>
      </c>
      <c r="D17" s="3" t="s">
        <v>15</v>
      </c>
      <c r="E17" s="3">
        <v>0</v>
      </c>
      <c r="F17" s="3">
        <v>68140</v>
      </c>
      <c r="G17" s="3">
        <v>889308.6</v>
      </c>
      <c r="H17" s="3">
        <v>16.2</v>
      </c>
      <c r="I17" s="3" t="s">
        <v>12</v>
      </c>
      <c r="J17" s="3">
        <v>1103868</v>
      </c>
      <c r="K17" s="3">
        <v>0</v>
      </c>
      <c r="L17" s="3">
        <v>13.463586598800187</v>
      </c>
      <c r="M17" s="3">
        <f>IF(F17&gt;0,SUM($J$2:J17)/SUM($F$2:F17),M16)</f>
        <v>16.2</v>
      </c>
    </row>
    <row r="18" spans="1:13" x14ac:dyDescent="0.25">
      <c r="A18" s="1">
        <v>44200</v>
      </c>
      <c r="B18" s="2">
        <v>2</v>
      </c>
      <c r="C18" s="2" t="s">
        <v>31</v>
      </c>
      <c r="D18" s="3" t="s">
        <v>15</v>
      </c>
      <c r="E18" s="3">
        <v>0</v>
      </c>
      <c r="F18" s="3">
        <v>3494</v>
      </c>
      <c r="G18" s="3">
        <v>885814.6</v>
      </c>
      <c r="H18" s="3">
        <v>17.100000000000001</v>
      </c>
      <c r="I18" s="3" t="s">
        <v>12</v>
      </c>
      <c r="J18" s="3">
        <v>59747.4</v>
      </c>
      <c r="K18" s="3">
        <v>0</v>
      </c>
      <c r="L18" s="3">
        <v>13.463586598800187</v>
      </c>
      <c r="M18" s="3">
        <f>IF(F18&gt;0,SUM($J$2:J18)/SUM($F$2:F18),M17)</f>
        <v>16.243898148923694</v>
      </c>
    </row>
    <row r="19" spans="1:13" x14ac:dyDescent="0.25">
      <c r="A19" s="1">
        <v>44200</v>
      </c>
      <c r="B19" s="2">
        <v>2</v>
      </c>
      <c r="C19" s="2" t="s">
        <v>31</v>
      </c>
      <c r="D19" s="3" t="s">
        <v>15</v>
      </c>
      <c r="E19" s="3">
        <v>0</v>
      </c>
      <c r="F19" s="3">
        <v>4830</v>
      </c>
      <c r="G19" s="3">
        <v>880984.6</v>
      </c>
      <c r="H19" s="3">
        <v>17.7</v>
      </c>
      <c r="I19" s="3" t="s">
        <v>12</v>
      </c>
      <c r="J19" s="3">
        <v>85491</v>
      </c>
      <c r="K19" s="3">
        <v>0</v>
      </c>
      <c r="L19" s="3">
        <v>13.463586598800187</v>
      </c>
      <c r="M19" s="3">
        <f>IF(F19&gt;0,SUM($J$2:J19)/SUM($F$2:F19),M18)</f>
        <v>16.335875706214686</v>
      </c>
    </row>
    <row r="20" spans="1:13" x14ac:dyDescent="0.25">
      <c r="A20" s="1">
        <v>44200</v>
      </c>
      <c r="B20" s="2">
        <v>2</v>
      </c>
      <c r="C20" s="2" t="s">
        <v>31</v>
      </c>
      <c r="D20" s="3" t="s">
        <v>15</v>
      </c>
      <c r="E20" s="3">
        <v>0</v>
      </c>
      <c r="F20" s="3">
        <v>7736</v>
      </c>
      <c r="G20" s="3">
        <v>873248.6</v>
      </c>
      <c r="H20" s="3">
        <v>17.100000000000001</v>
      </c>
      <c r="I20" s="3" t="s">
        <v>12</v>
      </c>
      <c r="J20" s="3">
        <v>132285.6</v>
      </c>
      <c r="K20" s="3">
        <v>0</v>
      </c>
      <c r="L20" s="3">
        <v>13.463586598800187</v>
      </c>
      <c r="M20" s="3">
        <f>IF(F20&gt;0,SUM($J$2:J20)/SUM($F$2:F20),M19)</f>
        <v>16.406080760095012</v>
      </c>
    </row>
    <row r="21" spans="1:13" x14ac:dyDescent="0.25">
      <c r="A21" s="1">
        <v>44202</v>
      </c>
      <c r="B21" s="2">
        <v>2</v>
      </c>
      <c r="C21" s="2" t="s">
        <v>31</v>
      </c>
      <c r="D21" s="3" t="s">
        <v>15</v>
      </c>
      <c r="E21" s="3">
        <v>0</v>
      </c>
      <c r="F21" s="3">
        <v>34040</v>
      </c>
      <c r="G21" s="3">
        <v>839208.6</v>
      </c>
      <c r="H21" s="3">
        <v>16.7</v>
      </c>
      <c r="I21" s="3" t="s">
        <v>12</v>
      </c>
      <c r="J21" s="3">
        <v>568468</v>
      </c>
      <c r="K21" s="3">
        <v>0</v>
      </c>
      <c r="L21" s="3">
        <v>13.463586598800187</v>
      </c>
      <c r="M21" s="3">
        <f>IF(F21&gt;0,SUM($J$2:J21)/SUM($F$2:F21),M20)</f>
        <v>16.490696887686063</v>
      </c>
    </row>
    <row r="22" spans="1:13" x14ac:dyDescent="0.25">
      <c r="A22" s="1">
        <v>44203</v>
      </c>
      <c r="B22" s="2">
        <v>2</v>
      </c>
      <c r="C22" s="2" t="s">
        <v>31</v>
      </c>
      <c r="D22" s="3" t="s">
        <v>15</v>
      </c>
      <c r="E22" s="3">
        <v>0</v>
      </c>
      <c r="F22" s="3">
        <v>45360</v>
      </c>
      <c r="G22" s="3">
        <v>793848.6</v>
      </c>
      <c r="H22" s="3">
        <v>17.5</v>
      </c>
      <c r="I22" s="3" t="s">
        <v>12</v>
      </c>
      <c r="J22" s="3">
        <v>793800</v>
      </c>
      <c r="K22" s="3">
        <v>0</v>
      </c>
      <c r="L22" s="3">
        <v>13.463586598800187</v>
      </c>
      <c r="M22" s="3">
        <f>IF(F22&gt;0,SUM($J$2:J22)/SUM($F$2:F22),M21)</f>
        <v>16.770537897310515</v>
      </c>
    </row>
    <row r="23" spans="1:13" x14ac:dyDescent="0.25">
      <c r="A23" s="1">
        <v>44205</v>
      </c>
      <c r="B23" s="2">
        <v>2</v>
      </c>
      <c r="C23" s="2" t="s">
        <v>31</v>
      </c>
      <c r="D23" s="3" t="s">
        <v>15</v>
      </c>
      <c r="E23" s="3">
        <v>0</v>
      </c>
      <c r="F23" s="3">
        <v>268.79999999999995</v>
      </c>
      <c r="G23" s="3">
        <v>793579.8</v>
      </c>
      <c r="H23" s="3">
        <v>16.3</v>
      </c>
      <c r="I23" s="3" t="s">
        <v>12</v>
      </c>
      <c r="J23" s="3">
        <v>4381.4399999999996</v>
      </c>
      <c r="K23" s="3">
        <v>0</v>
      </c>
      <c r="L23" s="3">
        <v>13.463586598800187</v>
      </c>
      <c r="M23" s="3">
        <f>IF(F23&gt;0,SUM($J$2:J23)/SUM($F$2:F23),M22)</f>
        <v>16.769766056747837</v>
      </c>
    </row>
    <row r="24" spans="1:13" x14ac:dyDescent="0.25">
      <c r="A24" s="1">
        <v>44206</v>
      </c>
      <c r="B24" s="2">
        <v>3</v>
      </c>
      <c r="C24" s="2" t="s">
        <v>42</v>
      </c>
      <c r="D24" s="3" t="s">
        <v>15</v>
      </c>
      <c r="E24" s="3">
        <v>0</v>
      </c>
      <c r="F24" s="3">
        <v>6490</v>
      </c>
      <c r="G24" s="3">
        <v>787089.8</v>
      </c>
      <c r="H24" s="3">
        <v>16.100000000000001</v>
      </c>
      <c r="I24" s="3" t="s">
        <v>12</v>
      </c>
      <c r="J24" s="3">
        <v>104489.00000000001</v>
      </c>
      <c r="K24" s="3">
        <v>0</v>
      </c>
      <c r="L24" s="3">
        <v>13.463586598800187</v>
      </c>
      <c r="M24" s="3">
        <f>IF(F24&gt;0,SUM($J$2:J24)/SUM($F$2:F24),M23)</f>
        <v>16.744250605193276</v>
      </c>
    </row>
    <row r="25" spans="1:13" x14ac:dyDescent="0.25">
      <c r="A25" s="1">
        <v>44207</v>
      </c>
      <c r="B25" s="2">
        <v>3</v>
      </c>
      <c r="C25" s="2" t="s">
        <v>42</v>
      </c>
      <c r="D25" s="3" t="s">
        <v>15</v>
      </c>
      <c r="E25" s="3">
        <v>0</v>
      </c>
      <c r="F25" s="3">
        <v>2786.2</v>
      </c>
      <c r="G25" s="3">
        <v>784303.6</v>
      </c>
      <c r="H25" s="3">
        <v>18.7</v>
      </c>
      <c r="I25" s="3" t="s">
        <v>12</v>
      </c>
      <c r="J25" s="3">
        <v>52101.939999999995</v>
      </c>
      <c r="K25" s="3">
        <v>0</v>
      </c>
      <c r="L25" s="3">
        <v>13.463586598800187</v>
      </c>
      <c r="M25" s="3">
        <f>IF(F25&gt;0,SUM($J$2:J25)/SUM($F$2:F25),M24)</f>
        <v>16.775721967137368</v>
      </c>
    </row>
    <row r="26" spans="1:13" x14ac:dyDescent="0.25">
      <c r="A26" s="1">
        <v>44207</v>
      </c>
      <c r="B26" s="2">
        <v>3</v>
      </c>
      <c r="C26" s="2" t="s">
        <v>42</v>
      </c>
      <c r="D26" s="3" t="s">
        <v>15</v>
      </c>
      <c r="E26" s="3">
        <v>0</v>
      </c>
      <c r="F26" s="3">
        <v>4610</v>
      </c>
      <c r="G26" s="3">
        <v>779693.6</v>
      </c>
      <c r="H26" s="3">
        <v>16.3</v>
      </c>
      <c r="I26" s="3" t="s">
        <v>12</v>
      </c>
      <c r="J26" s="3">
        <v>75143</v>
      </c>
      <c r="K26" s="3">
        <v>0</v>
      </c>
      <c r="L26" s="3">
        <v>13.463586598800187</v>
      </c>
      <c r="M26" s="3">
        <f>IF(F26&gt;0,SUM($J$2:J26)/SUM($F$2:F26),M25)</f>
        <v>16.763384321116142</v>
      </c>
    </row>
    <row r="27" spans="1:13" x14ac:dyDescent="0.25">
      <c r="A27" s="1">
        <v>44208</v>
      </c>
      <c r="B27" s="2">
        <v>3</v>
      </c>
      <c r="C27" s="2" t="s">
        <v>42</v>
      </c>
      <c r="D27" s="3" t="s">
        <v>15</v>
      </c>
      <c r="E27" s="3">
        <v>0</v>
      </c>
      <c r="F27" s="3">
        <v>902.40000000000009</v>
      </c>
      <c r="G27" s="3">
        <v>778791.2</v>
      </c>
      <c r="H27" s="3">
        <v>18.100000000000001</v>
      </c>
      <c r="I27" s="3" t="s">
        <v>12</v>
      </c>
      <c r="J27" s="3">
        <v>16333.440000000002</v>
      </c>
      <c r="K27" s="3">
        <v>0</v>
      </c>
      <c r="L27" s="3">
        <v>13.463586598800187</v>
      </c>
      <c r="M27" s="3">
        <f>IF(F27&gt;0,SUM($J$2:J27)/SUM($F$2:F27),M26)</f>
        <v>16.770135577927363</v>
      </c>
    </row>
    <row r="28" spans="1:13" x14ac:dyDescent="0.25">
      <c r="A28" s="1">
        <v>44209</v>
      </c>
      <c r="B28" s="2">
        <v>3</v>
      </c>
      <c r="C28" s="2" t="s">
        <v>42</v>
      </c>
      <c r="D28" s="3" t="s">
        <v>15</v>
      </c>
      <c r="E28" s="3">
        <v>0</v>
      </c>
      <c r="F28" s="3">
        <v>2830</v>
      </c>
      <c r="G28" s="3">
        <v>775961.2</v>
      </c>
      <c r="H28" s="3">
        <v>16.7</v>
      </c>
      <c r="I28" s="3" t="s">
        <v>12</v>
      </c>
      <c r="J28" s="3">
        <v>47261</v>
      </c>
      <c r="K28" s="3">
        <v>0</v>
      </c>
      <c r="L28" s="3">
        <v>13.463586598800187</v>
      </c>
      <c r="M28" s="3">
        <f>IF(F28&gt;0,SUM($J$2:J28)/SUM($F$2:F28),M27)</f>
        <v>16.769041927979572</v>
      </c>
    </row>
    <row r="29" spans="1:13" x14ac:dyDescent="0.25">
      <c r="A29" s="1">
        <v>44209</v>
      </c>
      <c r="B29" s="2">
        <v>3</v>
      </c>
      <c r="C29" s="2" t="s">
        <v>42</v>
      </c>
      <c r="D29" s="3" t="s">
        <v>15</v>
      </c>
      <c r="E29" s="3">
        <v>0</v>
      </c>
      <c r="F29" s="3">
        <v>4550</v>
      </c>
      <c r="G29" s="3">
        <v>771411.2</v>
      </c>
      <c r="H29" s="3">
        <v>18.399999999999999</v>
      </c>
      <c r="I29" s="3" t="s">
        <v>12</v>
      </c>
      <c r="J29" s="3">
        <v>83720</v>
      </c>
      <c r="K29" s="3">
        <v>0</v>
      </c>
      <c r="L29" s="3">
        <v>13.463586598800187</v>
      </c>
      <c r="M29" s="3">
        <f>IF(F29&gt;0,SUM($J$2:J29)/SUM($F$2:F29),M28)</f>
        <v>16.808930999895718</v>
      </c>
    </row>
    <row r="30" spans="1:13" x14ac:dyDescent="0.25">
      <c r="A30" s="1">
        <v>44209</v>
      </c>
      <c r="B30" s="2">
        <v>3</v>
      </c>
      <c r="C30" s="2" t="s">
        <v>42</v>
      </c>
      <c r="D30" s="3" t="s">
        <v>15</v>
      </c>
      <c r="E30" s="3">
        <v>0</v>
      </c>
      <c r="F30" s="3">
        <v>2470</v>
      </c>
      <c r="G30" s="3">
        <v>768941.2</v>
      </c>
      <c r="H30" s="3">
        <v>17.600000000000001</v>
      </c>
      <c r="I30" s="3" t="s">
        <v>12</v>
      </c>
      <c r="J30" s="3">
        <v>43472</v>
      </c>
      <c r="K30" s="3">
        <v>0</v>
      </c>
      <c r="L30" s="3">
        <v>13.463586598800187</v>
      </c>
      <c r="M30" s="3">
        <f>IF(F30&gt;0,SUM($J$2:J30)/SUM($F$2:F30),M29)</f>
        <v>16.819296324706617</v>
      </c>
    </row>
    <row r="31" spans="1:13" x14ac:dyDescent="0.25">
      <c r="A31" s="1">
        <v>44209</v>
      </c>
      <c r="B31" s="2">
        <v>3</v>
      </c>
      <c r="C31" s="2" t="s">
        <v>42</v>
      </c>
      <c r="D31" s="3" t="s">
        <v>15</v>
      </c>
      <c r="E31" s="3">
        <v>0</v>
      </c>
      <c r="F31" s="3">
        <v>4980</v>
      </c>
      <c r="G31" s="3">
        <v>763961.2</v>
      </c>
      <c r="H31" s="3">
        <v>17.2</v>
      </c>
      <c r="I31" s="3" t="s">
        <v>12</v>
      </c>
      <c r="J31" s="3">
        <v>85656</v>
      </c>
      <c r="K31" s="3">
        <v>0</v>
      </c>
      <c r="L31" s="3">
        <v>13.463586598800187</v>
      </c>
      <c r="M31" s="3">
        <f>IF(F31&gt;0,SUM($J$2:J31)/SUM($F$2:F31),M30)</f>
        <v>16.8290949178086</v>
      </c>
    </row>
    <row r="32" spans="1:13" x14ac:dyDescent="0.25">
      <c r="A32" s="1">
        <v>44209</v>
      </c>
      <c r="B32" s="2">
        <v>3</v>
      </c>
      <c r="C32" s="2" t="s">
        <v>42</v>
      </c>
      <c r="D32" s="3" t="s">
        <v>15</v>
      </c>
      <c r="E32" s="3">
        <v>0</v>
      </c>
      <c r="F32" s="3">
        <v>4310</v>
      </c>
      <c r="G32" s="3">
        <v>759651.2</v>
      </c>
      <c r="H32" s="3">
        <v>17.899999999999999</v>
      </c>
      <c r="I32" s="3" t="s">
        <v>12</v>
      </c>
      <c r="J32" s="3">
        <v>77149</v>
      </c>
      <c r="K32" s="3">
        <v>0</v>
      </c>
      <c r="L32" s="3">
        <v>13.463586598800187</v>
      </c>
      <c r="M32" s="3">
        <f>IF(F32&gt;0,SUM($J$2:J32)/SUM($F$2:F32),M31)</f>
        <v>16.852429910605498</v>
      </c>
    </row>
    <row r="33" spans="1:13" x14ac:dyDescent="0.25">
      <c r="A33" s="1">
        <v>44212</v>
      </c>
      <c r="B33" s="2">
        <v>3</v>
      </c>
      <c r="C33" s="2" t="s">
        <v>42</v>
      </c>
      <c r="D33" s="3" t="s">
        <v>15</v>
      </c>
      <c r="E33" s="3">
        <v>0</v>
      </c>
      <c r="F33" s="3">
        <v>619</v>
      </c>
      <c r="G33" s="3">
        <v>759032.2</v>
      </c>
      <c r="H33" s="3">
        <v>16.7</v>
      </c>
      <c r="I33" s="3" t="s">
        <v>12</v>
      </c>
      <c r="J33" s="3">
        <v>10337.299999999999</v>
      </c>
      <c r="K33" s="3">
        <v>0</v>
      </c>
      <c r="L33" s="3">
        <v>13.463586598800187</v>
      </c>
      <c r="M33" s="3">
        <f>IF(F33&gt;0,SUM($J$2:J33)/SUM($F$2:F33),M32)</f>
        <v>16.851954374739183</v>
      </c>
    </row>
    <row r="34" spans="1:13" x14ac:dyDescent="0.25">
      <c r="A34" s="1">
        <v>44212</v>
      </c>
      <c r="B34" s="2">
        <v>3</v>
      </c>
      <c r="C34" s="2" t="s">
        <v>42</v>
      </c>
      <c r="D34" s="3" t="s">
        <v>15</v>
      </c>
      <c r="E34" s="3">
        <v>0</v>
      </c>
      <c r="F34" s="3">
        <v>3080</v>
      </c>
      <c r="G34" s="3">
        <v>755952.2</v>
      </c>
      <c r="H34" s="3">
        <v>17.2</v>
      </c>
      <c r="I34" s="3" t="s">
        <v>12</v>
      </c>
      <c r="J34" s="3">
        <v>52976</v>
      </c>
      <c r="K34" s="3">
        <v>0</v>
      </c>
      <c r="L34" s="3">
        <v>13.463586598800187</v>
      </c>
      <c r="M34" s="3">
        <f>IF(F34&gt;0,SUM($J$2:J34)/SUM($F$2:F34),M33)</f>
        <v>16.857274472397521</v>
      </c>
    </row>
    <row r="35" spans="1:13" x14ac:dyDescent="0.25">
      <c r="A35" s="1">
        <v>44212</v>
      </c>
      <c r="B35" s="2">
        <v>3</v>
      </c>
      <c r="C35" s="2" t="s">
        <v>42</v>
      </c>
      <c r="D35" s="3" t="s">
        <v>15</v>
      </c>
      <c r="E35" s="3">
        <v>0</v>
      </c>
      <c r="F35" s="3">
        <v>758</v>
      </c>
      <c r="G35" s="3">
        <v>755194.2</v>
      </c>
      <c r="H35" s="3">
        <v>17.8</v>
      </c>
      <c r="I35" s="3" t="s">
        <v>12</v>
      </c>
      <c r="J35" s="3">
        <v>13492.4</v>
      </c>
      <c r="K35" s="3">
        <v>0</v>
      </c>
      <c r="L35" s="3">
        <v>13.463586598800187</v>
      </c>
      <c r="M35" s="3">
        <f>IF(F35&gt;0,SUM($J$2:J35)/SUM($F$2:F35),M34)</f>
        <v>16.860807576992144</v>
      </c>
    </row>
    <row r="36" spans="1:13" x14ac:dyDescent="0.25">
      <c r="A36" s="1">
        <v>44212</v>
      </c>
      <c r="B36" s="2">
        <v>3</v>
      </c>
      <c r="C36" s="2" t="s">
        <v>42</v>
      </c>
      <c r="D36" s="3" t="s">
        <v>15</v>
      </c>
      <c r="E36" s="3">
        <v>0</v>
      </c>
      <c r="F36" s="3">
        <v>4592</v>
      </c>
      <c r="G36" s="3">
        <v>750602.2</v>
      </c>
      <c r="H36" s="3">
        <v>18.3</v>
      </c>
      <c r="I36" s="3" t="s">
        <v>12</v>
      </c>
      <c r="J36" s="3">
        <v>84033.600000000006</v>
      </c>
      <c r="K36" s="3">
        <v>0</v>
      </c>
      <c r="L36" s="3">
        <v>13.463586598800187</v>
      </c>
      <c r="M36" s="3">
        <f>IF(F36&gt;0,SUM($J$2:J36)/SUM($F$2:F36),M35)</f>
        <v>16.892757717804127</v>
      </c>
    </row>
    <row r="37" spans="1:13" x14ac:dyDescent="0.25">
      <c r="A37" s="1">
        <v>44213</v>
      </c>
      <c r="B37" s="2">
        <v>4</v>
      </c>
      <c r="C37" s="2" t="s">
        <v>53</v>
      </c>
      <c r="D37" s="3" t="s">
        <v>15</v>
      </c>
      <c r="E37" s="3">
        <v>0</v>
      </c>
      <c r="F37" s="3">
        <v>6210</v>
      </c>
      <c r="G37" s="3">
        <v>744392.2</v>
      </c>
      <c r="H37" s="3">
        <v>16.399999999999999</v>
      </c>
      <c r="I37" s="3" t="s">
        <v>12</v>
      </c>
      <c r="J37" s="3">
        <v>101843.99999999999</v>
      </c>
      <c r="K37" s="3">
        <v>0</v>
      </c>
      <c r="L37" s="3">
        <v>13.463586598800187</v>
      </c>
      <c r="M37" s="3">
        <f>IF(F37&gt;0,SUM($J$2:J37)/SUM($F$2:F37),M36)</f>
        <v>16.878395204274547</v>
      </c>
    </row>
    <row r="38" spans="1:13" x14ac:dyDescent="0.25">
      <c r="A38" s="1">
        <v>44213</v>
      </c>
      <c r="B38" s="2">
        <v>4</v>
      </c>
      <c r="C38" s="2" t="s">
        <v>53</v>
      </c>
      <c r="D38" s="3" t="s">
        <v>15</v>
      </c>
      <c r="E38" s="3">
        <v>0</v>
      </c>
      <c r="F38" s="3">
        <v>6280</v>
      </c>
      <c r="G38" s="3">
        <v>738112.2</v>
      </c>
      <c r="H38" s="3">
        <v>16.2</v>
      </c>
      <c r="I38" s="3" t="s">
        <v>12</v>
      </c>
      <c r="J38" s="3">
        <v>101736</v>
      </c>
      <c r="K38" s="3">
        <v>0</v>
      </c>
      <c r="L38" s="3">
        <v>13.463586598800187</v>
      </c>
      <c r="M38" s="3">
        <f>IF(F38&gt;0,SUM($J$2:J38)/SUM($F$2:F38),M37)</f>
        <v>16.858971515899775</v>
      </c>
    </row>
    <row r="39" spans="1:13" x14ac:dyDescent="0.25">
      <c r="A39" s="1">
        <v>44213</v>
      </c>
      <c r="B39" s="2">
        <v>4</v>
      </c>
      <c r="C39" s="2" t="s">
        <v>53</v>
      </c>
      <c r="D39" s="3" t="s">
        <v>15</v>
      </c>
      <c r="E39" s="3">
        <v>0</v>
      </c>
      <c r="F39" s="3">
        <v>6190</v>
      </c>
      <c r="G39" s="3">
        <v>731922.2</v>
      </c>
      <c r="H39" s="3">
        <v>17.600000000000001</v>
      </c>
      <c r="I39" s="3" t="s">
        <v>12</v>
      </c>
      <c r="J39" s="3">
        <v>108944.00000000001</v>
      </c>
      <c r="K39" s="3">
        <v>0</v>
      </c>
      <c r="L39" s="3">
        <v>13.463586598800187</v>
      </c>
      <c r="M39" s="3">
        <f>IF(F39&gt;0,SUM($J$2:J39)/SUM($F$2:F39),M38)</f>
        <v>16.879310448798897</v>
      </c>
    </row>
    <row r="40" spans="1:13" x14ac:dyDescent="0.25">
      <c r="A40" s="1">
        <v>44213</v>
      </c>
      <c r="B40" s="2">
        <v>4</v>
      </c>
      <c r="C40" s="2" t="s">
        <v>53</v>
      </c>
      <c r="D40" s="3" t="s">
        <v>15</v>
      </c>
      <c r="E40" s="3">
        <v>0</v>
      </c>
      <c r="F40" s="3">
        <v>3100</v>
      </c>
      <c r="G40" s="3">
        <v>728822.2</v>
      </c>
      <c r="H40" s="3">
        <v>17.7</v>
      </c>
      <c r="I40" s="3" t="s">
        <v>12</v>
      </c>
      <c r="J40" s="3">
        <v>54870</v>
      </c>
      <c r="K40" s="3">
        <v>0</v>
      </c>
      <c r="L40" s="3">
        <v>13.463586598800187</v>
      </c>
      <c r="M40" s="3">
        <f>IF(F40&gt;0,SUM($J$2:J40)/SUM($F$2:F40),M39)</f>
        <v>16.890438374570916</v>
      </c>
    </row>
    <row r="41" spans="1:13" x14ac:dyDescent="0.25">
      <c r="A41" s="1">
        <v>44213</v>
      </c>
      <c r="B41" s="2">
        <v>4</v>
      </c>
      <c r="C41" s="2" t="s">
        <v>53</v>
      </c>
      <c r="D41" s="3" t="s">
        <v>15</v>
      </c>
      <c r="E41" s="3">
        <v>0</v>
      </c>
      <c r="F41" s="3">
        <v>4240</v>
      </c>
      <c r="G41" s="3">
        <v>724582.2</v>
      </c>
      <c r="H41" s="3">
        <v>16.100000000000001</v>
      </c>
      <c r="I41" s="3" t="s">
        <v>12</v>
      </c>
      <c r="J41" s="3">
        <v>68264</v>
      </c>
      <c r="K41" s="3">
        <v>0</v>
      </c>
      <c r="L41" s="3">
        <v>13.463586598800187</v>
      </c>
      <c r="M41" s="3">
        <f>IF(F41&gt;0,SUM($J$2:J41)/SUM($F$2:F41),M40)</f>
        <v>16.876046179268457</v>
      </c>
    </row>
    <row r="42" spans="1:13" x14ac:dyDescent="0.25">
      <c r="A42" s="1">
        <v>44214</v>
      </c>
      <c r="B42" s="2">
        <v>4</v>
      </c>
      <c r="C42" s="2" t="s">
        <v>53</v>
      </c>
      <c r="D42" s="3" t="s">
        <v>15</v>
      </c>
      <c r="E42" s="3">
        <v>0</v>
      </c>
      <c r="F42" s="3">
        <v>1580</v>
      </c>
      <c r="G42" s="3">
        <v>723002.2</v>
      </c>
      <c r="H42" s="3">
        <v>17.5</v>
      </c>
      <c r="I42" s="3" t="s">
        <v>12</v>
      </c>
      <c r="J42" s="3">
        <v>27650</v>
      </c>
      <c r="K42" s="3">
        <v>0</v>
      </c>
      <c r="L42" s="3">
        <v>13.463586598800187</v>
      </c>
      <c r="M42" s="3">
        <f>IF(F42&gt;0,SUM($J$2:J42)/SUM($F$2:F42),M41)</f>
        <v>16.88025117894751</v>
      </c>
    </row>
    <row r="43" spans="1:13" x14ac:dyDescent="0.25">
      <c r="A43" s="1">
        <v>44215</v>
      </c>
      <c r="B43" s="2">
        <v>4</v>
      </c>
      <c r="C43" s="2" t="s">
        <v>53</v>
      </c>
      <c r="D43" s="3" t="s">
        <v>15</v>
      </c>
      <c r="E43" s="3">
        <v>0</v>
      </c>
      <c r="F43" s="3">
        <v>6067</v>
      </c>
      <c r="G43" s="3">
        <v>716935.2</v>
      </c>
      <c r="H43" s="3">
        <v>16.899999999999999</v>
      </c>
      <c r="I43" s="3" t="s">
        <v>12</v>
      </c>
      <c r="J43" s="3">
        <v>102532.29999999999</v>
      </c>
      <c r="K43" s="3">
        <v>0</v>
      </c>
      <c r="L43" s="3">
        <v>13.463586598800187</v>
      </c>
      <c r="M43" s="3">
        <f>IF(F43&gt;0,SUM($J$2:J43)/SUM($F$2:F43),M42)</f>
        <v>16.880749347021826</v>
      </c>
    </row>
    <row r="44" spans="1:13" x14ac:dyDescent="0.25">
      <c r="A44" s="1">
        <v>44215</v>
      </c>
      <c r="B44" s="2">
        <v>4</v>
      </c>
      <c r="C44" s="2" t="s">
        <v>53</v>
      </c>
      <c r="D44" s="3" t="s">
        <v>15</v>
      </c>
      <c r="E44" s="3">
        <v>0</v>
      </c>
      <c r="F44" s="3">
        <v>10396</v>
      </c>
      <c r="G44" s="3">
        <v>706539.2</v>
      </c>
      <c r="H44" s="3">
        <v>16.3</v>
      </c>
      <c r="I44" s="3" t="s">
        <v>12</v>
      </c>
      <c r="J44" s="3">
        <v>169454.80000000002</v>
      </c>
      <c r="K44" s="3">
        <v>0</v>
      </c>
      <c r="L44" s="3">
        <v>13.463586598800187</v>
      </c>
      <c r="M44" s="3">
        <f>IF(F44&gt;0,SUM($J$2:J44)/SUM($F$2:F44),M43)</f>
        <v>16.856686995385584</v>
      </c>
    </row>
    <row r="45" spans="1:13" x14ac:dyDescent="0.25">
      <c r="A45" s="1">
        <v>44216</v>
      </c>
      <c r="B45" s="2">
        <v>4</v>
      </c>
      <c r="C45" s="2" t="s">
        <v>53</v>
      </c>
      <c r="D45" s="3" t="s">
        <v>15</v>
      </c>
      <c r="E45" s="3">
        <v>0</v>
      </c>
      <c r="F45" s="3">
        <v>1517</v>
      </c>
      <c r="G45" s="3">
        <v>705022.2</v>
      </c>
      <c r="H45" s="3">
        <v>18.100000000000001</v>
      </c>
      <c r="I45" s="3" t="s">
        <v>12</v>
      </c>
      <c r="J45" s="3">
        <v>27457.7</v>
      </c>
      <c r="K45" s="3">
        <v>0</v>
      </c>
      <c r="L45" s="3">
        <v>13.463586598800187</v>
      </c>
      <c r="M45" s="3">
        <f>IF(F45&gt;0,SUM($J$2:J45)/SUM($F$2:F45),M44)</f>
        <v>16.864158899386119</v>
      </c>
    </row>
    <row r="46" spans="1:13" x14ac:dyDescent="0.25">
      <c r="A46" s="1">
        <v>44216</v>
      </c>
      <c r="B46" s="2">
        <v>4</v>
      </c>
      <c r="C46" s="2" t="s">
        <v>53</v>
      </c>
      <c r="D46" s="3" t="s">
        <v>15</v>
      </c>
      <c r="E46" s="3">
        <v>0</v>
      </c>
      <c r="F46" s="3">
        <v>678</v>
      </c>
      <c r="G46" s="3">
        <v>704344.2</v>
      </c>
      <c r="H46" s="3">
        <v>17.3</v>
      </c>
      <c r="I46" s="3" t="s">
        <v>12</v>
      </c>
      <c r="J46" s="3">
        <v>11729.4</v>
      </c>
      <c r="K46" s="3">
        <v>0</v>
      </c>
      <c r="L46" s="3">
        <v>13.463586598800187</v>
      </c>
      <c r="M46" s="3">
        <f>IF(F46&gt;0,SUM($J$2:J46)/SUM($F$2:F46),M45)</f>
        <v>16.86532640285985</v>
      </c>
    </row>
    <row r="47" spans="1:13" x14ac:dyDescent="0.25">
      <c r="A47" s="1">
        <v>44216</v>
      </c>
      <c r="B47" s="2">
        <v>4</v>
      </c>
      <c r="C47" s="2" t="s">
        <v>53</v>
      </c>
      <c r="D47" s="3" t="s">
        <v>15</v>
      </c>
      <c r="E47" s="3">
        <v>0</v>
      </c>
      <c r="F47" s="3">
        <v>3083</v>
      </c>
      <c r="G47" s="3">
        <v>701261.2</v>
      </c>
      <c r="H47" s="3">
        <v>16.5</v>
      </c>
      <c r="I47" s="3" t="s">
        <v>12</v>
      </c>
      <c r="J47" s="3">
        <v>50869.5</v>
      </c>
      <c r="K47" s="3">
        <v>0</v>
      </c>
      <c r="L47" s="3">
        <v>13.463586598800187</v>
      </c>
      <c r="M47" s="3">
        <f>IF(F47&gt;0,SUM($J$2:J47)/SUM($F$2:F47),M46)</f>
        <v>16.860930006706031</v>
      </c>
    </row>
    <row r="48" spans="1:13" x14ac:dyDescent="0.25">
      <c r="A48" s="1">
        <v>44219</v>
      </c>
      <c r="B48" s="2">
        <v>4</v>
      </c>
      <c r="C48" s="2" t="s">
        <v>53</v>
      </c>
      <c r="D48" s="3" t="s">
        <v>15</v>
      </c>
      <c r="E48" s="3">
        <v>0</v>
      </c>
      <c r="F48" s="3">
        <v>1865</v>
      </c>
      <c r="G48" s="3">
        <v>699396.2</v>
      </c>
      <c r="H48" s="3">
        <v>16.600000000000001</v>
      </c>
      <c r="I48" s="3" t="s">
        <v>12</v>
      </c>
      <c r="J48" s="3">
        <v>30959.000000000004</v>
      </c>
      <c r="K48" s="3">
        <v>0</v>
      </c>
      <c r="L48" s="3">
        <v>13.463586598800187</v>
      </c>
      <c r="M48" s="3">
        <f>IF(F48&gt;0,SUM($J$2:J48)/SUM($F$2:F48),M47)</f>
        <v>16.859044209625644</v>
      </c>
    </row>
    <row r="49" spans="1:13" x14ac:dyDescent="0.25">
      <c r="A49" s="1">
        <v>44219</v>
      </c>
      <c r="B49" s="2">
        <v>4</v>
      </c>
      <c r="C49" s="2" t="s">
        <v>53</v>
      </c>
      <c r="D49" s="3" t="s">
        <v>15</v>
      </c>
      <c r="E49" s="3">
        <v>0</v>
      </c>
      <c r="F49" s="3">
        <v>902</v>
      </c>
      <c r="G49" s="3">
        <v>698494.2</v>
      </c>
      <c r="H49" s="3">
        <v>16.399999999999999</v>
      </c>
      <c r="I49" s="3" t="s">
        <v>12</v>
      </c>
      <c r="J49" s="3">
        <v>14792.8</v>
      </c>
      <c r="K49" s="3">
        <v>0</v>
      </c>
      <c r="L49" s="3">
        <v>13.463586598800187</v>
      </c>
      <c r="M49" s="3">
        <f>IF(F49&gt;0,SUM($J$2:J49)/SUM($F$2:F49),M48)</f>
        <v>16.857445249047711</v>
      </c>
    </row>
    <row r="50" spans="1:13" x14ac:dyDescent="0.25">
      <c r="A50" s="1">
        <v>44220</v>
      </c>
      <c r="B50" s="2">
        <v>5</v>
      </c>
      <c r="C50" s="2" t="s">
        <v>62</v>
      </c>
      <c r="D50" s="3" t="s">
        <v>15</v>
      </c>
      <c r="E50" s="3">
        <v>0</v>
      </c>
      <c r="F50" s="3">
        <v>383</v>
      </c>
      <c r="G50" s="3">
        <v>698111.2</v>
      </c>
      <c r="H50" s="3">
        <v>18.2</v>
      </c>
      <c r="I50" s="3" t="s">
        <v>12</v>
      </c>
      <c r="J50" s="3">
        <v>6970.5999999999995</v>
      </c>
      <c r="K50" s="3">
        <v>0</v>
      </c>
      <c r="L50" s="3">
        <v>13.463586598800187</v>
      </c>
      <c r="M50" s="3">
        <f>IF(F50&gt;0,SUM($J$2:J50)/SUM($F$2:F50),M49)</f>
        <v>16.859427988404295</v>
      </c>
    </row>
    <row r="51" spans="1:13" x14ac:dyDescent="0.25">
      <c r="A51" s="1">
        <v>44220</v>
      </c>
      <c r="B51" s="2">
        <v>5</v>
      </c>
      <c r="C51" s="2" t="s">
        <v>62</v>
      </c>
      <c r="D51" s="3" t="s">
        <v>15</v>
      </c>
      <c r="E51" s="3">
        <v>0</v>
      </c>
      <c r="F51" s="3">
        <v>677</v>
      </c>
      <c r="G51" s="3">
        <v>697434.2</v>
      </c>
      <c r="H51" s="3">
        <v>16.7</v>
      </c>
      <c r="I51" s="3" t="s">
        <v>12</v>
      </c>
      <c r="J51" s="3">
        <v>11305.9</v>
      </c>
      <c r="K51" s="3">
        <v>0</v>
      </c>
      <c r="L51" s="3">
        <v>13.463586598800187</v>
      </c>
      <c r="M51" s="3">
        <f>IF(F51&gt;0,SUM($J$2:J51)/SUM($F$2:F51),M50)</f>
        <v>16.85901288544019</v>
      </c>
    </row>
    <row r="52" spans="1:13" x14ac:dyDescent="0.25">
      <c r="A52" s="1">
        <v>44220</v>
      </c>
      <c r="B52" s="2">
        <v>5</v>
      </c>
      <c r="C52" s="2" t="s">
        <v>62</v>
      </c>
      <c r="D52" s="3" t="s">
        <v>15</v>
      </c>
      <c r="E52" s="3">
        <v>1600</v>
      </c>
      <c r="F52" s="3">
        <v>0</v>
      </c>
      <c r="G52" s="3">
        <v>699034.2</v>
      </c>
      <c r="H52" s="3" t="s">
        <v>12</v>
      </c>
      <c r="I52" s="3">
        <v>14.2</v>
      </c>
      <c r="J52" s="3">
        <v>0</v>
      </c>
      <c r="K52" s="3">
        <v>22720</v>
      </c>
      <c r="L52" s="3">
        <v>13.46481517203612</v>
      </c>
      <c r="M52" s="3">
        <f>IF(F52&gt;0,SUM($J$2:J52)/SUM($F$2:F52),M51)</f>
        <v>16.85901288544019</v>
      </c>
    </row>
    <row r="53" spans="1:13" x14ac:dyDescent="0.25">
      <c r="A53" s="1">
        <v>44220</v>
      </c>
      <c r="B53" s="2">
        <v>5</v>
      </c>
      <c r="C53" s="2" t="s">
        <v>62</v>
      </c>
      <c r="D53" s="3" t="s">
        <v>15</v>
      </c>
      <c r="E53" s="3">
        <v>0</v>
      </c>
      <c r="F53" s="3">
        <v>266</v>
      </c>
      <c r="G53" s="3">
        <v>698768.2</v>
      </c>
      <c r="H53" s="3">
        <v>18.2</v>
      </c>
      <c r="I53" s="3" t="s">
        <v>12</v>
      </c>
      <c r="J53" s="3">
        <v>4841.2</v>
      </c>
      <c r="K53" s="3">
        <v>0</v>
      </c>
      <c r="L53" s="3">
        <v>13.46481517203612</v>
      </c>
      <c r="M53" s="3">
        <f>IF(F53&gt;0,SUM($J$2:J53)/SUM($F$2:F53),M52)</f>
        <v>16.860383340428246</v>
      </c>
    </row>
    <row r="54" spans="1:13" x14ac:dyDescent="0.25">
      <c r="A54" s="1">
        <v>44226</v>
      </c>
      <c r="B54" s="2">
        <v>5</v>
      </c>
      <c r="C54" s="2" t="s">
        <v>62</v>
      </c>
      <c r="D54" s="3" t="s">
        <v>15</v>
      </c>
      <c r="E54" s="3">
        <v>0</v>
      </c>
      <c r="F54" s="3">
        <v>770</v>
      </c>
      <c r="G54" s="3">
        <v>697998.2</v>
      </c>
      <c r="H54" s="3">
        <v>16.5</v>
      </c>
      <c r="I54" s="3" t="s">
        <v>12</v>
      </c>
      <c r="J54" s="3">
        <v>12705</v>
      </c>
      <c r="K54" s="3">
        <v>0</v>
      </c>
      <c r="L54" s="3">
        <v>13.46481517203612</v>
      </c>
      <c r="M54" s="3">
        <f>IF(F54&gt;0,SUM($J$2:J54)/SUM($F$2:F54),M53)</f>
        <v>16.859320345802956</v>
      </c>
    </row>
    <row r="55" spans="1:13" x14ac:dyDescent="0.25">
      <c r="A55" s="1">
        <v>44226</v>
      </c>
      <c r="B55" s="2">
        <v>5</v>
      </c>
      <c r="C55" s="2" t="s">
        <v>62</v>
      </c>
      <c r="D55" s="3" t="s">
        <v>15</v>
      </c>
      <c r="E55" s="3">
        <v>0</v>
      </c>
      <c r="F55" s="3">
        <v>1334</v>
      </c>
      <c r="G55" s="3">
        <v>696664.2</v>
      </c>
      <c r="H55" s="3">
        <v>17.399999999999999</v>
      </c>
      <c r="I55" s="3" t="s">
        <v>12</v>
      </c>
      <c r="J55" s="3">
        <v>23211.599999999999</v>
      </c>
      <c r="K55" s="3">
        <v>0</v>
      </c>
      <c r="L55" s="3">
        <v>13.46481517203612</v>
      </c>
      <c r="M55" s="3">
        <f>IF(F55&gt;0,SUM($J$2:J55)/SUM($F$2:F55),M54)</f>
        <v>16.862069238872433</v>
      </c>
    </row>
    <row r="56" spans="1:13" x14ac:dyDescent="0.25">
      <c r="A56" s="1">
        <v>44226</v>
      </c>
      <c r="B56" s="2">
        <v>5</v>
      </c>
      <c r="C56" s="2" t="s">
        <v>62</v>
      </c>
      <c r="D56" s="3" t="s">
        <v>15</v>
      </c>
      <c r="E56" s="3">
        <v>0</v>
      </c>
      <c r="F56" s="3">
        <v>734</v>
      </c>
      <c r="G56" s="3">
        <v>695930.2</v>
      </c>
      <c r="H56" s="3">
        <v>18.100000000000001</v>
      </c>
      <c r="I56" s="3" t="s">
        <v>12</v>
      </c>
      <c r="J56" s="3">
        <v>13285.400000000001</v>
      </c>
      <c r="K56" s="3">
        <v>0</v>
      </c>
      <c r="L56" s="3">
        <v>13.46481517203612</v>
      </c>
      <c r="M56" s="3">
        <f>IF(F56&gt;0,SUM($J$2:J56)/SUM($F$2:F56),M55)</f>
        <v>16.865522593630853</v>
      </c>
    </row>
    <row r="57" spans="1:13" x14ac:dyDescent="0.25">
      <c r="A57" s="1">
        <v>44226</v>
      </c>
      <c r="B57" s="2">
        <v>5</v>
      </c>
      <c r="C57" s="2" t="s">
        <v>62</v>
      </c>
      <c r="D57" s="3" t="s">
        <v>15</v>
      </c>
      <c r="E57" s="3">
        <v>0</v>
      </c>
      <c r="F57" s="3">
        <v>6498</v>
      </c>
      <c r="G57" s="3">
        <v>689432.2</v>
      </c>
      <c r="H57" s="3">
        <v>17.8</v>
      </c>
      <c r="I57" s="3" t="s">
        <v>12</v>
      </c>
      <c r="J57" s="3">
        <v>115664.40000000001</v>
      </c>
      <c r="K57" s="3">
        <v>0</v>
      </c>
      <c r="L57" s="3">
        <v>13.46481517203612</v>
      </c>
      <c r="M57" s="3">
        <f>IF(F57&gt;0,SUM($J$2:J57)/SUM($F$2:F57),M56)</f>
        <v>16.888044347450677</v>
      </c>
    </row>
    <row r="58" spans="1:13" x14ac:dyDescent="0.25">
      <c r="A58" s="1">
        <v>44226</v>
      </c>
      <c r="B58" s="2">
        <v>5</v>
      </c>
      <c r="C58" s="2" t="s">
        <v>62</v>
      </c>
      <c r="D58" s="3" t="s">
        <v>15</v>
      </c>
      <c r="E58" s="3">
        <v>0</v>
      </c>
      <c r="F58" s="3">
        <v>1713</v>
      </c>
      <c r="G58" s="3">
        <v>687719.2</v>
      </c>
      <c r="H58" s="3">
        <v>17.2</v>
      </c>
      <c r="I58" s="3" t="s">
        <v>12</v>
      </c>
      <c r="J58" s="3">
        <v>29463.599999999999</v>
      </c>
      <c r="K58" s="3">
        <v>0</v>
      </c>
      <c r="L58" s="3">
        <v>13.46481517203612</v>
      </c>
      <c r="M58" s="3">
        <f>IF(F58&gt;0,SUM($J$2:J58)/SUM($F$2:F58),M57)</f>
        <v>16.890013835581399</v>
      </c>
    </row>
    <row r="59" spans="1:13" x14ac:dyDescent="0.25">
      <c r="A59" s="1">
        <v>44228</v>
      </c>
      <c r="B59" s="2">
        <v>6</v>
      </c>
      <c r="C59" s="2" t="s">
        <v>63</v>
      </c>
      <c r="D59" s="3" t="s">
        <v>15</v>
      </c>
      <c r="E59" s="3">
        <v>5810</v>
      </c>
      <c r="F59" s="3">
        <v>0</v>
      </c>
      <c r="G59" s="3">
        <v>693529.2</v>
      </c>
      <c r="H59" s="3" t="s">
        <v>12</v>
      </c>
      <c r="I59" s="3">
        <v>12.5</v>
      </c>
      <c r="J59" s="3">
        <v>0</v>
      </c>
      <c r="K59" s="3">
        <v>72625</v>
      </c>
      <c r="L59" s="3">
        <v>13.459005433542284</v>
      </c>
      <c r="M59" s="3">
        <f>IF(F59&gt;0,SUM($J$2:J59)/SUM($F$2:F59),M58)</f>
        <v>16.890013835581399</v>
      </c>
    </row>
    <row r="60" spans="1:13" x14ac:dyDescent="0.25">
      <c r="A60" s="1">
        <v>44228</v>
      </c>
      <c r="B60" s="2">
        <v>6</v>
      </c>
      <c r="C60" s="2" t="s">
        <v>63</v>
      </c>
      <c r="D60" s="3" t="s">
        <v>15</v>
      </c>
      <c r="E60" s="3">
        <v>0</v>
      </c>
      <c r="F60" s="3">
        <v>5810</v>
      </c>
      <c r="G60" s="3">
        <v>687719.2</v>
      </c>
      <c r="H60" s="3">
        <v>18.8</v>
      </c>
      <c r="I60" s="3" t="s">
        <v>12</v>
      </c>
      <c r="J60" s="3">
        <v>109228</v>
      </c>
      <c r="K60" s="3">
        <v>0</v>
      </c>
      <c r="L60" s="3">
        <v>13.459005433542284</v>
      </c>
      <c r="M60" s="3">
        <f>IF(F60&gt;0,SUM($J$2:J60)/SUM($F$2:F60),M59)</f>
        <v>16.930055127491798</v>
      </c>
    </row>
    <row r="61" spans="1:13" x14ac:dyDescent="0.25">
      <c r="A61" s="1">
        <v>44228</v>
      </c>
      <c r="B61" s="2">
        <v>6</v>
      </c>
      <c r="C61" s="2" t="s">
        <v>63</v>
      </c>
      <c r="D61" s="3" t="s">
        <v>15</v>
      </c>
      <c r="E61" s="3">
        <v>0</v>
      </c>
      <c r="F61" s="3">
        <v>342.6</v>
      </c>
      <c r="G61" s="3">
        <v>687376.6</v>
      </c>
      <c r="H61" s="3">
        <v>16.899999999999999</v>
      </c>
      <c r="I61" s="3" t="s">
        <v>12</v>
      </c>
      <c r="J61" s="3">
        <v>5789.94</v>
      </c>
      <c r="K61" s="3">
        <v>0</v>
      </c>
      <c r="L61" s="3">
        <v>13.459005433542284</v>
      </c>
      <c r="M61" s="3">
        <f>IF(F61&gt;0,SUM($J$2:J61)/SUM($F$2:F61),M60)</f>
        <v>16.930018019186832</v>
      </c>
    </row>
    <row r="62" spans="1:13" x14ac:dyDescent="0.25">
      <c r="A62" s="1">
        <v>44229</v>
      </c>
      <c r="B62" s="2">
        <v>6</v>
      </c>
      <c r="C62" s="2" t="s">
        <v>63</v>
      </c>
      <c r="D62" s="3" t="s">
        <v>15</v>
      </c>
      <c r="E62" s="3">
        <v>2175</v>
      </c>
      <c r="F62" s="3">
        <v>0</v>
      </c>
      <c r="G62" s="3">
        <v>689551.6</v>
      </c>
      <c r="H62" s="3" t="s">
        <v>12</v>
      </c>
      <c r="I62" s="3">
        <v>12.2</v>
      </c>
      <c r="J62" s="3">
        <v>0</v>
      </c>
      <c r="K62" s="3">
        <v>26535</v>
      </c>
      <c r="L62" s="3">
        <v>13.456173746186277</v>
      </c>
      <c r="M62" s="3">
        <f>IF(F62&gt;0,SUM($J$2:J62)/SUM($F$2:F62),M61)</f>
        <v>16.930018019186832</v>
      </c>
    </row>
    <row r="63" spans="1:13" x14ac:dyDescent="0.25">
      <c r="A63" s="1">
        <v>44229</v>
      </c>
      <c r="B63" s="2">
        <v>6</v>
      </c>
      <c r="C63" s="2" t="s">
        <v>63</v>
      </c>
      <c r="D63" s="3" t="s">
        <v>15</v>
      </c>
      <c r="E63" s="3">
        <v>11780</v>
      </c>
      <c r="F63" s="3">
        <v>0</v>
      </c>
      <c r="G63" s="3">
        <v>701331.6</v>
      </c>
      <c r="H63" s="3" t="s">
        <v>12</v>
      </c>
      <c r="I63" s="3">
        <v>12.2</v>
      </c>
      <c r="J63" s="3">
        <v>0</v>
      </c>
      <c r="K63" s="3">
        <v>143716</v>
      </c>
      <c r="L63" s="3">
        <v>13.441055722969114</v>
      </c>
      <c r="M63" s="3">
        <f>IF(F63&gt;0,SUM($J$2:J63)/SUM($F$2:F63),M62)</f>
        <v>16.930018019186832</v>
      </c>
    </row>
    <row r="64" spans="1:13" x14ac:dyDescent="0.25">
      <c r="A64" s="1">
        <v>44229</v>
      </c>
      <c r="B64" s="2">
        <v>6</v>
      </c>
      <c r="C64" s="2" t="s">
        <v>63</v>
      </c>
      <c r="D64" s="3" t="s">
        <v>15</v>
      </c>
      <c r="E64" s="3">
        <v>0</v>
      </c>
      <c r="F64" s="3">
        <v>51160</v>
      </c>
      <c r="G64" s="3">
        <v>650171.6</v>
      </c>
      <c r="H64" s="3">
        <v>18.3</v>
      </c>
      <c r="I64" s="3" t="s">
        <v>12</v>
      </c>
      <c r="J64" s="3">
        <v>936228</v>
      </c>
      <c r="K64" s="3">
        <v>0</v>
      </c>
      <c r="L64" s="3">
        <v>13.441055722969114</v>
      </c>
      <c r="M64" s="3">
        <f>IF(F64&gt;0,SUM($J$2:J64)/SUM($F$2:F64),M63)</f>
        <v>17.143284364140921</v>
      </c>
    </row>
    <row r="65" spans="1:13" x14ac:dyDescent="0.25">
      <c r="A65" s="1">
        <v>44230</v>
      </c>
      <c r="B65" s="2">
        <v>6</v>
      </c>
      <c r="C65" s="2" t="s">
        <v>63</v>
      </c>
      <c r="D65" s="3" t="s">
        <v>15</v>
      </c>
      <c r="E65" s="3">
        <v>0</v>
      </c>
      <c r="F65" s="3">
        <v>2175</v>
      </c>
      <c r="G65" s="3">
        <v>647996.6</v>
      </c>
      <c r="H65" s="3">
        <v>18.8</v>
      </c>
      <c r="I65" s="3" t="s">
        <v>12</v>
      </c>
      <c r="J65" s="3">
        <v>40890</v>
      </c>
      <c r="K65" s="3">
        <v>0</v>
      </c>
      <c r="L65" s="3">
        <v>13.441055722969114</v>
      </c>
      <c r="M65" s="3">
        <f>IF(F65&gt;0,SUM($J$2:J65)/SUM($F$2:F65),M64)</f>
        <v>17.154176659603348</v>
      </c>
    </row>
    <row r="66" spans="1:13" x14ac:dyDescent="0.25">
      <c r="A66" s="1">
        <v>44230</v>
      </c>
      <c r="B66" s="2">
        <v>6</v>
      </c>
      <c r="C66" s="2" t="s">
        <v>63</v>
      </c>
      <c r="D66" s="3" t="s">
        <v>15</v>
      </c>
      <c r="E66" s="3">
        <v>0</v>
      </c>
      <c r="F66" s="3">
        <v>11780</v>
      </c>
      <c r="G66" s="3">
        <v>636216.6</v>
      </c>
      <c r="H66" s="3">
        <v>17.7</v>
      </c>
      <c r="I66" s="3" t="s">
        <v>12</v>
      </c>
      <c r="J66" s="3">
        <v>208506</v>
      </c>
      <c r="K66" s="3">
        <v>0</v>
      </c>
      <c r="L66" s="3">
        <v>13.441055722969114</v>
      </c>
      <c r="M66" s="3">
        <f>IF(F66&gt;0,SUM($J$2:J66)/SUM($F$2:F66),M65)</f>
        <v>17.172944479957504</v>
      </c>
    </row>
    <row r="67" spans="1:13" x14ac:dyDescent="0.25">
      <c r="A67" s="1">
        <v>44231</v>
      </c>
      <c r="B67" s="2">
        <v>6</v>
      </c>
      <c r="C67" s="2" t="s">
        <v>63</v>
      </c>
      <c r="D67" s="3" t="s">
        <v>15</v>
      </c>
      <c r="E67" s="3">
        <v>2550</v>
      </c>
      <c r="F67" s="3">
        <v>0</v>
      </c>
      <c r="G67" s="3">
        <v>638766.6</v>
      </c>
      <c r="H67" s="3" t="s">
        <v>12</v>
      </c>
      <c r="I67" s="3">
        <v>14.1</v>
      </c>
      <c r="J67" s="3">
        <v>0</v>
      </c>
      <c r="K67" s="3">
        <v>35955</v>
      </c>
      <c r="L67" s="3">
        <v>13.442767940445316</v>
      </c>
      <c r="M67" s="3">
        <f>IF(F67&gt;0,SUM($J$2:J67)/SUM($F$2:F67),M66)</f>
        <v>17.172944479957504</v>
      </c>
    </row>
    <row r="68" spans="1:13" x14ac:dyDescent="0.25">
      <c r="A68" s="1">
        <v>44231</v>
      </c>
      <c r="B68" s="2">
        <v>6</v>
      </c>
      <c r="C68" s="2" t="s">
        <v>63</v>
      </c>
      <c r="D68" s="3" t="s">
        <v>15</v>
      </c>
      <c r="E68" s="3">
        <v>0</v>
      </c>
      <c r="F68" s="3">
        <v>2550</v>
      </c>
      <c r="G68" s="3">
        <v>636216.6</v>
      </c>
      <c r="H68" s="3">
        <v>16.399999999999999</v>
      </c>
      <c r="I68" s="3" t="s">
        <v>12</v>
      </c>
      <c r="J68" s="3">
        <v>41820</v>
      </c>
      <c r="K68" s="3">
        <v>0</v>
      </c>
      <c r="L68" s="3">
        <v>13.442767940445316</v>
      </c>
      <c r="M68" s="3">
        <f>IF(F68&gt;0,SUM($J$2:J68)/SUM($F$2:F68),M67)</f>
        <v>17.167233845289111</v>
      </c>
    </row>
    <row r="69" spans="1:13" x14ac:dyDescent="0.25">
      <c r="A69" s="1">
        <v>44231</v>
      </c>
      <c r="B69" s="2">
        <v>6</v>
      </c>
      <c r="C69" s="2" t="s">
        <v>63</v>
      </c>
      <c r="D69" s="3" t="s">
        <v>15</v>
      </c>
      <c r="E69" s="3">
        <v>0</v>
      </c>
      <c r="F69" s="3">
        <v>20352</v>
      </c>
      <c r="G69" s="3">
        <v>615864.6</v>
      </c>
      <c r="H69" s="3">
        <v>16.399999999999999</v>
      </c>
      <c r="I69" s="3" t="s">
        <v>12</v>
      </c>
      <c r="J69" s="3">
        <v>333772.79999999999</v>
      </c>
      <c r="K69" s="3">
        <v>0</v>
      </c>
      <c r="L69" s="3">
        <v>13.442767940445316</v>
      </c>
      <c r="M69" s="3">
        <f>IF(F69&gt;0,SUM($J$2:J69)/SUM($F$2:F69),M68)</f>
        <v>17.124512132728135</v>
      </c>
    </row>
    <row r="70" spans="1:13" x14ac:dyDescent="0.25">
      <c r="A70" s="1">
        <v>44232</v>
      </c>
      <c r="B70" s="2">
        <v>6</v>
      </c>
      <c r="C70" s="2" t="s">
        <v>63</v>
      </c>
      <c r="D70" s="3" t="s">
        <v>15</v>
      </c>
      <c r="E70" s="3">
        <v>94670.9</v>
      </c>
      <c r="F70" s="3">
        <v>0</v>
      </c>
      <c r="G70" s="3">
        <v>710535.5</v>
      </c>
      <c r="H70" s="3" t="s">
        <v>12</v>
      </c>
      <c r="I70" s="3">
        <v>13.8</v>
      </c>
      <c r="J70" s="3">
        <v>0</v>
      </c>
      <c r="K70" s="3">
        <v>1306458.42</v>
      </c>
      <c r="L70" s="3">
        <v>13.474197676747353</v>
      </c>
      <c r="M70" s="3">
        <f>IF(F70&gt;0,SUM($J$2:J70)/SUM($F$2:F70),M69)</f>
        <v>17.124512132728135</v>
      </c>
    </row>
    <row r="71" spans="1:13" x14ac:dyDescent="0.25">
      <c r="A71" s="1">
        <v>44232</v>
      </c>
      <c r="B71" s="2">
        <v>6</v>
      </c>
      <c r="C71" s="2" t="s">
        <v>63</v>
      </c>
      <c r="D71" s="3" t="s">
        <v>15</v>
      </c>
      <c r="E71" s="3">
        <v>380688.9</v>
      </c>
      <c r="F71" s="3">
        <v>0</v>
      </c>
      <c r="G71" s="3">
        <v>1091224.3999999999</v>
      </c>
      <c r="H71" s="3" t="s">
        <v>12</v>
      </c>
      <c r="I71" s="3">
        <v>12.4</v>
      </c>
      <c r="J71" s="3">
        <v>0</v>
      </c>
      <c r="K71" s="3">
        <v>4720542.3600000003</v>
      </c>
      <c r="L71" s="3">
        <v>13.193475109962538</v>
      </c>
      <c r="M71" s="3">
        <f>IF(F71&gt;0,SUM($J$2:J71)/SUM($F$2:F71),M70)</f>
        <v>17.124512132728135</v>
      </c>
    </row>
    <row r="72" spans="1:13" x14ac:dyDescent="0.25">
      <c r="A72" s="1">
        <v>44232</v>
      </c>
      <c r="B72" s="2">
        <v>6</v>
      </c>
      <c r="C72" s="2" t="s">
        <v>63</v>
      </c>
      <c r="D72" s="3" t="s">
        <v>15</v>
      </c>
      <c r="E72" s="3">
        <v>49412.6</v>
      </c>
      <c r="F72" s="3">
        <v>0</v>
      </c>
      <c r="G72" s="3">
        <v>1140637</v>
      </c>
      <c r="H72" s="3" t="s">
        <v>12</v>
      </c>
      <c r="I72" s="3">
        <v>12.6</v>
      </c>
      <c r="J72" s="3">
        <v>0</v>
      </c>
      <c r="K72" s="3">
        <v>622598.76</v>
      </c>
      <c r="L72" s="3">
        <v>13.174004658277873</v>
      </c>
      <c r="M72" s="3">
        <f>IF(F72&gt;0,SUM($J$2:J72)/SUM($F$2:F72),M71)</f>
        <v>17.124512132728135</v>
      </c>
    </row>
    <row r="73" spans="1:13" x14ac:dyDescent="0.25">
      <c r="A73" s="1">
        <v>44232</v>
      </c>
      <c r="B73" s="2">
        <v>6</v>
      </c>
      <c r="C73" s="2" t="s">
        <v>63</v>
      </c>
      <c r="D73" s="3" t="s">
        <v>15</v>
      </c>
      <c r="E73" s="3">
        <v>381743.2</v>
      </c>
      <c r="F73" s="3">
        <v>0</v>
      </c>
      <c r="G73" s="3">
        <v>1522380.2</v>
      </c>
      <c r="H73" s="3" t="s">
        <v>12</v>
      </c>
      <c r="I73" s="3">
        <v>14.7</v>
      </c>
      <c r="J73" s="3">
        <v>0</v>
      </c>
      <c r="K73" s="3">
        <v>5611625.04</v>
      </c>
      <c r="L73" s="3">
        <v>13.482572253563683</v>
      </c>
      <c r="M73" s="3">
        <f>IF(F73&gt;0,SUM($J$2:J73)/SUM($F$2:F73),M72)</f>
        <v>17.124512132728135</v>
      </c>
    </row>
    <row r="74" spans="1:13" x14ac:dyDescent="0.25">
      <c r="A74" s="1">
        <v>44232</v>
      </c>
      <c r="B74" s="2">
        <v>6</v>
      </c>
      <c r="C74" s="2" t="s">
        <v>63</v>
      </c>
      <c r="D74" s="3" t="s">
        <v>15</v>
      </c>
      <c r="E74" s="3">
        <v>143729</v>
      </c>
      <c r="F74" s="3">
        <v>0</v>
      </c>
      <c r="G74" s="3">
        <v>1666109.2</v>
      </c>
      <c r="H74" s="3" t="s">
        <v>12</v>
      </c>
      <c r="I74" s="3">
        <v>14.1</v>
      </c>
      <c r="J74" s="3">
        <v>0</v>
      </c>
      <c r="K74" s="3">
        <v>2026578.9</v>
      </c>
      <c r="L74" s="3">
        <v>13.526253054107579</v>
      </c>
      <c r="M74" s="3">
        <f>IF(F74&gt;0,SUM($J$2:J74)/SUM($F$2:F74),M73)</f>
        <v>17.124512132728135</v>
      </c>
    </row>
    <row r="75" spans="1:13" x14ac:dyDescent="0.25">
      <c r="A75" s="1">
        <v>44233</v>
      </c>
      <c r="B75" s="2">
        <v>6</v>
      </c>
      <c r="C75" s="2" t="s">
        <v>63</v>
      </c>
      <c r="D75" s="3" t="s">
        <v>15</v>
      </c>
      <c r="E75" s="3">
        <v>0</v>
      </c>
      <c r="F75" s="3">
        <v>2709</v>
      </c>
      <c r="G75" s="3">
        <v>1663400.2</v>
      </c>
      <c r="H75" s="3">
        <v>16.2</v>
      </c>
      <c r="I75" s="3" t="s">
        <v>12</v>
      </c>
      <c r="J75" s="3">
        <v>43885.799999999996</v>
      </c>
      <c r="K75" s="3">
        <v>0</v>
      </c>
      <c r="L75" s="3">
        <v>13.526253054107579</v>
      </c>
      <c r="M75" s="3">
        <f>IF(F75&gt;0,SUM($J$2:J75)/SUM($F$2:F75),M74)</f>
        <v>17.117710261591274</v>
      </c>
    </row>
    <row r="76" spans="1:13" x14ac:dyDescent="0.25">
      <c r="A76" s="1">
        <v>44233</v>
      </c>
      <c r="B76" s="2">
        <v>6</v>
      </c>
      <c r="C76" s="2" t="s">
        <v>63</v>
      </c>
      <c r="D76" s="3" t="s">
        <v>15</v>
      </c>
      <c r="E76" s="3">
        <v>0</v>
      </c>
      <c r="F76" s="3">
        <v>1590</v>
      </c>
      <c r="G76" s="3">
        <v>1661810.2</v>
      </c>
      <c r="H76" s="3">
        <v>18.7</v>
      </c>
      <c r="I76" s="3" t="s">
        <v>12</v>
      </c>
      <c r="J76" s="3">
        <v>29733</v>
      </c>
      <c r="K76" s="3">
        <v>0</v>
      </c>
      <c r="L76" s="3">
        <v>13.526253054107579</v>
      </c>
      <c r="M76" s="3">
        <f>IF(F76&gt;0,SUM($J$2:J76)/SUM($F$2:F76),M75)</f>
        <v>17.124513545232805</v>
      </c>
    </row>
    <row r="77" spans="1:13" x14ac:dyDescent="0.25">
      <c r="A77" s="1">
        <v>44233</v>
      </c>
      <c r="B77" s="2">
        <v>6</v>
      </c>
      <c r="C77" s="2" t="s">
        <v>63</v>
      </c>
      <c r="D77" s="3" t="s">
        <v>15</v>
      </c>
      <c r="E77" s="3">
        <v>0</v>
      </c>
      <c r="F77" s="3">
        <v>53970</v>
      </c>
      <c r="G77" s="3">
        <v>1607840.2</v>
      </c>
      <c r="H77" s="3">
        <v>16.2</v>
      </c>
      <c r="I77" s="3" t="s">
        <v>12</v>
      </c>
      <c r="J77" s="3">
        <v>874314</v>
      </c>
      <c r="K77" s="3">
        <v>0</v>
      </c>
      <c r="L77" s="3">
        <v>13.526253054107579</v>
      </c>
      <c r="M77" s="3">
        <f>IF(F77&gt;0,SUM($J$2:J77)/SUM($F$2:F77),M76)</f>
        <v>17.006769883521173</v>
      </c>
    </row>
    <row r="78" spans="1:13" x14ac:dyDescent="0.25">
      <c r="A78" s="1">
        <v>44233</v>
      </c>
      <c r="B78" s="2">
        <v>6</v>
      </c>
      <c r="C78" s="2" t="s">
        <v>63</v>
      </c>
      <c r="D78" s="3" t="s">
        <v>15</v>
      </c>
      <c r="E78" s="3">
        <v>0</v>
      </c>
      <c r="F78" s="3">
        <v>5378</v>
      </c>
      <c r="G78" s="3">
        <v>1602462.2</v>
      </c>
      <c r="H78" s="3">
        <v>18.7</v>
      </c>
      <c r="I78" s="3" t="s">
        <v>12</v>
      </c>
      <c r="J78" s="3">
        <v>100568.59999999999</v>
      </c>
      <c r="K78" s="3">
        <v>0</v>
      </c>
      <c r="L78" s="3">
        <v>13.526253054107579</v>
      </c>
      <c r="M78" s="3">
        <f>IF(F78&gt;0,SUM($J$2:J78)/SUM($F$2:F78),M77)</f>
        <v>17.027989215791361</v>
      </c>
    </row>
    <row r="79" spans="1:13" x14ac:dyDescent="0.25">
      <c r="A79" s="1">
        <v>44233</v>
      </c>
      <c r="B79" s="2">
        <v>6</v>
      </c>
      <c r="C79" s="2" t="s">
        <v>63</v>
      </c>
      <c r="D79" s="3" t="s">
        <v>15</v>
      </c>
      <c r="E79" s="3">
        <v>0</v>
      </c>
      <c r="F79" s="3">
        <v>45870</v>
      </c>
      <c r="G79" s="3">
        <v>1556592.2</v>
      </c>
      <c r="H79" s="3">
        <v>18.100000000000001</v>
      </c>
      <c r="I79" s="3" t="s">
        <v>12</v>
      </c>
      <c r="J79" s="3">
        <v>830247.00000000012</v>
      </c>
      <c r="K79" s="3">
        <v>0</v>
      </c>
      <c r="L79" s="3">
        <v>13.526253054107579</v>
      </c>
      <c r="M79" s="3">
        <f>IF(F79&gt;0,SUM($J$2:J79)/SUM($F$2:F79),M78)</f>
        <v>17.131508117621301</v>
      </c>
    </row>
    <row r="80" spans="1:13" x14ac:dyDescent="0.25">
      <c r="A80" s="1">
        <v>44233</v>
      </c>
      <c r="B80" s="2">
        <v>6</v>
      </c>
      <c r="C80" s="2" t="s">
        <v>63</v>
      </c>
      <c r="D80" s="3" t="s">
        <v>15</v>
      </c>
      <c r="E80" s="3">
        <v>0</v>
      </c>
      <c r="F80" s="3">
        <v>2683</v>
      </c>
      <c r="G80" s="3">
        <v>1553909.2</v>
      </c>
      <c r="H80" s="3">
        <v>17.5</v>
      </c>
      <c r="I80" s="3" t="s">
        <v>12</v>
      </c>
      <c r="J80" s="3">
        <v>46952.5</v>
      </c>
      <c r="K80" s="3">
        <v>0</v>
      </c>
      <c r="L80" s="3">
        <v>13.526253054107579</v>
      </c>
      <c r="M80" s="3">
        <f>IF(F80&gt;0,SUM($J$2:J80)/SUM($F$2:F80),M79)</f>
        <v>17.13357775502984</v>
      </c>
    </row>
    <row r="81" spans="1:13" x14ac:dyDescent="0.25">
      <c r="A81" s="1">
        <v>44233</v>
      </c>
      <c r="B81" s="2">
        <v>6</v>
      </c>
      <c r="C81" s="2" t="s">
        <v>63</v>
      </c>
      <c r="D81" s="3" t="s">
        <v>15</v>
      </c>
      <c r="E81" s="3">
        <v>0</v>
      </c>
      <c r="F81" s="3">
        <v>2710</v>
      </c>
      <c r="G81" s="3">
        <v>1551199.2</v>
      </c>
      <c r="H81" s="3">
        <v>18.399999999999999</v>
      </c>
      <c r="I81" s="3" t="s">
        <v>12</v>
      </c>
      <c r="J81" s="3">
        <v>49863.999999999993</v>
      </c>
      <c r="K81" s="3">
        <v>0</v>
      </c>
      <c r="L81" s="3">
        <v>13.526253054107579</v>
      </c>
      <c r="M81" s="3">
        <f>IF(F81&gt;0,SUM($J$2:J81)/SUM($F$2:F81),M80)</f>
        <v>17.140721676737947</v>
      </c>
    </row>
    <row r="82" spans="1:13" x14ac:dyDescent="0.25">
      <c r="A82" s="1">
        <v>44233</v>
      </c>
      <c r="B82" s="2">
        <v>6</v>
      </c>
      <c r="C82" s="2" t="s">
        <v>63</v>
      </c>
      <c r="D82" s="3" t="s">
        <v>15</v>
      </c>
      <c r="E82" s="3">
        <v>0</v>
      </c>
      <c r="F82" s="3">
        <v>4410</v>
      </c>
      <c r="G82" s="3">
        <v>1546789.2</v>
      </c>
      <c r="H82" s="3">
        <v>16.7</v>
      </c>
      <c r="I82" s="3" t="s">
        <v>12</v>
      </c>
      <c r="J82" s="3">
        <v>73647</v>
      </c>
      <c r="K82" s="3">
        <v>0</v>
      </c>
      <c r="L82" s="3">
        <v>13.526253054107579</v>
      </c>
      <c r="M82" s="3">
        <f>IF(F82&gt;0,SUM($J$2:J82)/SUM($F$2:F82),M81)</f>
        <v>17.136712793846776</v>
      </c>
    </row>
    <row r="83" spans="1:13" x14ac:dyDescent="0.25">
      <c r="A83" s="1">
        <v>44233</v>
      </c>
      <c r="B83" s="2">
        <v>6</v>
      </c>
      <c r="C83" s="2" t="s">
        <v>63</v>
      </c>
      <c r="D83" s="3" t="s">
        <v>15</v>
      </c>
      <c r="E83" s="3">
        <v>0</v>
      </c>
      <c r="F83" s="3">
        <v>28884</v>
      </c>
      <c r="G83" s="3">
        <v>1517905.2</v>
      </c>
      <c r="H83" s="3">
        <v>16.2</v>
      </c>
      <c r="I83" s="3" t="s">
        <v>12</v>
      </c>
      <c r="J83" s="3">
        <v>467920.8</v>
      </c>
      <c r="K83" s="3">
        <v>0</v>
      </c>
      <c r="L83" s="3">
        <v>13.526253054107579</v>
      </c>
      <c r="M83" s="3">
        <f>IF(F83&gt;0,SUM($J$2:J83)/SUM($F$2:F83),M82)</f>
        <v>17.084044204530635</v>
      </c>
    </row>
    <row r="84" spans="1:13" x14ac:dyDescent="0.25">
      <c r="A84" s="1">
        <v>44233</v>
      </c>
      <c r="B84" s="2">
        <v>6</v>
      </c>
      <c r="C84" s="2" t="s">
        <v>63</v>
      </c>
      <c r="D84" s="3" t="s">
        <v>15</v>
      </c>
      <c r="E84" s="3">
        <v>0</v>
      </c>
      <c r="F84" s="3">
        <v>2947</v>
      </c>
      <c r="G84" s="3">
        <v>1514958.2</v>
      </c>
      <c r="H84" s="3">
        <v>18.600000000000001</v>
      </c>
      <c r="I84" s="3" t="s">
        <v>12</v>
      </c>
      <c r="J84" s="3">
        <v>54814.200000000004</v>
      </c>
      <c r="K84" s="3">
        <v>0</v>
      </c>
      <c r="L84" s="3">
        <v>13.526253054107579</v>
      </c>
      <c r="M84" s="3">
        <f>IF(F84&gt;0,SUM($J$2:J84)/SUM($F$2:F84),M83)</f>
        <v>17.092691299719345</v>
      </c>
    </row>
    <row r="85" spans="1:13" x14ac:dyDescent="0.25">
      <c r="A85" s="1">
        <v>44233</v>
      </c>
      <c r="B85" s="2">
        <v>6</v>
      </c>
      <c r="C85" s="2" t="s">
        <v>63</v>
      </c>
      <c r="D85" s="3" t="s">
        <v>15</v>
      </c>
      <c r="E85" s="3">
        <v>0</v>
      </c>
      <c r="F85" s="3">
        <v>7799</v>
      </c>
      <c r="G85" s="3">
        <v>1507159.2</v>
      </c>
      <c r="H85" s="3">
        <v>16.3</v>
      </c>
      <c r="I85" s="3" t="s">
        <v>12</v>
      </c>
      <c r="J85" s="3">
        <v>127123.70000000001</v>
      </c>
      <c r="K85" s="3">
        <v>0</v>
      </c>
      <c r="L85" s="3">
        <v>13.526253054107579</v>
      </c>
      <c r="M85" s="3">
        <f>IF(F85&gt;0,SUM($J$2:J85)/SUM($F$2:F85),M84)</f>
        <v>17.08090330995006</v>
      </c>
    </row>
    <row r="86" spans="1:13" x14ac:dyDescent="0.25">
      <c r="A86" s="1">
        <v>44233</v>
      </c>
      <c r="B86" s="2">
        <v>6</v>
      </c>
      <c r="C86" s="2" t="s">
        <v>63</v>
      </c>
      <c r="D86" s="3" t="s">
        <v>15</v>
      </c>
      <c r="E86" s="3">
        <v>0</v>
      </c>
      <c r="F86" s="3">
        <v>10130</v>
      </c>
      <c r="G86" s="3">
        <v>1497029.2</v>
      </c>
      <c r="H86" s="3">
        <v>18.600000000000001</v>
      </c>
      <c r="I86" s="3" t="s">
        <v>12</v>
      </c>
      <c r="J86" s="3">
        <v>188418</v>
      </c>
      <c r="K86" s="3">
        <v>0</v>
      </c>
      <c r="L86" s="3">
        <v>13.526253054107579</v>
      </c>
      <c r="M86" s="3">
        <f>IF(F86&gt;0,SUM($J$2:J86)/SUM($F$2:F86),M85)</f>
        <v>17.109689419150392</v>
      </c>
    </row>
    <row r="87" spans="1:13" x14ac:dyDescent="0.25">
      <c r="A87" s="1">
        <v>44234</v>
      </c>
      <c r="B87" s="2">
        <v>7</v>
      </c>
      <c r="C87" s="2" t="s">
        <v>64</v>
      </c>
      <c r="D87" s="3" t="s">
        <v>15</v>
      </c>
      <c r="E87" s="3">
        <v>0</v>
      </c>
      <c r="F87" s="3">
        <v>3030</v>
      </c>
      <c r="G87" s="3">
        <v>1493999.2</v>
      </c>
      <c r="H87" s="3">
        <v>17.399999999999999</v>
      </c>
      <c r="I87" s="3" t="s">
        <v>12</v>
      </c>
      <c r="J87" s="3">
        <v>52721.999999999993</v>
      </c>
      <c r="K87" s="3">
        <v>0</v>
      </c>
      <c r="L87" s="3">
        <v>13.526253054107579</v>
      </c>
      <c r="M87" s="3">
        <f>IF(F87&gt;0,SUM($J$2:J87)/SUM($F$2:F87),M86)</f>
        <v>17.111325628849215</v>
      </c>
    </row>
    <row r="88" spans="1:13" x14ac:dyDescent="0.25">
      <c r="A88" s="1">
        <v>44234</v>
      </c>
      <c r="B88" s="2">
        <v>7</v>
      </c>
      <c r="C88" s="2" t="s">
        <v>64</v>
      </c>
      <c r="D88" s="3" t="s">
        <v>15</v>
      </c>
      <c r="E88" s="3">
        <v>0</v>
      </c>
      <c r="F88" s="3">
        <v>2700</v>
      </c>
      <c r="G88" s="3">
        <v>1491299.2</v>
      </c>
      <c r="H88" s="3">
        <v>17.600000000000001</v>
      </c>
      <c r="I88" s="3" t="s">
        <v>12</v>
      </c>
      <c r="J88" s="3">
        <v>47520.000000000007</v>
      </c>
      <c r="K88" s="3">
        <v>0</v>
      </c>
      <c r="L88" s="3">
        <v>13.526253054107579</v>
      </c>
      <c r="M88" s="3">
        <f>IF(F88&gt;0,SUM($J$2:J88)/SUM($F$2:F88),M87)</f>
        <v>17.113767603352894</v>
      </c>
    </row>
    <row r="89" spans="1:13" x14ac:dyDescent="0.25">
      <c r="A89" s="1">
        <v>44234</v>
      </c>
      <c r="B89" s="2">
        <v>7</v>
      </c>
      <c r="C89" s="2" t="s">
        <v>64</v>
      </c>
      <c r="D89" s="3" t="s">
        <v>15</v>
      </c>
      <c r="E89" s="3">
        <v>5345</v>
      </c>
      <c r="F89" s="3">
        <v>0</v>
      </c>
      <c r="G89" s="3">
        <v>1496644.2</v>
      </c>
      <c r="H89" s="3" t="s">
        <v>12</v>
      </c>
      <c r="I89" s="3">
        <v>12.1</v>
      </c>
      <c r="J89" s="3">
        <v>0</v>
      </c>
      <c r="K89" s="3">
        <v>64674.5</v>
      </c>
      <c r="L89" s="3">
        <v>13.522510541724769</v>
      </c>
      <c r="M89" s="3">
        <f>IF(F89&gt;0,SUM($J$2:J89)/SUM($F$2:F89),M88)</f>
        <v>17.113767603352894</v>
      </c>
    </row>
    <row r="90" spans="1:13" x14ac:dyDescent="0.25">
      <c r="A90" s="1">
        <v>44235</v>
      </c>
      <c r="B90" s="2">
        <v>7</v>
      </c>
      <c r="C90" s="2" t="s">
        <v>64</v>
      </c>
      <c r="D90" s="3" t="s">
        <v>15</v>
      </c>
      <c r="E90" s="3">
        <v>0</v>
      </c>
      <c r="F90" s="3">
        <v>6100</v>
      </c>
      <c r="G90" s="3">
        <v>1490544.2</v>
      </c>
      <c r="H90" s="3">
        <v>17.8</v>
      </c>
      <c r="I90" s="3" t="s">
        <v>12</v>
      </c>
      <c r="J90" s="3">
        <v>108580</v>
      </c>
      <c r="K90" s="3">
        <v>0</v>
      </c>
      <c r="L90" s="3">
        <v>13.522510541724769</v>
      </c>
      <c r="M90" s="3">
        <f>IF(F90&gt;0,SUM($J$2:J90)/SUM($F$2:F90),M89)</f>
        <v>17.121428563585152</v>
      </c>
    </row>
    <row r="91" spans="1:13" x14ac:dyDescent="0.25">
      <c r="A91" s="1">
        <v>44235</v>
      </c>
      <c r="B91" s="2">
        <v>7</v>
      </c>
      <c r="C91" s="2" t="s">
        <v>64</v>
      </c>
      <c r="D91" s="3" t="s">
        <v>15</v>
      </c>
      <c r="E91" s="3">
        <v>0</v>
      </c>
      <c r="F91" s="3">
        <v>2700</v>
      </c>
      <c r="G91" s="3">
        <v>1487844.2</v>
      </c>
      <c r="H91" s="3">
        <v>17.899999999999999</v>
      </c>
      <c r="I91" s="3" t="s">
        <v>12</v>
      </c>
      <c r="J91" s="3">
        <v>48329.999999999993</v>
      </c>
      <c r="K91" s="3">
        <v>0</v>
      </c>
      <c r="L91" s="3">
        <v>13.522510541724769</v>
      </c>
      <c r="M91" s="3">
        <f>IF(F91&gt;0,SUM($J$2:J91)/SUM($F$2:F91),M90)</f>
        <v>17.125256843358965</v>
      </c>
    </row>
    <row r="92" spans="1:13" x14ac:dyDescent="0.25">
      <c r="A92" s="1">
        <v>44236</v>
      </c>
      <c r="B92" s="2">
        <v>7</v>
      </c>
      <c r="C92" s="2" t="s">
        <v>64</v>
      </c>
      <c r="D92" s="3" t="s">
        <v>15</v>
      </c>
      <c r="E92" s="3">
        <v>0</v>
      </c>
      <c r="F92" s="3">
        <v>1380</v>
      </c>
      <c r="G92" s="3">
        <v>1486464.2</v>
      </c>
      <c r="H92" s="3">
        <v>16.899999999999999</v>
      </c>
      <c r="I92" s="3" t="s">
        <v>12</v>
      </c>
      <c r="J92" s="3">
        <v>23321.999999999996</v>
      </c>
      <c r="K92" s="3">
        <v>0</v>
      </c>
      <c r="L92" s="3">
        <v>13.522510541724769</v>
      </c>
      <c r="M92" s="3">
        <f>IF(F92&gt;0,SUM($J$2:J92)/SUM($F$2:F92),M91)</f>
        <v>17.124692155519906</v>
      </c>
    </row>
    <row r="93" spans="1:13" x14ac:dyDescent="0.25">
      <c r="A93" s="1">
        <v>44237</v>
      </c>
      <c r="B93" s="2">
        <v>7</v>
      </c>
      <c r="C93" s="2" t="s">
        <v>64</v>
      </c>
      <c r="D93" s="3" t="s">
        <v>15</v>
      </c>
      <c r="E93" s="3">
        <v>0</v>
      </c>
      <c r="F93" s="3">
        <v>873.60000000000014</v>
      </c>
      <c r="G93" s="3">
        <v>1485590.6</v>
      </c>
      <c r="H93" s="3">
        <v>18.2</v>
      </c>
      <c r="I93" s="3" t="s">
        <v>12</v>
      </c>
      <c r="J93" s="3">
        <v>15899.520000000002</v>
      </c>
      <c r="K93" s="3">
        <v>0</v>
      </c>
      <c r="L93" s="3">
        <v>13.522510541724769</v>
      </c>
      <c r="M93" s="3">
        <f>IF(F93&gt;0,SUM($J$2:J93)/SUM($F$2:F93),M92)</f>
        <v>17.126395914412761</v>
      </c>
    </row>
    <row r="94" spans="1:13" x14ac:dyDescent="0.25">
      <c r="A94" s="1">
        <v>44237</v>
      </c>
      <c r="B94" s="2">
        <v>7</v>
      </c>
      <c r="C94" s="2" t="s">
        <v>64</v>
      </c>
      <c r="D94" s="3" t="s">
        <v>15</v>
      </c>
      <c r="E94" s="3">
        <v>0</v>
      </c>
      <c r="F94" s="3">
        <v>2167.1999999999998</v>
      </c>
      <c r="G94" s="3">
        <v>1483423.4</v>
      </c>
      <c r="H94" s="3">
        <v>18.8</v>
      </c>
      <c r="I94" s="3" t="s">
        <v>12</v>
      </c>
      <c r="J94" s="3">
        <v>40743.360000000001</v>
      </c>
      <c r="K94" s="3">
        <v>0</v>
      </c>
      <c r="L94" s="3">
        <v>13.522510541724769</v>
      </c>
      <c r="M94" s="3">
        <f>IF(F94&gt;0,SUM($J$2:J94)/SUM($F$2:F94),M93)</f>
        <v>17.132948469983006</v>
      </c>
    </row>
    <row r="95" spans="1:13" x14ac:dyDescent="0.25">
      <c r="A95" s="1">
        <v>44237</v>
      </c>
      <c r="B95" s="2">
        <v>7</v>
      </c>
      <c r="C95" s="2" t="s">
        <v>64</v>
      </c>
      <c r="D95" s="3" t="s">
        <v>15</v>
      </c>
      <c r="E95" s="3">
        <v>0</v>
      </c>
      <c r="F95" s="3">
        <v>8085</v>
      </c>
      <c r="G95" s="3">
        <v>1475338.4</v>
      </c>
      <c r="H95" s="3">
        <v>18.600000000000001</v>
      </c>
      <c r="I95" s="3" t="s">
        <v>12</v>
      </c>
      <c r="J95" s="3">
        <v>150381</v>
      </c>
      <c r="K95" s="3">
        <v>0</v>
      </c>
      <c r="L95" s="3">
        <v>13.522510541724769</v>
      </c>
      <c r="M95" s="3">
        <f>IF(F95&gt;0,SUM($J$2:J95)/SUM($F$2:F95),M94)</f>
        <v>17.154068126409772</v>
      </c>
    </row>
    <row r="96" spans="1:13" x14ac:dyDescent="0.25">
      <c r="A96" s="1">
        <v>44237</v>
      </c>
      <c r="B96" s="2">
        <v>7</v>
      </c>
      <c r="C96" s="2" t="s">
        <v>64</v>
      </c>
      <c r="D96" s="3" t="s">
        <v>15</v>
      </c>
      <c r="E96" s="3">
        <v>0</v>
      </c>
      <c r="F96" s="3">
        <v>5390</v>
      </c>
      <c r="G96" s="3">
        <v>1469948.4</v>
      </c>
      <c r="H96" s="3">
        <v>18.8</v>
      </c>
      <c r="I96" s="3" t="s">
        <v>12</v>
      </c>
      <c r="J96" s="3">
        <v>101332</v>
      </c>
      <c r="K96" s="3">
        <v>0</v>
      </c>
      <c r="L96" s="3">
        <v>13.522510541724769</v>
      </c>
      <c r="M96" s="3">
        <f>IF(F96&gt;0,SUM($J$2:J96)/SUM($F$2:F96),M95)</f>
        <v>17.169714506826043</v>
      </c>
    </row>
    <row r="97" spans="1:13" x14ac:dyDescent="0.25">
      <c r="A97" s="1">
        <v>44237</v>
      </c>
      <c r="B97" s="2">
        <v>7</v>
      </c>
      <c r="C97" s="2" t="s">
        <v>64</v>
      </c>
      <c r="D97" s="3" t="s">
        <v>15</v>
      </c>
      <c r="E97" s="3">
        <v>0</v>
      </c>
      <c r="F97" s="3">
        <v>5400</v>
      </c>
      <c r="G97" s="3">
        <v>1464548.4</v>
      </c>
      <c r="H97" s="3">
        <v>17.399999999999999</v>
      </c>
      <c r="I97" s="3" t="s">
        <v>12</v>
      </c>
      <c r="J97" s="3">
        <v>93959.999999999985</v>
      </c>
      <c r="K97" s="3">
        <v>0</v>
      </c>
      <c r="L97" s="3">
        <v>13.522510541724769</v>
      </c>
      <c r="M97" s="3">
        <f>IF(F97&gt;0,SUM($J$2:J97)/SUM($F$2:F97),M96)</f>
        <v>17.17188699326071</v>
      </c>
    </row>
    <row r="98" spans="1:13" x14ac:dyDescent="0.25">
      <c r="A98" s="1">
        <v>44237</v>
      </c>
      <c r="B98" s="2">
        <v>7</v>
      </c>
      <c r="C98" s="2" t="s">
        <v>64</v>
      </c>
      <c r="D98" s="3" t="s">
        <v>15</v>
      </c>
      <c r="E98" s="3">
        <v>0</v>
      </c>
      <c r="F98" s="3">
        <v>2905</v>
      </c>
      <c r="G98" s="3">
        <v>1461643.4</v>
      </c>
      <c r="H98" s="3">
        <v>18.100000000000001</v>
      </c>
      <c r="I98" s="3" t="s">
        <v>12</v>
      </c>
      <c r="J98" s="3">
        <v>52580.500000000007</v>
      </c>
      <c r="K98" s="3">
        <v>0</v>
      </c>
      <c r="L98" s="3">
        <v>13.522510541724769</v>
      </c>
      <c r="M98" s="3">
        <f>IF(F98&gt;0,SUM($J$2:J98)/SUM($F$2:F98),M97)</f>
        <v>17.176573456596774</v>
      </c>
    </row>
    <row r="99" spans="1:13" x14ac:dyDescent="0.25">
      <c r="A99" s="1">
        <v>44237</v>
      </c>
      <c r="B99" s="2">
        <v>7</v>
      </c>
      <c r="C99" s="2" t="s">
        <v>64</v>
      </c>
      <c r="D99" s="3" t="s">
        <v>15</v>
      </c>
      <c r="E99" s="3">
        <v>0</v>
      </c>
      <c r="F99" s="3">
        <v>37660</v>
      </c>
      <c r="G99" s="3">
        <v>1423983.4</v>
      </c>
      <c r="H99" s="3">
        <v>16.8</v>
      </c>
      <c r="I99" s="3" t="s">
        <v>12</v>
      </c>
      <c r="J99" s="3">
        <v>632688</v>
      </c>
      <c r="K99" s="3">
        <v>0</v>
      </c>
      <c r="L99" s="3">
        <v>13.522510541724769</v>
      </c>
      <c r="M99" s="3">
        <f>IF(F99&gt;0,SUM($J$2:J99)/SUM($F$2:F99),M98)</f>
        <v>17.153437314530013</v>
      </c>
    </row>
    <row r="100" spans="1:13" x14ac:dyDescent="0.25">
      <c r="A100" s="1">
        <v>44237</v>
      </c>
      <c r="B100" s="2">
        <v>7</v>
      </c>
      <c r="C100" s="2" t="s">
        <v>64</v>
      </c>
      <c r="D100" s="3" t="s">
        <v>15</v>
      </c>
      <c r="E100" s="3">
        <v>0</v>
      </c>
      <c r="F100" s="3">
        <v>14180</v>
      </c>
      <c r="G100" s="3">
        <v>1409803.4</v>
      </c>
      <c r="H100" s="3">
        <v>17.100000000000001</v>
      </c>
      <c r="I100" s="3" t="s">
        <v>12</v>
      </c>
      <c r="J100" s="3">
        <v>242478.00000000003</v>
      </c>
      <c r="K100" s="3">
        <v>0</v>
      </c>
      <c r="L100" s="3">
        <v>13.522510541724769</v>
      </c>
      <c r="M100" s="3">
        <f>IF(F100&gt;0,SUM($J$2:J100)/SUM($F$2:F100),M99)</f>
        <v>17.152229084662068</v>
      </c>
    </row>
    <row r="101" spans="1:13" x14ac:dyDescent="0.25">
      <c r="A101" s="1">
        <v>44238</v>
      </c>
      <c r="B101" s="2">
        <v>7</v>
      </c>
      <c r="C101" s="2" t="s">
        <v>64</v>
      </c>
      <c r="D101" s="3" t="s">
        <v>15</v>
      </c>
      <c r="E101" s="3">
        <v>0</v>
      </c>
      <c r="F101" s="3">
        <v>506</v>
      </c>
      <c r="G101" s="3">
        <v>1409297.4</v>
      </c>
      <c r="H101" s="3">
        <v>17.899999999999999</v>
      </c>
      <c r="I101" s="3" t="s">
        <v>12</v>
      </c>
      <c r="J101" s="3">
        <v>9057.4</v>
      </c>
      <c r="K101" s="3">
        <v>0</v>
      </c>
      <c r="L101" s="3">
        <v>13.522510541724769</v>
      </c>
      <c r="M101" s="3">
        <f>IF(F101&gt;0,SUM($J$2:J101)/SUM($F$2:F101),M100)</f>
        <v>17.152831918385839</v>
      </c>
    </row>
    <row r="102" spans="1:13" x14ac:dyDescent="0.25">
      <c r="A102" s="1">
        <v>44238</v>
      </c>
      <c r="B102" s="2">
        <v>7</v>
      </c>
      <c r="C102" s="2" t="s">
        <v>64</v>
      </c>
      <c r="D102" s="3" t="s">
        <v>15</v>
      </c>
      <c r="E102" s="3">
        <v>0</v>
      </c>
      <c r="F102" s="3">
        <v>2695</v>
      </c>
      <c r="G102" s="3">
        <v>1406602.4</v>
      </c>
      <c r="H102" s="3">
        <v>16.600000000000001</v>
      </c>
      <c r="I102" s="3" t="s">
        <v>12</v>
      </c>
      <c r="J102" s="3">
        <v>44737.000000000007</v>
      </c>
      <c r="K102" s="3">
        <v>0</v>
      </c>
      <c r="L102" s="3">
        <v>13.522510541724769</v>
      </c>
      <c r="M102" s="3">
        <f>IF(F102&gt;0,SUM($J$2:J102)/SUM($F$2:F102),M101)</f>
        <v>17.150468342389665</v>
      </c>
    </row>
    <row r="103" spans="1:13" x14ac:dyDescent="0.25">
      <c r="A103" s="1">
        <v>44238</v>
      </c>
      <c r="B103" s="2">
        <v>7</v>
      </c>
      <c r="C103" s="2" t="s">
        <v>64</v>
      </c>
      <c r="D103" s="3" t="s">
        <v>15</v>
      </c>
      <c r="E103" s="3">
        <v>0</v>
      </c>
      <c r="F103" s="3">
        <v>2895</v>
      </c>
      <c r="G103" s="3">
        <v>1403707.4</v>
      </c>
      <c r="H103" s="3">
        <v>18.399999999999999</v>
      </c>
      <c r="I103" s="3" t="s">
        <v>12</v>
      </c>
      <c r="J103" s="3">
        <v>53267.999999999993</v>
      </c>
      <c r="K103" s="3">
        <v>0</v>
      </c>
      <c r="L103" s="3">
        <v>13.522510541724769</v>
      </c>
      <c r="M103" s="3">
        <f>IF(F103&gt;0,SUM($J$2:J103)/SUM($F$2:F103),M102)</f>
        <v>17.156180806884148</v>
      </c>
    </row>
    <row r="104" spans="1:13" x14ac:dyDescent="0.25">
      <c r="A104" s="1">
        <v>44240</v>
      </c>
      <c r="B104" s="2">
        <v>7</v>
      </c>
      <c r="C104" s="2" t="s">
        <v>64</v>
      </c>
      <c r="D104" s="3" t="s">
        <v>15</v>
      </c>
      <c r="E104" s="3">
        <v>0</v>
      </c>
      <c r="F104" s="3">
        <v>3040</v>
      </c>
      <c r="G104" s="3">
        <v>1400667.4</v>
      </c>
      <c r="H104" s="3">
        <v>17.5</v>
      </c>
      <c r="I104" s="3" t="s">
        <v>12</v>
      </c>
      <c r="J104" s="3">
        <v>53200</v>
      </c>
      <c r="K104" s="3">
        <v>0</v>
      </c>
      <c r="L104" s="3">
        <v>13.522510541724769</v>
      </c>
      <c r="M104" s="3">
        <f>IF(F104&gt;0,SUM($J$2:J104)/SUM($F$2:F104),M103)</f>
        <v>17.157823481209228</v>
      </c>
    </row>
    <row r="105" spans="1:13" x14ac:dyDescent="0.25">
      <c r="A105" s="1">
        <v>44240</v>
      </c>
      <c r="B105" s="2">
        <v>7</v>
      </c>
      <c r="C105" s="2" t="s">
        <v>64</v>
      </c>
      <c r="D105" s="3" t="s">
        <v>15</v>
      </c>
      <c r="E105" s="3">
        <v>0</v>
      </c>
      <c r="F105" s="3">
        <v>2695</v>
      </c>
      <c r="G105" s="3">
        <v>1397972.4</v>
      </c>
      <c r="H105" s="3">
        <v>16.5</v>
      </c>
      <c r="I105" s="3" t="s">
        <v>12</v>
      </c>
      <c r="J105" s="3">
        <v>44467.5</v>
      </c>
      <c r="K105" s="3">
        <v>0</v>
      </c>
      <c r="L105" s="3">
        <v>13.522510541724769</v>
      </c>
      <c r="M105" s="3">
        <f>IF(F105&gt;0,SUM($J$2:J105)/SUM($F$2:F105),M104)</f>
        <v>17.155049009297304</v>
      </c>
    </row>
    <row r="106" spans="1:13" x14ac:dyDescent="0.25">
      <c r="A106" s="1">
        <v>44240</v>
      </c>
      <c r="B106" s="2">
        <v>7</v>
      </c>
      <c r="C106" s="2" t="s">
        <v>64</v>
      </c>
      <c r="D106" s="3" t="s">
        <v>15</v>
      </c>
      <c r="E106" s="3">
        <v>0</v>
      </c>
      <c r="F106" s="3">
        <v>2690</v>
      </c>
      <c r="G106" s="3">
        <v>1395282.4</v>
      </c>
      <c r="H106" s="3">
        <v>18.7</v>
      </c>
      <c r="I106" s="3" t="s">
        <v>12</v>
      </c>
      <c r="J106" s="3">
        <v>50303</v>
      </c>
      <c r="K106" s="3">
        <v>0</v>
      </c>
      <c r="L106" s="3">
        <v>13.522510541724769</v>
      </c>
      <c r="M106" s="3">
        <f>IF(F106&gt;0,SUM($J$2:J106)/SUM($F$2:F106),M105)</f>
        <v>17.161525723158977</v>
      </c>
    </row>
    <row r="107" spans="1:13" x14ac:dyDescent="0.25">
      <c r="A107" s="1">
        <v>44240</v>
      </c>
      <c r="B107" s="2">
        <v>7</v>
      </c>
      <c r="C107" s="2" t="s">
        <v>64</v>
      </c>
      <c r="D107" s="3" t="s">
        <v>15</v>
      </c>
      <c r="E107" s="3">
        <v>0</v>
      </c>
      <c r="F107" s="3">
        <v>2850</v>
      </c>
      <c r="G107" s="3">
        <v>1392432.4</v>
      </c>
      <c r="H107" s="3">
        <v>16.399999999999999</v>
      </c>
      <c r="I107" s="3" t="s">
        <v>12</v>
      </c>
      <c r="J107" s="3">
        <v>46739.999999999993</v>
      </c>
      <c r="K107" s="3">
        <v>0</v>
      </c>
      <c r="L107" s="3">
        <v>13.522510541724769</v>
      </c>
      <c r="M107" s="3">
        <f>IF(F107&gt;0,SUM($J$2:J107)/SUM($F$2:F107),M106)</f>
        <v>17.158158340273889</v>
      </c>
    </row>
    <row r="108" spans="1:13" x14ac:dyDescent="0.25">
      <c r="A108" s="1">
        <v>44240</v>
      </c>
      <c r="B108" s="2">
        <v>7</v>
      </c>
      <c r="C108" s="2" t="s">
        <v>64</v>
      </c>
      <c r="D108" s="3" t="s">
        <v>15</v>
      </c>
      <c r="E108" s="3">
        <v>0</v>
      </c>
      <c r="F108" s="3">
        <v>6480</v>
      </c>
      <c r="G108" s="3">
        <v>1385952.4</v>
      </c>
      <c r="H108" s="3">
        <v>17.399999999999999</v>
      </c>
      <c r="I108" s="3" t="s">
        <v>12</v>
      </c>
      <c r="J108" s="3">
        <v>112751.99999999999</v>
      </c>
      <c r="K108" s="3">
        <v>0</v>
      </c>
      <c r="L108" s="3">
        <v>13.522510541724769</v>
      </c>
      <c r="M108" s="3">
        <f>IF(F108&gt;0,SUM($J$2:J108)/SUM($F$2:F108),M107)</f>
        <v>17.160565609135961</v>
      </c>
    </row>
    <row r="109" spans="1:13" x14ac:dyDescent="0.25">
      <c r="A109" s="1">
        <v>44241</v>
      </c>
      <c r="B109" s="2">
        <v>8</v>
      </c>
      <c r="C109" s="2" t="s">
        <v>65</v>
      </c>
      <c r="D109" s="3" t="s">
        <v>15</v>
      </c>
      <c r="E109" s="3">
        <v>0</v>
      </c>
      <c r="F109" s="3">
        <v>507</v>
      </c>
      <c r="G109" s="3">
        <v>1385445.4</v>
      </c>
      <c r="H109" s="3">
        <v>17.3</v>
      </c>
      <c r="I109" s="3" t="s">
        <v>12</v>
      </c>
      <c r="J109" s="3">
        <v>8771.1</v>
      </c>
      <c r="K109" s="3">
        <v>0</v>
      </c>
      <c r="L109" s="3">
        <v>13.522510541724769</v>
      </c>
      <c r="M109" s="3">
        <f>IF(F109&gt;0,SUM($J$2:J109)/SUM($F$2:F109),M108)</f>
        <v>17.160674116257699</v>
      </c>
    </row>
    <row r="110" spans="1:13" x14ac:dyDescent="0.25">
      <c r="A110" s="1">
        <v>44241</v>
      </c>
      <c r="B110" s="2">
        <v>8</v>
      </c>
      <c r="C110" s="2" t="s">
        <v>65</v>
      </c>
      <c r="D110" s="3" t="s">
        <v>15</v>
      </c>
      <c r="E110" s="3">
        <v>0</v>
      </c>
      <c r="F110" s="3">
        <v>1497</v>
      </c>
      <c r="G110" s="3">
        <v>1383948.4</v>
      </c>
      <c r="H110" s="3">
        <v>16.100000000000001</v>
      </c>
      <c r="I110" s="3" t="s">
        <v>12</v>
      </c>
      <c r="J110" s="3">
        <v>24101.7</v>
      </c>
      <c r="K110" s="3">
        <v>0</v>
      </c>
      <c r="L110" s="3">
        <v>13.522510541724769</v>
      </c>
      <c r="M110" s="3">
        <f>IF(F110&gt;0,SUM($J$2:J110)/SUM($F$2:F110),M109)</f>
        <v>17.158242542780691</v>
      </c>
    </row>
    <row r="111" spans="1:13" x14ac:dyDescent="0.25">
      <c r="A111" s="1">
        <v>44241</v>
      </c>
      <c r="B111" s="2">
        <v>8</v>
      </c>
      <c r="C111" s="2" t="s">
        <v>65</v>
      </c>
      <c r="D111" s="3" t="s">
        <v>15</v>
      </c>
      <c r="E111" s="3">
        <v>0</v>
      </c>
      <c r="F111" s="3">
        <v>37553</v>
      </c>
      <c r="G111" s="3">
        <v>1346395.4</v>
      </c>
      <c r="H111" s="3">
        <v>16.600000000000001</v>
      </c>
      <c r="I111" s="3" t="s">
        <v>12</v>
      </c>
      <c r="J111" s="3">
        <v>623379.80000000005</v>
      </c>
      <c r="K111" s="3">
        <v>0</v>
      </c>
      <c r="L111" s="3">
        <v>13.522510541724769</v>
      </c>
      <c r="M111" s="3">
        <f>IF(F111&gt;0,SUM($J$2:J111)/SUM($F$2:F111),M110)</f>
        <v>17.12788493591702</v>
      </c>
    </row>
    <row r="112" spans="1:13" x14ac:dyDescent="0.25">
      <c r="A112" s="1">
        <v>44241</v>
      </c>
      <c r="B112" s="2">
        <v>8</v>
      </c>
      <c r="C112" s="2" t="s">
        <v>65</v>
      </c>
      <c r="D112" s="3" t="s">
        <v>15</v>
      </c>
      <c r="E112" s="3">
        <v>0</v>
      </c>
      <c r="F112" s="3">
        <v>8095</v>
      </c>
      <c r="G112" s="3">
        <v>1338300.3999999999</v>
      </c>
      <c r="H112" s="3">
        <v>18.899999999999999</v>
      </c>
      <c r="I112" s="3" t="s">
        <v>12</v>
      </c>
      <c r="J112" s="3">
        <v>152995.5</v>
      </c>
      <c r="K112" s="3">
        <v>0</v>
      </c>
      <c r="L112" s="3">
        <v>13.522510541724769</v>
      </c>
      <c r="M112" s="3">
        <f>IF(F112&gt;0,SUM($J$2:J112)/SUM($F$2:F112),M111)</f>
        <v>17.148417697603158</v>
      </c>
    </row>
    <row r="113" spans="1:13" x14ac:dyDescent="0.25">
      <c r="A113" s="1">
        <v>44241</v>
      </c>
      <c r="B113" s="2">
        <v>8</v>
      </c>
      <c r="C113" s="2" t="s">
        <v>65</v>
      </c>
      <c r="D113" s="3" t="s">
        <v>15</v>
      </c>
      <c r="E113" s="3">
        <v>0</v>
      </c>
      <c r="F113" s="3">
        <v>314</v>
      </c>
      <c r="G113" s="3">
        <v>1337986.3999999999</v>
      </c>
      <c r="H113" s="3">
        <v>16.8</v>
      </c>
      <c r="I113" s="3" t="s">
        <v>12</v>
      </c>
      <c r="J113" s="3">
        <v>5275.2</v>
      </c>
      <c r="K113" s="3">
        <v>0</v>
      </c>
      <c r="L113" s="3">
        <v>13.522510541724769</v>
      </c>
      <c r="M113" s="3">
        <f>IF(F113&gt;0,SUM($J$2:J113)/SUM($F$2:F113),M112)</f>
        <v>17.148261176353436</v>
      </c>
    </row>
    <row r="114" spans="1:13" x14ac:dyDescent="0.25">
      <c r="A114" s="1">
        <v>44241</v>
      </c>
      <c r="B114" s="2">
        <v>8</v>
      </c>
      <c r="C114" s="2" t="s">
        <v>65</v>
      </c>
      <c r="D114" s="3" t="s">
        <v>15</v>
      </c>
      <c r="E114" s="3">
        <v>0</v>
      </c>
      <c r="F114" s="3">
        <v>5119</v>
      </c>
      <c r="G114" s="3">
        <v>1332867.3999999999</v>
      </c>
      <c r="H114" s="3">
        <v>18.5</v>
      </c>
      <c r="I114" s="3" t="s">
        <v>12</v>
      </c>
      <c r="J114" s="3">
        <v>94701.5</v>
      </c>
      <c r="K114" s="3">
        <v>0</v>
      </c>
      <c r="L114" s="3">
        <v>13.522510541724769</v>
      </c>
      <c r="M114" s="3">
        <f>IF(F114&gt;0,SUM($J$2:J114)/SUM($F$2:F114),M113)</f>
        <v>17.158088886326066</v>
      </c>
    </row>
    <row r="115" spans="1:13" x14ac:dyDescent="0.25">
      <c r="A115" s="1">
        <v>44241</v>
      </c>
      <c r="B115" s="2">
        <v>8</v>
      </c>
      <c r="C115" s="2" t="s">
        <v>65</v>
      </c>
      <c r="D115" s="3" t="s">
        <v>15</v>
      </c>
      <c r="E115" s="3">
        <v>0</v>
      </c>
      <c r="F115" s="3">
        <v>5403</v>
      </c>
      <c r="G115" s="3">
        <v>1327464.3999999999</v>
      </c>
      <c r="H115" s="3">
        <v>17.600000000000001</v>
      </c>
      <c r="I115" s="3" t="s">
        <v>12</v>
      </c>
      <c r="J115" s="3">
        <v>95092.800000000003</v>
      </c>
      <c r="K115" s="3">
        <v>0</v>
      </c>
      <c r="L115" s="3">
        <v>13.522510541724769</v>
      </c>
      <c r="M115" s="3">
        <f>IF(F115&gt;0,SUM($J$2:J115)/SUM($F$2:F115),M114)</f>
        <v>17.161454190679258</v>
      </c>
    </row>
    <row r="116" spans="1:13" x14ac:dyDescent="0.25">
      <c r="A116" s="1">
        <v>44242</v>
      </c>
      <c r="B116" s="2">
        <v>8</v>
      </c>
      <c r="C116" s="2" t="s">
        <v>65</v>
      </c>
      <c r="D116" s="3" t="s">
        <v>15</v>
      </c>
      <c r="E116" s="3">
        <v>0</v>
      </c>
      <c r="F116" s="3">
        <v>4705</v>
      </c>
      <c r="G116" s="3">
        <v>1322759.3999999999</v>
      </c>
      <c r="H116" s="3">
        <v>18.7</v>
      </c>
      <c r="I116" s="3" t="s">
        <v>12</v>
      </c>
      <c r="J116" s="3">
        <v>87983.5</v>
      </c>
      <c r="K116" s="3">
        <v>0</v>
      </c>
      <c r="L116" s="3">
        <v>13.522510541724769</v>
      </c>
      <c r="M116" s="3">
        <f>IF(F116&gt;0,SUM($J$2:J116)/SUM($F$2:F116),M115)</f>
        <v>17.171589896187839</v>
      </c>
    </row>
    <row r="117" spans="1:13" x14ac:dyDescent="0.25">
      <c r="A117" s="1">
        <v>44242</v>
      </c>
      <c r="B117" s="2">
        <v>8</v>
      </c>
      <c r="C117" s="2" t="s">
        <v>65</v>
      </c>
      <c r="D117" s="3" t="s">
        <v>15</v>
      </c>
      <c r="E117" s="3">
        <v>0</v>
      </c>
      <c r="F117" s="3">
        <v>24965</v>
      </c>
      <c r="G117" s="3">
        <v>1297794.3999999999</v>
      </c>
      <c r="H117" s="3">
        <v>18.100000000000001</v>
      </c>
      <c r="I117" s="3" t="s">
        <v>12</v>
      </c>
      <c r="J117" s="3">
        <v>451866.50000000006</v>
      </c>
      <c r="K117" s="3">
        <v>0</v>
      </c>
      <c r="L117" s="3">
        <v>13.522510541724769</v>
      </c>
      <c r="M117" s="3">
        <f>IF(F117&gt;0,SUM($J$2:J117)/SUM($F$2:F117),M116)</f>
        <v>17.202946836322585</v>
      </c>
    </row>
    <row r="118" spans="1:13" x14ac:dyDescent="0.25">
      <c r="A118" s="1">
        <v>44243</v>
      </c>
      <c r="B118" s="2">
        <v>8</v>
      </c>
      <c r="C118" s="2" t="s">
        <v>65</v>
      </c>
      <c r="D118" s="3" t="s">
        <v>15</v>
      </c>
      <c r="E118" s="3">
        <v>0</v>
      </c>
      <c r="F118" s="3">
        <v>1434</v>
      </c>
      <c r="G118" s="3">
        <v>1296360.3999999999</v>
      </c>
      <c r="H118" s="3">
        <v>16.2</v>
      </c>
      <c r="I118" s="3" t="s">
        <v>12</v>
      </c>
      <c r="J118" s="3">
        <v>23230.799999999999</v>
      </c>
      <c r="K118" s="3">
        <v>0</v>
      </c>
      <c r="L118" s="3">
        <v>13.522510541724769</v>
      </c>
      <c r="M118" s="3">
        <f>IF(F118&gt;0,SUM($J$2:J118)/SUM($F$2:F118),M117)</f>
        <v>17.201004843687379</v>
      </c>
    </row>
    <row r="119" spans="1:13" x14ac:dyDescent="0.25">
      <c r="A119" s="1">
        <v>44243</v>
      </c>
      <c r="B119" s="2">
        <v>8</v>
      </c>
      <c r="C119" s="2" t="s">
        <v>65</v>
      </c>
      <c r="D119" s="3" t="s">
        <v>15</v>
      </c>
      <c r="E119" s="3">
        <v>0</v>
      </c>
      <c r="F119" s="3">
        <v>1516</v>
      </c>
      <c r="G119" s="3">
        <v>1294844.3999999999</v>
      </c>
      <c r="H119" s="3">
        <v>16.8</v>
      </c>
      <c r="I119" s="3" t="s">
        <v>12</v>
      </c>
      <c r="J119" s="3">
        <v>25468.799999999999</v>
      </c>
      <c r="K119" s="3">
        <v>0</v>
      </c>
      <c r="L119" s="3">
        <v>13.522510541724769</v>
      </c>
      <c r="M119" s="3">
        <f>IF(F119&gt;0,SUM($J$2:J119)/SUM($F$2:F119),M118)</f>
        <v>17.200185660108058</v>
      </c>
    </row>
    <row r="120" spans="1:13" x14ac:dyDescent="0.25">
      <c r="A120" s="1">
        <v>44243</v>
      </c>
      <c r="B120" s="2">
        <v>8</v>
      </c>
      <c r="C120" s="2" t="s">
        <v>65</v>
      </c>
      <c r="D120" s="3" t="s">
        <v>15</v>
      </c>
      <c r="E120" s="3">
        <v>0</v>
      </c>
      <c r="F120" s="3">
        <v>5420</v>
      </c>
      <c r="G120" s="3">
        <v>1289424.3999999999</v>
      </c>
      <c r="H120" s="3">
        <v>16.8</v>
      </c>
      <c r="I120" s="3" t="s">
        <v>12</v>
      </c>
      <c r="J120" s="3">
        <v>91056</v>
      </c>
      <c r="K120" s="3">
        <v>0</v>
      </c>
      <c r="L120" s="3">
        <v>13.522510541724769</v>
      </c>
      <c r="M120" s="3">
        <f>IF(F120&gt;0,SUM($J$2:J120)/SUM($F$2:F120),M119)</f>
        <v>17.197284091261768</v>
      </c>
    </row>
    <row r="121" spans="1:13" x14ac:dyDescent="0.25">
      <c r="A121" s="1">
        <v>44243</v>
      </c>
      <c r="B121" s="2">
        <v>8</v>
      </c>
      <c r="C121" s="2" t="s">
        <v>65</v>
      </c>
      <c r="D121" s="3" t="s">
        <v>15</v>
      </c>
      <c r="E121" s="3">
        <v>0</v>
      </c>
      <c r="F121" s="3">
        <v>2695</v>
      </c>
      <c r="G121" s="3">
        <v>1286729.3999999999</v>
      </c>
      <c r="H121" s="3">
        <v>18.399999999999999</v>
      </c>
      <c r="I121" s="3" t="s">
        <v>12</v>
      </c>
      <c r="J121" s="3">
        <v>49587.999999999993</v>
      </c>
      <c r="K121" s="3">
        <v>0</v>
      </c>
      <c r="L121" s="3">
        <v>13.522510541724769</v>
      </c>
      <c r="M121" s="3">
        <f>IF(F121&gt;0,SUM($J$2:J121)/SUM($F$2:F121),M120)</f>
        <v>17.201604561198938</v>
      </c>
    </row>
    <row r="122" spans="1:13" x14ac:dyDescent="0.25">
      <c r="A122" s="1">
        <v>44243</v>
      </c>
      <c r="B122" s="2">
        <v>8</v>
      </c>
      <c r="C122" s="2" t="s">
        <v>65</v>
      </c>
      <c r="D122" s="3" t="s">
        <v>15</v>
      </c>
      <c r="E122" s="3">
        <v>0</v>
      </c>
      <c r="F122" s="3">
        <v>5370</v>
      </c>
      <c r="G122" s="3">
        <v>1281359.3999999999</v>
      </c>
      <c r="H122" s="3">
        <v>16.8</v>
      </c>
      <c r="I122" s="3" t="s">
        <v>12</v>
      </c>
      <c r="J122" s="3">
        <v>90216</v>
      </c>
      <c r="K122" s="3">
        <v>0</v>
      </c>
      <c r="L122" s="3">
        <v>13.522510541724769</v>
      </c>
      <c r="M122" s="3">
        <f>IF(F122&gt;0,SUM($J$2:J122)/SUM($F$2:F122),M121)</f>
        <v>17.198750360312644</v>
      </c>
    </row>
    <row r="123" spans="1:13" x14ac:dyDescent="0.25">
      <c r="A123" s="1">
        <v>44243</v>
      </c>
      <c r="B123" s="2">
        <v>8</v>
      </c>
      <c r="C123" s="2" t="s">
        <v>65</v>
      </c>
      <c r="D123" s="3" t="s">
        <v>15</v>
      </c>
      <c r="E123" s="3">
        <v>0</v>
      </c>
      <c r="F123" s="3">
        <v>1220</v>
      </c>
      <c r="G123" s="3">
        <v>1280139.3999999999</v>
      </c>
      <c r="H123" s="3">
        <v>17.7</v>
      </c>
      <c r="I123" s="3" t="s">
        <v>12</v>
      </c>
      <c r="J123" s="3">
        <v>21594</v>
      </c>
      <c r="K123" s="3">
        <v>0</v>
      </c>
      <c r="L123" s="3">
        <v>13.522510541724769</v>
      </c>
      <c r="M123" s="3">
        <f>IF(F123&gt;0,SUM($J$2:J123)/SUM($F$2:F123),M122)</f>
        <v>17.199558385431132</v>
      </c>
    </row>
    <row r="124" spans="1:13" x14ac:dyDescent="0.25">
      <c r="A124" s="1">
        <v>44243</v>
      </c>
      <c r="B124" s="2">
        <v>8</v>
      </c>
      <c r="C124" s="2" t="s">
        <v>65</v>
      </c>
      <c r="D124" s="3" t="s">
        <v>15</v>
      </c>
      <c r="E124" s="3">
        <v>0</v>
      </c>
      <c r="F124" s="3">
        <v>2905</v>
      </c>
      <c r="G124" s="3">
        <v>1277234.3999999999</v>
      </c>
      <c r="H124" s="3">
        <v>16.399999999999999</v>
      </c>
      <c r="I124" s="3" t="s">
        <v>12</v>
      </c>
      <c r="J124" s="3">
        <v>47641.999999999993</v>
      </c>
      <c r="K124" s="3">
        <v>0</v>
      </c>
      <c r="L124" s="3">
        <v>13.522510541724769</v>
      </c>
      <c r="M124" s="3">
        <f>IF(F124&gt;0,SUM($J$2:J124)/SUM($F$2:F124),M123)</f>
        <v>17.196501047492834</v>
      </c>
    </row>
    <row r="125" spans="1:13" x14ac:dyDescent="0.25">
      <c r="A125" s="1">
        <v>44243</v>
      </c>
      <c r="B125" s="2">
        <v>8</v>
      </c>
      <c r="C125" s="2" t="s">
        <v>65</v>
      </c>
      <c r="D125" s="3" t="s">
        <v>15</v>
      </c>
      <c r="E125" s="3">
        <v>0</v>
      </c>
      <c r="F125" s="3">
        <v>1260</v>
      </c>
      <c r="G125" s="3">
        <v>1275974.3999999999</v>
      </c>
      <c r="H125" s="3">
        <v>18.5</v>
      </c>
      <c r="I125" s="3" t="s">
        <v>12</v>
      </c>
      <c r="J125" s="3">
        <v>23310</v>
      </c>
      <c r="K125" s="3">
        <v>0</v>
      </c>
      <c r="L125" s="3">
        <v>13.522510541724769</v>
      </c>
      <c r="M125" s="3">
        <f>IF(F125&gt;0,SUM($J$2:J125)/SUM($F$2:F125),M124)</f>
        <v>17.198659331902544</v>
      </c>
    </row>
    <row r="126" spans="1:13" x14ac:dyDescent="0.25">
      <c r="A126" s="1">
        <v>44243</v>
      </c>
      <c r="B126" s="2">
        <v>8</v>
      </c>
      <c r="C126" s="2" t="s">
        <v>65</v>
      </c>
      <c r="D126" s="3" t="s">
        <v>15</v>
      </c>
      <c r="E126" s="3">
        <v>0</v>
      </c>
      <c r="F126" s="3">
        <v>3310</v>
      </c>
      <c r="G126" s="3">
        <v>1272664.3999999999</v>
      </c>
      <c r="H126" s="3">
        <v>17.100000000000001</v>
      </c>
      <c r="I126" s="3" t="s">
        <v>12</v>
      </c>
      <c r="J126" s="3">
        <v>56601.000000000007</v>
      </c>
      <c r="K126" s="3">
        <v>0</v>
      </c>
      <c r="L126" s="3">
        <v>13.522510541724769</v>
      </c>
      <c r="M126" s="3">
        <f>IF(F126&gt;0,SUM($J$2:J126)/SUM($F$2:F126),M125)</f>
        <v>17.198232055736</v>
      </c>
    </row>
    <row r="127" spans="1:13" x14ac:dyDescent="0.25">
      <c r="A127" s="1">
        <v>44244</v>
      </c>
      <c r="B127" s="2">
        <v>8</v>
      </c>
      <c r="C127" s="2" t="s">
        <v>65</v>
      </c>
      <c r="D127" s="3" t="s">
        <v>15</v>
      </c>
      <c r="E127" s="3">
        <v>0</v>
      </c>
      <c r="F127" s="3">
        <v>880</v>
      </c>
      <c r="G127" s="3">
        <v>1271784.3999999999</v>
      </c>
      <c r="H127" s="3">
        <v>16.100000000000001</v>
      </c>
      <c r="I127" s="3" t="s">
        <v>12</v>
      </c>
      <c r="J127" s="3">
        <v>14168.000000000002</v>
      </c>
      <c r="K127" s="3">
        <v>0</v>
      </c>
      <c r="L127" s="3">
        <v>13.522510541724769</v>
      </c>
      <c r="M127" s="3">
        <f>IF(F127&gt;0,SUM($J$2:J127)/SUM($F$2:F127),M126)</f>
        <v>17.196969008668415</v>
      </c>
    </row>
    <row r="128" spans="1:13" x14ac:dyDescent="0.25">
      <c r="A128" s="1">
        <v>44244</v>
      </c>
      <c r="B128" s="2">
        <v>8</v>
      </c>
      <c r="C128" s="2" t="s">
        <v>65</v>
      </c>
      <c r="D128" s="3" t="s">
        <v>15</v>
      </c>
      <c r="E128" s="3">
        <v>0</v>
      </c>
      <c r="F128" s="3">
        <v>10280</v>
      </c>
      <c r="G128" s="3">
        <v>1261504.3999999999</v>
      </c>
      <c r="H128" s="3">
        <v>17.8</v>
      </c>
      <c r="I128" s="3" t="s">
        <v>12</v>
      </c>
      <c r="J128" s="3">
        <v>182984</v>
      </c>
      <c r="K128" s="3">
        <v>0</v>
      </c>
      <c r="L128" s="3">
        <v>13.522510541724769</v>
      </c>
      <c r="M128" s="3">
        <f>IF(F128&gt;0,SUM($J$2:J128)/SUM($F$2:F128),M127)</f>
        <v>17.204963293514673</v>
      </c>
    </row>
    <row r="129" spans="1:13" x14ac:dyDescent="0.25">
      <c r="A129" s="1">
        <v>44245</v>
      </c>
      <c r="B129" s="2">
        <v>8</v>
      </c>
      <c r="C129" s="2" t="s">
        <v>65</v>
      </c>
      <c r="D129" s="3" t="s">
        <v>15</v>
      </c>
      <c r="E129" s="3">
        <v>18662.400000000009</v>
      </c>
      <c r="F129" s="3">
        <v>0</v>
      </c>
      <c r="G129" s="3">
        <v>1280166.7999999998</v>
      </c>
      <c r="H129" s="3" t="s">
        <v>12</v>
      </c>
      <c r="I129" s="3">
        <v>12.6</v>
      </c>
      <c r="J129" s="3">
        <v>0</v>
      </c>
      <c r="K129" s="3">
        <v>235146.24000000011</v>
      </c>
      <c r="L129" s="3">
        <v>13.514135308177268</v>
      </c>
      <c r="M129" s="3">
        <f>IF(F129&gt;0,SUM($J$2:J129)/SUM($F$2:F129),M128)</f>
        <v>17.204963293514673</v>
      </c>
    </row>
    <row r="130" spans="1:13" x14ac:dyDescent="0.25">
      <c r="A130" s="1">
        <v>44245</v>
      </c>
      <c r="B130" s="2">
        <v>8</v>
      </c>
      <c r="C130" s="2" t="s">
        <v>65</v>
      </c>
      <c r="D130" s="3" t="s">
        <v>15</v>
      </c>
      <c r="E130" s="3">
        <v>5990.4000000000015</v>
      </c>
      <c r="F130" s="3">
        <v>0</v>
      </c>
      <c r="G130" s="3">
        <v>1286157.1999999997</v>
      </c>
      <c r="H130" s="3" t="s">
        <v>12</v>
      </c>
      <c r="I130" s="3">
        <v>12.3</v>
      </c>
      <c r="J130" s="3">
        <v>0</v>
      </c>
      <c r="K130" s="3">
        <v>73681.920000000027</v>
      </c>
      <c r="L130" s="3">
        <v>13.510607400250098</v>
      </c>
      <c r="M130" s="3">
        <f>IF(F130&gt;0,SUM($J$2:J130)/SUM($F$2:F130),M129)</f>
        <v>17.204963293514673</v>
      </c>
    </row>
    <row r="131" spans="1:13" x14ac:dyDescent="0.25">
      <c r="A131" s="1">
        <v>44245</v>
      </c>
      <c r="B131" s="2">
        <v>8</v>
      </c>
      <c r="C131" s="2" t="s">
        <v>65</v>
      </c>
      <c r="D131" s="3" t="s">
        <v>15</v>
      </c>
      <c r="E131" s="3">
        <v>18201.599999999991</v>
      </c>
      <c r="F131" s="3">
        <v>0</v>
      </c>
      <c r="G131" s="3">
        <v>1304358.7999999998</v>
      </c>
      <c r="H131" s="3" t="s">
        <v>12</v>
      </c>
      <c r="I131" s="3">
        <v>14.5</v>
      </c>
      <c r="J131" s="3">
        <v>0</v>
      </c>
      <c r="K131" s="3">
        <v>263923.1999999999</v>
      </c>
      <c r="L131" s="3">
        <v>13.519266147503261</v>
      </c>
      <c r="M131" s="3">
        <f>IF(F131&gt;0,SUM($J$2:J131)/SUM($F$2:F131),M130)</f>
        <v>17.204963293514673</v>
      </c>
    </row>
    <row r="132" spans="1:13" x14ac:dyDescent="0.25">
      <c r="A132" s="1">
        <v>44245</v>
      </c>
      <c r="B132" s="2">
        <v>8</v>
      </c>
      <c r="C132" s="2" t="s">
        <v>65</v>
      </c>
      <c r="D132" s="3" t="s">
        <v>15</v>
      </c>
      <c r="E132" s="3">
        <v>0</v>
      </c>
      <c r="F132" s="3">
        <v>5400</v>
      </c>
      <c r="G132" s="3">
        <v>1298958.7999999998</v>
      </c>
      <c r="H132" s="3">
        <v>16.2</v>
      </c>
      <c r="I132" s="3" t="s">
        <v>12</v>
      </c>
      <c r="J132" s="3">
        <v>87480</v>
      </c>
      <c r="K132" s="3">
        <v>0</v>
      </c>
      <c r="L132" s="3">
        <v>13.519266147503261</v>
      </c>
      <c r="M132" s="3">
        <f>IF(F132&gt;0,SUM($J$2:J132)/SUM($F$2:F132),M131)</f>
        <v>17.198013418218739</v>
      </c>
    </row>
    <row r="133" spans="1:13" x14ac:dyDescent="0.25">
      <c r="A133" s="1">
        <v>44247</v>
      </c>
      <c r="B133" s="2">
        <v>8</v>
      </c>
      <c r="C133" s="2" t="s">
        <v>65</v>
      </c>
      <c r="D133" s="3" t="s">
        <v>15</v>
      </c>
      <c r="E133" s="3">
        <v>0</v>
      </c>
      <c r="F133" s="3">
        <v>3030</v>
      </c>
      <c r="G133" s="3">
        <v>1295928.7999999998</v>
      </c>
      <c r="H133" s="3">
        <v>16.399999999999999</v>
      </c>
      <c r="I133" s="3" t="s">
        <v>12</v>
      </c>
      <c r="J133" s="3">
        <v>49691.999999999993</v>
      </c>
      <c r="K133" s="3">
        <v>0</v>
      </c>
      <c r="L133" s="3">
        <v>13.519266147503261</v>
      </c>
      <c r="M133" s="3">
        <f>IF(F133&gt;0,SUM($J$2:J133)/SUM($F$2:F133),M132)</f>
        <v>17.194928782357682</v>
      </c>
    </row>
    <row r="134" spans="1:13" x14ac:dyDescent="0.25">
      <c r="A134" s="1">
        <v>44247</v>
      </c>
      <c r="B134" s="2">
        <v>8</v>
      </c>
      <c r="C134" s="2" t="s">
        <v>65</v>
      </c>
      <c r="D134" s="3" t="s">
        <v>15</v>
      </c>
      <c r="E134" s="3">
        <v>0</v>
      </c>
      <c r="F134" s="3">
        <v>5430</v>
      </c>
      <c r="G134" s="3">
        <v>1290498.7999999998</v>
      </c>
      <c r="H134" s="3">
        <v>17.5</v>
      </c>
      <c r="I134" s="3" t="s">
        <v>12</v>
      </c>
      <c r="J134" s="3">
        <v>95025</v>
      </c>
      <c r="K134" s="3">
        <v>0</v>
      </c>
      <c r="L134" s="3">
        <v>13.519266147503261</v>
      </c>
      <c r="M134" s="3">
        <f>IF(F134&gt;0,SUM($J$2:J134)/SUM($F$2:F134),M133)</f>
        <v>17.197027500516906</v>
      </c>
    </row>
    <row r="135" spans="1:13" x14ac:dyDescent="0.25">
      <c r="A135" s="1">
        <v>44247</v>
      </c>
      <c r="B135" s="2">
        <v>8</v>
      </c>
      <c r="C135" s="2" t="s">
        <v>65</v>
      </c>
      <c r="D135" s="3" t="s">
        <v>15</v>
      </c>
      <c r="E135" s="3">
        <v>0</v>
      </c>
      <c r="F135" s="3">
        <v>5350</v>
      </c>
      <c r="G135" s="3">
        <v>1285148.7999999998</v>
      </c>
      <c r="H135" s="3">
        <v>17.3</v>
      </c>
      <c r="I135" s="3" t="s">
        <v>12</v>
      </c>
      <c r="J135" s="3">
        <v>92555</v>
      </c>
      <c r="K135" s="3">
        <v>0</v>
      </c>
      <c r="L135" s="3">
        <v>13.519266147503261</v>
      </c>
      <c r="M135" s="3">
        <f>IF(F135&gt;0,SUM($J$2:J135)/SUM($F$2:F135),M134)</f>
        <v>17.197720757638372</v>
      </c>
    </row>
    <row r="136" spans="1:13" x14ac:dyDescent="0.25">
      <c r="A136" s="1">
        <v>44247</v>
      </c>
      <c r="B136" s="2">
        <v>8</v>
      </c>
      <c r="C136" s="2" t="s">
        <v>65</v>
      </c>
      <c r="D136" s="3" t="s">
        <v>15</v>
      </c>
      <c r="E136" s="3">
        <v>0</v>
      </c>
      <c r="F136" s="3">
        <v>2703</v>
      </c>
      <c r="G136" s="3">
        <v>1282445.7999999998</v>
      </c>
      <c r="H136" s="3">
        <v>17.600000000000001</v>
      </c>
      <c r="I136" s="3" t="s">
        <v>12</v>
      </c>
      <c r="J136" s="3">
        <v>47572.800000000003</v>
      </c>
      <c r="K136" s="3">
        <v>0</v>
      </c>
      <c r="L136" s="3">
        <v>13.519266147503261</v>
      </c>
      <c r="M136" s="3">
        <f>IF(F136&gt;0,SUM($J$2:J136)/SUM($F$2:F136),M135)</f>
        <v>17.199084455763998</v>
      </c>
    </row>
    <row r="137" spans="1:13" x14ac:dyDescent="0.25">
      <c r="A137" s="1">
        <v>44247</v>
      </c>
      <c r="B137" s="2">
        <v>8</v>
      </c>
      <c r="C137" s="2" t="s">
        <v>65</v>
      </c>
      <c r="D137" s="3" t="s">
        <v>15</v>
      </c>
      <c r="E137" s="3">
        <v>0</v>
      </c>
      <c r="F137" s="3">
        <v>2665</v>
      </c>
      <c r="G137" s="3">
        <v>1279780.7999999998</v>
      </c>
      <c r="H137" s="3">
        <v>17.2</v>
      </c>
      <c r="I137" s="3" t="s">
        <v>12</v>
      </c>
      <c r="J137" s="3">
        <v>45838</v>
      </c>
      <c r="K137" s="3">
        <v>0</v>
      </c>
      <c r="L137" s="3">
        <v>13.519266147503261</v>
      </c>
      <c r="M137" s="3">
        <f>IF(F137&gt;0,SUM($J$2:J137)/SUM($F$2:F137),M136)</f>
        <v>17.199087505568563</v>
      </c>
    </row>
    <row r="138" spans="1:13" x14ac:dyDescent="0.25">
      <c r="A138" s="1">
        <v>44247</v>
      </c>
      <c r="B138" s="2">
        <v>8</v>
      </c>
      <c r="C138" s="2" t="s">
        <v>65</v>
      </c>
      <c r="D138" s="3" t="s">
        <v>15</v>
      </c>
      <c r="E138" s="3">
        <v>0</v>
      </c>
      <c r="F138" s="3">
        <v>1075</v>
      </c>
      <c r="G138" s="3">
        <v>1278705.7999999998</v>
      </c>
      <c r="H138" s="3">
        <v>16.5</v>
      </c>
      <c r="I138" s="3" t="s">
        <v>12</v>
      </c>
      <c r="J138" s="3">
        <v>17737.5</v>
      </c>
      <c r="K138" s="3">
        <v>0</v>
      </c>
      <c r="L138" s="3">
        <v>13.519266147503261</v>
      </c>
      <c r="M138" s="3">
        <f>IF(F138&gt;0,SUM($J$2:J138)/SUM($F$2:F138),M137)</f>
        <v>17.198149398740586</v>
      </c>
    </row>
    <row r="139" spans="1:13" x14ac:dyDescent="0.25">
      <c r="A139" s="1">
        <v>44247</v>
      </c>
      <c r="B139" s="2">
        <v>8</v>
      </c>
      <c r="C139" s="2" t="s">
        <v>65</v>
      </c>
      <c r="D139" s="3" t="s">
        <v>15</v>
      </c>
      <c r="E139" s="3">
        <v>0</v>
      </c>
      <c r="F139" s="3">
        <v>1780</v>
      </c>
      <c r="G139" s="3">
        <v>1276925.7999999998</v>
      </c>
      <c r="H139" s="3">
        <v>16.399999999999999</v>
      </c>
      <c r="I139" s="3" t="s">
        <v>12</v>
      </c>
      <c r="J139" s="3">
        <v>29191.999999999996</v>
      </c>
      <c r="K139" s="3">
        <v>0</v>
      </c>
      <c r="L139" s="3">
        <v>13.519266147503261</v>
      </c>
      <c r="M139" s="3">
        <f>IF(F139&gt;0,SUM($J$2:J139)/SUM($F$2:F139),M138)</f>
        <v>17.196379890539305</v>
      </c>
    </row>
    <row r="140" spans="1:13" x14ac:dyDescent="0.25">
      <c r="A140" s="1">
        <v>44247</v>
      </c>
      <c r="B140" s="2">
        <v>8</v>
      </c>
      <c r="C140" s="2" t="s">
        <v>65</v>
      </c>
      <c r="D140" s="3" t="s">
        <v>15</v>
      </c>
      <c r="E140" s="3">
        <v>0</v>
      </c>
      <c r="F140" s="3">
        <v>1450</v>
      </c>
      <c r="G140" s="3">
        <v>1275475.7999999998</v>
      </c>
      <c r="H140" s="3">
        <v>18.2</v>
      </c>
      <c r="I140" s="3" t="s">
        <v>12</v>
      </c>
      <c r="J140" s="3">
        <v>26390</v>
      </c>
      <c r="K140" s="3">
        <v>0</v>
      </c>
      <c r="L140" s="3">
        <v>13.519266147503261</v>
      </c>
      <c r="M140" s="3">
        <f>IF(F140&gt;0,SUM($J$2:J140)/SUM($F$2:F140),M139)</f>
        <v>17.198189155271496</v>
      </c>
    </row>
    <row r="141" spans="1:13" x14ac:dyDescent="0.25">
      <c r="A141" s="1">
        <v>44249</v>
      </c>
      <c r="B141" s="2">
        <v>9</v>
      </c>
      <c r="C141" s="2" t="s">
        <v>66</v>
      </c>
      <c r="D141" s="3" t="s">
        <v>15</v>
      </c>
      <c r="E141" s="3">
        <v>0</v>
      </c>
      <c r="F141" s="3">
        <v>49460</v>
      </c>
      <c r="G141" s="3">
        <v>1226015.7999999998</v>
      </c>
      <c r="H141" s="3">
        <v>16.100000000000001</v>
      </c>
      <c r="I141" s="3" t="s">
        <v>12</v>
      </c>
      <c r="J141" s="3">
        <v>796306.00000000012</v>
      </c>
      <c r="K141" s="3">
        <v>0</v>
      </c>
      <c r="L141" s="3">
        <v>13.519266147503261</v>
      </c>
      <c r="M141" s="3">
        <f>IF(F141&gt;0,SUM($J$2:J141)/SUM($F$2:F141),M140)</f>
        <v>17.134571261986821</v>
      </c>
    </row>
    <row r="142" spans="1:13" x14ac:dyDescent="0.25">
      <c r="A142" s="1">
        <v>44250</v>
      </c>
      <c r="B142" s="2">
        <v>9</v>
      </c>
      <c r="C142" s="2" t="s">
        <v>66</v>
      </c>
      <c r="D142" s="3" t="s">
        <v>15</v>
      </c>
      <c r="E142" s="3">
        <v>0</v>
      </c>
      <c r="F142" s="3">
        <v>500</v>
      </c>
      <c r="G142" s="3">
        <v>1225515.7999999998</v>
      </c>
      <c r="H142" s="3">
        <v>16.899999999999999</v>
      </c>
      <c r="I142" s="3" t="s">
        <v>12</v>
      </c>
      <c r="J142" s="3">
        <v>8450</v>
      </c>
      <c r="K142" s="3">
        <v>0</v>
      </c>
      <c r="L142" s="3">
        <v>13.519266147503261</v>
      </c>
      <c r="M142" s="3">
        <f>IF(F142&gt;0,SUM($J$2:J142)/SUM($F$2:F142),M141)</f>
        <v>17.134433972092442</v>
      </c>
    </row>
    <row r="143" spans="1:13" x14ac:dyDescent="0.25">
      <c r="A143" s="1">
        <v>44250</v>
      </c>
      <c r="B143" s="2">
        <v>9</v>
      </c>
      <c r="C143" s="2" t="s">
        <v>66</v>
      </c>
      <c r="D143" s="3" t="s">
        <v>15</v>
      </c>
      <c r="E143" s="3">
        <v>0</v>
      </c>
      <c r="F143" s="3">
        <v>1239</v>
      </c>
      <c r="G143" s="3">
        <v>1224276.7999999998</v>
      </c>
      <c r="H143" s="3">
        <v>16.5</v>
      </c>
      <c r="I143" s="3" t="s">
        <v>12</v>
      </c>
      <c r="J143" s="3">
        <v>20443.5</v>
      </c>
      <c r="K143" s="3">
        <v>0</v>
      </c>
      <c r="L143" s="3">
        <v>13.519266147503261</v>
      </c>
      <c r="M143" s="3">
        <f>IF(F143&gt;0,SUM($J$2:J143)/SUM($F$2:F143),M142)</f>
        <v>17.133515169763616</v>
      </c>
    </row>
    <row r="144" spans="1:13" x14ac:dyDescent="0.25">
      <c r="A144" s="1">
        <v>44250</v>
      </c>
      <c r="B144" s="2">
        <v>9</v>
      </c>
      <c r="C144" s="2" t="s">
        <v>66</v>
      </c>
      <c r="D144" s="3" t="s">
        <v>15</v>
      </c>
      <c r="E144" s="3">
        <v>0</v>
      </c>
      <c r="F144" s="3">
        <v>34584</v>
      </c>
      <c r="G144" s="3">
        <v>1189692.7999999998</v>
      </c>
      <c r="H144" s="3">
        <v>16.2</v>
      </c>
      <c r="I144" s="3" t="s">
        <v>12</v>
      </c>
      <c r="J144" s="3">
        <v>560260.79999999993</v>
      </c>
      <c r="K144" s="3">
        <v>0</v>
      </c>
      <c r="L144" s="3">
        <v>13.519266147503261</v>
      </c>
      <c r="M144" s="3">
        <f>IF(F144&gt;0,SUM($J$2:J144)/SUM($F$2:F144),M143)</f>
        <v>17.097244917172482</v>
      </c>
    </row>
    <row r="145" spans="1:13" x14ac:dyDescent="0.25">
      <c r="A145" s="1">
        <v>44250</v>
      </c>
      <c r="B145" s="2">
        <v>9</v>
      </c>
      <c r="C145" s="2" t="s">
        <v>66</v>
      </c>
      <c r="D145" s="3" t="s">
        <v>15</v>
      </c>
      <c r="E145" s="3">
        <v>0</v>
      </c>
      <c r="F145" s="3">
        <v>35366</v>
      </c>
      <c r="G145" s="3">
        <v>1154326.7999999998</v>
      </c>
      <c r="H145" s="3">
        <v>17.8</v>
      </c>
      <c r="I145" s="3" t="s">
        <v>12</v>
      </c>
      <c r="J145" s="3">
        <v>629514.80000000005</v>
      </c>
      <c r="K145" s="3">
        <v>0</v>
      </c>
      <c r="L145" s="3">
        <v>13.519266147503261</v>
      </c>
      <c r="M145" s="3">
        <f>IF(F145&gt;0,SUM($J$2:J145)/SUM($F$2:F145),M144)</f>
        <v>17.124099754419543</v>
      </c>
    </row>
    <row r="146" spans="1:13" x14ac:dyDescent="0.25">
      <c r="A146" s="1">
        <v>44251</v>
      </c>
      <c r="B146" s="2">
        <v>9</v>
      </c>
      <c r="C146" s="2" t="s">
        <v>66</v>
      </c>
      <c r="D146" s="3" t="s">
        <v>15</v>
      </c>
      <c r="E146" s="3">
        <v>0</v>
      </c>
      <c r="F146" s="3">
        <v>1020</v>
      </c>
      <c r="G146" s="3">
        <v>1153306.7999999998</v>
      </c>
      <c r="H146" s="3">
        <v>16.8</v>
      </c>
      <c r="I146" s="3" t="s">
        <v>12</v>
      </c>
      <c r="J146" s="3">
        <v>17136</v>
      </c>
      <c r="K146" s="3">
        <v>0</v>
      </c>
      <c r="L146" s="3">
        <v>13.519266147503261</v>
      </c>
      <c r="M146" s="3">
        <f>IF(F146&gt;0,SUM($J$2:J146)/SUM($F$2:F146),M145)</f>
        <v>17.123742947658549</v>
      </c>
    </row>
    <row r="147" spans="1:13" x14ac:dyDescent="0.25">
      <c r="A147" s="1">
        <v>44251</v>
      </c>
      <c r="B147" s="2">
        <v>9</v>
      </c>
      <c r="C147" s="2" t="s">
        <v>66</v>
      </c>
      <c r="D147" s="3" t="s">
        <v>15</v>
      </c>
      <c r="E147" s="3">
        <v>0</v>
      </c>
      <c r="F147" s="3">
        <v>2010</v>
      </c>
      <c r="G147" s="3">
        <v>1151296.7999999998</v>
      </c>
      <c r="H147" s="3">
        <v>16.100000000000001</v>
      </c>
      <c r="I147" s="3" t="s">
        <v>12</v>
      </c>
      <c r="J147" s="3">
        <v>32361.000000000004</v>
      </c>
      <c r="K147" s="3">
        <v>0</v>
      </c>
      <c r="L147" s="3">
        <v>13.519266147503261</v>
      </c>
      <c r="M147" s="3">
        <f>IF(F147&gt;0,SUM($J$2:J147)/SUM($F$2:F147),M146)</f>
        <v>17.121526793226316</v>
      </c>
    </row>
    <row r="148" spans="1:13" x14ac:dyDescent="0.25">
      <c r="A148" s="1">
        <v>44251</v>
      </c>
      <c r="B148" s="2">
        <v>9</v>
      </c>
      <c r="C148" s="2" t="s">
        <v>66</v>
      </c>
      <c r="D148" s="3" t="s">
        <v>15</v>
      </c>
      <c r="E148" s="3">
        <v>0</v>
      </c>
      <c r="F148" s="3">
        <v>4550</v>
      </c>
      <c r="G148" s="3">
        <v>1146746.7999999998</v>
      </c>
      <c r="H148" s="3">
        <v>17.3</v>
      </c>
      <c r="I148" s="3" t="s">
        <v>12</v>
      </c>
      <c r="J148" s="3">
        <v>78715</v>
      </c>
      <c r="K148" s="3">
        <v>0</v>
      </c>
      <c r="L148" s="3">
        <v>13.519266147503261</v>
      </c>
      <c r="M148" s="3">
        <f>IF(F148&gt;0,SUM($J$2:J148)/SUM($F$2:F148),M147)</f>
        <v>17.122397104240154</v>
      </c>
    </row>
    <row r="149" spans="1:13" x14ac:dyDescent="0.25">
      <c r="A149" s="1">
        <v>44252</v>
      </c>
      <c r="B149" s="2">
        <v>9</v>
      </c>
      <c r="C149" s="2" t="s">
        <v>66</v>
      </c>
      <c r="D149" s="3" t="s">
        <v>15</v>
      </c>
      <c r="E149" s="3">
        <v>0</v>
      </c>
      <c r="F149" s="3">
        <v>3030</v>
      </c>
      <c r="G149" s="3">
        <v>1143716.7999999998</v>
      </c>
      <c r="H149" s="3">
        <v>17.899999999999999</v>
      </c>
      <c r="I149" s="3" t="s">
        <v>12</v>
      </c>
      <c r="J149" s="3">
        <v>54236.999999999993</v>
      </c>
      <c r="K149" s="3">
        <v>0</v>
      </c>
      <c r="L149" s="3">
        <v>13.519266147503261</v>
      </c>
      <c r="M149" s="3">
        <f>IF(F149&gt;0,SUM($J$2:J149)/SUM($F$2:F149),M148)</f>
        <v>17.124914100213356</v>
      </c>
    </row>
    <row r="150" spans="1:13" x14ac:dyDescent="0.25">
      <c r="A150" s="1">
        <v>44252</v>
      </c>
      <c r="B150" s="2">
        <v>9</v>
      </c>
      <c r="C150" s="2" t="s">
        <v>66</v>
      </c>
      <c r="D150" s="3" t="s">
        <v>15</v>
      </c>
      <c r="E150" s="3">
        <v>0</v>
      </c>
      <c r="F150" s="3">
        <v>13336</v>
      </c>
      <c r="G150" s="3">
        <v>1130380.7999999998</v>
      </c>
      <c r="H150" s="3">
        <v>17.2</v>
      </c>
      <c r="I150" s="3" t="s">
        <v>12</v>
      </c>
      <c r="J150" s="3">
        <v>229379.19999999998</v>
      </c>
      <c r="K150" s="3">
        <v>0</v>
      </c>
      <c r="L150" s="3">
        <v>13.519266147503261</v>
      </c>
      <c r="M150" s="3">
        <f>IF(F150&gt;0,SUM($J$2:J150)/SUM($F$2:F150),M149)</f>
        <v>17.125968784533995</v>
      </c>
    </row>
    <row r="151" spans="1:13" x14ac:dyDescent="0.25">
      <c r="A151" s="1">
        <v>44252</v>
      </c>
      <c r="B151" s="2">
        <v>9</v>
      </c>
      <c r="C151" s="2" t="s">
        <v>66</v>
      </c>
      <c r="D151" s="3" t="s">
        <v>15</v>
      </c>
      <c r="E151" s="3">
        <v>0</v>
      </c>
      <c r="F151" s="3">
        <v>26588</v>
      </c>
      <c r="G151" s="3">
        <v>1103792.7999999998</v>
      </c>
      <c r="H151" s="3">
        <v>18.399999999999999</v>
      </c>
      <c r="I151" s="3" t="s">
        <v>12</v>
      </c>
      <c r="J151" s="3">
        <v>489219.19999999995</v>
      </c>
      <c r="K151" s="3">
        <v>0</v>
      </c>
      <c r="L151" s="3">
        <v>13.519266147503261</v>
      </c>
      <c r="M151" s="3">
        <f>IF(F151&gt;0,SUM($J$2:J151)/SUM($F$2:F151),M150)</f>
        <v>17.160675165991336</v>
      </c>
    </row>
    <row r="152" spans="1:13" x14ac:dyDescent="0.25">
      <c r="A152" s="1">
        <v>44252</v>
      </c>
      <c r="B152" s="2">
        <v>9</v>
      </c>
      <c r="C152" s="2" t="s">
        <v>66</v>
      </c>
      <c r="D152" s="3" t="s">
        <v>15</v>
      </c>
      <c r="E152" s="3">
        <v>0</v>
      </c>
      <c r="F152" s="3">
        <v>6288</v>
      </c>
      <c r="G152" s="3">
        <v>1097504.7999999998</v>
      </c>
      <c r="H152" s="3">
        <v>18.399999999999999</v>
      </c>
      <c r="I152" s="3" t="s">
        <v>12</v>
      </c>
      <c r="J152" s="3">
        <v>115699.2</v>
      </c>
      <c r="K152" s="3">
        <v>0</v>
      </c>
      <c r="L152" s="3">
        <v>13.519266147503261</v>
      </c>
      <c r="M152" s="3">
        <f>IF(F152&gt;0,SUM($J$2:J152)/SUM($F$2:F152),M151)</f>
        <v>17.168608437235445</v>
      </c>
    </row>
    <row r="153" spans="1:13" x14ac:dyDescent="0.25">
      <c r="A153" s="1">
        <v>44252</v>
      </c>
      <c r="B153" s="2">
        <v>9</v>
      </c>
      <c r="C153" s="2" t="s">
        <v>66</v>
      </c>
      <c r="D153" s="3" t="s">
        <v>15</v>
      </c>
      <c r="E153" s="3">
        <v>0</v>
      </c>
      <c r="F153" s="3">
        <v>23377</v>
      </c>
      <c r="G153" s="3">
        <v>1074127.7999999998</v>
      </c>
      <c r="H153" s="3">
        <v>16.399999999999999</v>
      </c>
      <c r="I153" s="3" t="s">
        <v>12</v>
      </c>
      <c r="J153" s="3">
        <v>383382.8</v>
      </c>
      <c r="K153" s="3">
        <v>0</v>
      </c>
      <c r="L153" s="3">
        <v>13.519266147503261</v>
      </c>
      <c r="M153" s="3">
        <f>IF(F153&gt;0,SUM($J$2:J153)/SUM($F$2:F153),M152)</f>
        <v>17.150742154709683</v>
      </c>
    </row>
    <row r="154" spans="1:13" x14ac:dyDescent="0.25">
      <c r="A154" s="1">
        <v>44252</v>
      </c>
      <c r="B154" s="2">
        <v>9</v>
      </c>
      <c r="C154" s="2" t="s">
        <v>66</v>
      </c>
      <c r="D154" s="3" t="s">
        <v>15</v>
      </c>
      <c r="E154" s="3">
        <v>35110</v>
      </c>
      <c r="F154" s="3">
        <v>0</v>
      </c>
      <c r="G154" s="3">
        <v>1109237.7999999998</v>
      </c>
      <c r="H154" s="3" t="s">
        <v>12</v>
      </c>
      <c r="I154" s="3">
        <v>13.3</v>
      </c>
      <c r="J154" s="3">
        <v>0</v>
      </c>
      <c r="K154" s="3">
        <v>466963</v>
      </c>
      <c r="L154" s="3">
        <v>13.515626083966584</v>
      </c>
      <c r="M154" s="3">
        <f>IF(F154&gt;0,SUM($J$2:J154)/SUM($F$2:F154),M153)</f>
        <v>17.150742154709683</v>
      </c>
    </row>
    <row r="155" spans="1:13" x14ac:dyDescent="0.25">
      <c r="A155" s="1">
        <v>44254</v>
      </c>
      <c r="B155" s="2">
        <v>9</v>
      </c>
      <c r="C155" s="2" t="s">
        <v>66</v>
      </c>
      <c r="D155" s="3" t="s">
        <v>15</v>
      </c>
      <c r="E155" s="3">
        <v>0</v>
      </c>
      <c r="F155" s="3">
        <v>2800</v>
      </c>
      <c r="G155" s="3">
        <v>1106437.7999999998</v>
      </c>
      <c r="H155" s="3">
        <v>17.2</v>
      </c>
      <c r="I155" s="3" t="s">
        <v>12</v>
      </c>
      <c r="J155" s="3">
        <v>48160</v>
      </c>
      <c r="K155" s="3">
        <v>0</v>
      </c>
      <c r="L155" s="3">
        <v>13.515626083966584</v>
      </c>
      <c r="M155" s="3">
        <f>IF(F155&gt;0,SUM($J$2:J155)/SUM($F$2:F155),M154)</f>
        <v>17.150878916959964</v>
      </c>
    </row>
    <row r="156" spans="1:13" x14ac:dyDescent="0.25">
      <c r="A156" s="1">
        <v>44254</v>
      </c>
      <c r="B156" s="2">
        <v>9</v>
      </c>
      <c r="C156" s="2" t="s">
        <v>66</v>
      </c>
      <c r="D156" s="3" t="s">
        <v>15</v>
      </c>
      <c r="E156" s="3">
        <v>0</v>
      </c>
      <c r="F156" s="3">
        <v>5380</v>
      </c>
      <c r="G156" s="3">
        <v>1101057.7999999998</v>
      </c>
      <c r="H156" s="3">
        <v>18.5</v>
      </c>
      <c r="I156" s="3" t="s">
        <v>12</v>
      </c>
      <c r="J156" s="3">
        <v>99530</v>
      </c>
      <c r="K156" s="3">
        <v>0</v>
      </c>
      <c r="L156" s="3">
        <v>13.515626083966584</v>
      </c>
      <c r="M156" s="3">
        <f>IF(F156&gt;0,SUM($J$2:J156)/SUM($F$2:F156),M155)</f>
        <v>17.158037965407054</v>
      </c>
    </row>
    <row r="157" spans="1:13" x14ac:dyDescent="0.25">
      <c r="A157" s="1">
        <v>44254</v>
      </c>
      <c r="B157" s="2">
        <v>9</v>
      </c>
      <c r="C157" s="2" t="s">
        <v>66</v>
      </c>
      <c r="D157" s="3" t="s">
        <v>15</v>
      </c>
      <c r="E157" s="3">
        <v>0</v>
      </c>
      <c r="F157" s="3">
        <v>5310</v>
      </c>
      <c r="G157" s="3">
        <v>1095747.7999999998</v>
      </c>
      <c r="H157" s="3">
        <v>16.5</v>
      </c>
      <c r="I157" s="3" t="s">
        <v>12</v>
      </c>
      <c r="J157" s="3">
        <v>87615</v>
      </c>
      <c r="K157" s="3">
        <v>0</v>
      </c>
      <c r="L157" s="3">
        <v>13.515626083966584</v>
      </c>
      <c r="M157" s="3">
        <f>IF(F157&gt;0,SUM($J$2:J157)/SUM($F$2:F157),M156)</f>
        <v>17.15460950667887</v>
      </c>
    </row>
    <row r="158" spans="1:13" x14ac:dyDescent="0.25">
      <c r="A158" s="1">
        <v>44255</v>
      </c>
      <c r="B158" s="2">
        <v>10</v>
      </c>
      <c r="C158" s="2" t="s">
        <v>21</v>
      </c>
      <c r="D158" s="3" t="s">
        <v>15</v>
      </c>
      <c r="E158" s="3">
        <v>0</v>
      </c>
      <c r="F158" s="3">
        <v>12555</v>
      </c>
      <c r="G158" s="3">
        <v>1083192.7999999998</v>
      </c>
      <c r="H158" s="3">
        <v>18.100000000000001</v>
      </c>
      <c r="I158" s="3" t="s">
        <v>12</v>
      </c>
      <c r="J158" s="3">
        <v>227245.50000000003</v>
      </c>
      <c r="K158" s="3">
        <v>0</v>
      </c>
      <c r="L158" s="3">
        <v>13.515626083966584</v>
      </c>
      <c r="M158" s="3">
        <f>IF(F158&gt;0,SUM($J$2:J158)/SUM($F$2:F158),M157)</f>
        <v>17.16611390944562</v>
      </c>
    </row>
    <row r="159" spans="1:13" x14ac:dyDescent="0.25">
      <c r="A159" s="1">
        <v>44255</v>
      </c>
      <c r="B159" s="2">
        <v>10</v>
      </c>
      <c r="C159" s="2" t="s">
        <v>21</v>
      </c>
      <c r="D159" s="3" t="s">
        <v>15</v>
      </c>
      <c r="E159" s="3">
        <v>0</v>
      </c>
      <c r="F159" s="3">
        <v>8985</v>
      </c>
      <c r="G159" s="3">
        <v>1074207.7999999998</v>
      </c>
      <c r="H159" s="3">
        <v>18.7</v>
      </c>
      <c r="I159" s="3" t="s">
        <v>12</v>
      </c>
      <c r="J159" s="3">
        <v>168019.5</v>
      </c>
      <c r="K159" s="3">
        <v>0</v>
      </c>
      <c r="L159" s="3">
        <v>13.515626083966584</v>
      </c>
      <c r="M159" s="3">
        <f>IF(F159&gt;0,SUM($J$2:J159)/SUM($F$2:F159),M158)</f>
        <v>17.179356762086801</v>
      </c>
    </row>
    <row r="160" spans="1:13" x14ac:dyDescent="0.25">
      <c r="A160" s="1">
        <v>44255</v>
      </c>
      <c r="B160" s="2">
        <v>10</v>
      </c>
      <c r="C160" s="2" t="s">
        <v>21</v>
      </c>
      <c r="D160" s="3" t="s">
        <v>15</v>
      </c>
      <c r="E160" s="3">
        <v>0</v>
      </c>
      <c r="F160" s="3">
        <v>269</v>
      </c>
      <c r="G160" s="3">
        <v>1073938.7999999998</v>
      </c>
      <c r="H160" s="3">
        <v>17.8</v>
      </c>
      <c r="I160" s="3" t="s">
        <v>12</v>
      </c>
      <c r="J160" s="3">
        <v>4788.2</v>
      </c>
      <c r="K160" s="3">
        <v>0</v>
      </c>
      <c r="L160" s="3">
        <v>13.515626083966584</v>
      </c>
      <c r="M160" s="3">
        <f>IF(F160&gt;0,SUM($J$2:J160)/SUM($F$2:F160),M159)</f>
        <v>17.179517142904352</v>
      </c>
    </row>
    <row r="161" spans="1:13" x14ac:dyDescent="0.25">
      <c r="A161" s="1">
        <v>44255</v>
      </c>
      <c r="B161" s="2">
        <v>10</v>
      </c>
      <c r="C161" s="2" t="s">
        <v>21</v>
      </c>
      <c r="D161" s="3" t="s">
        <v>15</v>
      </c>
      <c r="E161" s="3">
        <v>0</v>
      </c>
      <c r="F161" s="3">
        <v>4310</v>
      </c>
      <c r="G161" s="3">
        <v>1069628.7999999998</v>
      </c>
      <c r="H161" s="3">
        <v>16.2</v>
      </c>
      <c r="I161" s="3" t="s">
        <v>12</v>
      </c>
      <c r="J161" s="3">
        <v>69822</v>
      </c>
      <c r="K161" s="3">
        <v>0</v>
      </c>
      <c r="L161" s="3">
        <v>13.515626083966584</v>
      </c>
      <c r="M161" s="3">
        <f>IF(F161&gt;0,SUM($J$2:J161)/SUM($F$2:F161),M160)</f>
        <v>17.175478336704654</v>
      </c>
    </row>
    <row r="162" spans="1:13" x14ac:dyDescent="0.25">
      <c r="A162" s="1">
        <v>44255</v>
      </c>
      <c r="B162" s="2">
        <v>10</v>
      </c>
      <c r="C162" s="2" t="s">
        <v>21</v>
      </c>
      <c r="D162" s="3" t="s">
        <v>15</v>
      </c>
      <c r="E162" s="3">
        <v>0</v>
      </c>
      <c r="F162" s="3">
        <v>3600</v>
      </c>
      <c r="G162" s="3">
        <v>1066028.7999999998</v>
      </c>
      <c r="H162" s="3">
        <v>17.899999999999999</v>
      </c>
      <c r="I162" s="3" t="s">
        <v>12</v>
      </c>
      <c r="J162" s="3">
        <v>64439.999999999993</v>
      </c>
      <c r="K162" s="3">
        <v>0</v>
      </c>
      <c r="L162" s="3">
        <v>13.515626083966584</v>
      </c>
      <c r="M162" s="3">
        <f>IF(F162&gt;0,SUM($J$2:J162)/SUM($F$2:F162),M161)</f>
        <v>17.177965042624159</v>
      </c>
    </row>
    <row r="163" spans="1:13" x14ac:dyDescent="0.25">
      <c r="A163" s="1">
        <v>44255</v>
      </c>
      <c r="B163" s="2">
        <v>10</v>
      </c>
      <c r="C163" s="2" t="s">
        <v>21</v>
      </c>
      <c r="D163" s="3" t="s">
        <v>15</v>
      </c>
      <c r="E163" s="3">
        <v>0</v>
      </c>
      <c r="F163" s="3">
        <v>866</v>
      </c>
      <c r="G163" s="3">
        <v>1065162.7999999998</v>
      </c>
      <c r="H163" s="3">
        <v>16.600000000000001</v>
      </c>
      <c r="I163" s="3" t="s">
        <v>12</v>
      </c>
      <c r="J163" s="3">
        <v>14375.6</v>
      </c>
      <c r="K163" s="3">
        <v>0</v>
      </c>
      <c r="L163" s="3">
        <v>13.515626083966584</v>
      </c>
      <c r="M163" s="3">
        <f>IF(F163&gt;0,SUM($J$2:J163)/SUM($F$2:F163),M162)</f>
        <v>17.177488247731763</v>
      </c>
    </row>
    <row r="164" spans="1:13" x14ac:dyDescent="0.25">
      <c r="A164" s="1">
        <v>44256</v>
      </c>
      <c r="B164" s="2">
        <v>10</v>
      </c>
      <c r="C164" s="2" t="s">
        <v>21</v>
      </c>
      <c r="D164" s="3" t="s">
        <v>15</v>
      </c>
      <c r="E164" s="3">
        <v>0</v>
      </c>
      <c r="F164" s="3">
        <v>6050</v>
      </c>
      <c r="G164" s="3">
        <v>1059112.7999999998</v>
      </c>
      <c r="H164" s="3">
        <v>18.399999999999999</v>
      </c>
      <c r="I164" s="3" t="s">
        <v>12</v>
      </c>
      <c r="J164" s="3">
        <v>111319.99999999999</v>
      </c>
      <c r="K164" s="3">
        <v>0</v>
      </c>
      <c r="L164" s="3">
        <v>13.515626083966584</v>
      </c>
      <c r="M164" s="3">
        <f>IF(F164&gt;0,SUM($J$2:J164)/SUM($F$2:F164),M163)</f>
        <v>17.184493516225732</v>
      </c>
    </row>
    <row r="165" spans="1:13" x14ac:dyDescent="0.25">
      <c r="A165" s="1">
        <v>44256</v>
      </c>
      <c r="B165" s="2">
        <v>10</v>
      </c>
      <c r="C165" s="2" t="s">
        <v>21</v>
      </c>
      <c r="D165" s="3" t="s">
        <v>15</v>
      </c>
      <c r="E165" s="3">
        <v>0</v>
      </c>
      <c r="F165" s="3">
        <v>3060</v>
      </c>
      <c r="G165" s="3">
        <v>1056052.7999999998</v>
      </c>
      <c r="H165" s="3">
        <v>16.5</v>
      </c>
      <c r="I165" s="3" t="s">
        <v>12</v>
      </c>
      <c r="J165" s="3">
        <v>50490</v>
      </c>
      <c r="K165" s="3">
        <v>0</v>
      </c>
      <c r="L165" s="3">
        <v>13.515626083966584</v>
      </c>
      <c r="M165" s="3">
        <f>IF(F165&gt;0,SUM($J$2:J165)/SUM($F$2:F165),M164)</f>
        <v>17.182515407066138</v>
      </c>
    </row>
    <row r="166" spans="1:13" x14ac:dyDescent="0.25">
      <c r="A166" s="1">
        <v>44258</v>
      </c>
      <c r="B166" s="2">
        <v>10</v>
      </c>
      <c r="C166" s="2" t="s">
        <v>21</v>
      </c>
      <c r="D166" s="3" t="s">
        <v>15</v>
      </c>
      <c r="E166" s="3">
        <v>0</v>
      </c>
      <c r="F166" s="3">
        <v>500</v>
      </c>
      <c r="G166" s="3">
        <v>1055552.7999999998</v>
      </c>
      <c r="H166" s="3">
        <v>18.7</v>
      </c>
      <c r="I166" s="3" t="s">
        <v>12</v>
      </c>
      <c r="J166" s="3">
        <v>9350</v>
      </c>
      <c r="K166" s="3">
        <v>0</v>
      </c>
      <c r="L166" s="3">
        <v>13.515626083966584</v>
      </c>
      <c r="M166" s="3">
        <f>IF(F166&gt;0,SUM($J$2:J166)/SUM($F$2:F166),M165)</f>
        <v>17.183231630879188</v>
      </c>
    </row>
    <row r="167" spans="1:13" x14ac:dyDescent="0.25">
      <c r="A167" s="1">
        <v>44258</v>
      </c>
      <c r="B167" s="2">
        <v>10</v>
      </c>
      <c r="C167" s="2" t="s">
        <v>21</v>
      </c>
      <c r="D167" s="3" t="s">
        <v>15</v>
      </c>
      <c r="E167" s="3">
        <v>0</v>
      </c>
      <c r="F167" s="3">
        <v>1084</v>
      </c>
      <c r="G167" s="3">
        <v>1054468.7999999998</v>
      </c>
      <c r="H167" s="3">
        <v>18.399999999999999</v>
      </c>
      <c r="I167" s="3" t="s">
        <v>12</v>
      </c>
      <c r="J167" s="3">
        <v>19945.599999999999</v>
      </c>
      <c r="K167" s="3">
        <v>0</v>
      </c>
      <c r="L167" s="3">
        <v>13.515626083966584</v>
      </c>
      <c r="M167" s="3">
        <f>IF(F167&gt;0,SUM($J$2:J167)/SUM($F$2:F167),M166)</f>
        <v>17.184475422104306</v>
      </c>
    </row>
    <row r="168" spans="1:13" x14ac:dyDescent="0.25">
      <c r="A168" s="1">
        <v>44258</v>
      </c>
      <c r="B168" s="2">
        <v>10</v>
      </c>
      <c r="C168" s="2" t="s">
        <v>21</v>
      </c>
      <c r="D168" s="3" t="s">
        <v>15</v>
      </c>
      <c r="E168" s="3">
        <v>0</v>
      </c>
      <c r="F168" s="3">
        <v>9100</v>
      </c>
      <c r="G168" s="3">
        <v>1045368.7999999998</v>
      </c>
      <c r="H168" s="3">
        <v>16.600000000000001</v>
      </c>
      <c r="I168" s="3" t="s">
        <v>12</v>
      </c>
      <c r="J168" s="3">
        <v>151060</v>
      </c>
      <c r="K168" s="3">
        <v>0</v>
      </c>
      <c r="L168" s="3">
        <v>13.515626083966584</v>
      </c>
      <c r="M168" s="3">
        <f>IF(F168&gt;0,SUM($J$2:J168)/SUM($F$2:F168),M167)</f>
        <v>17.179502552852199</v>
      </c>
    </row>
    <row r="169" spans="1:13" x14ac:dyDescent="0.25">
      <c r="A169" s="1">
        <v>44259</v>
      </c>
      <c r="B169" s="2">
        <v>10</v>
      </c>
      <c r="C169" s="2" t="s">
        <v>21</v>
      </c>
      <c r="D169" s="3" t="s">
        <v>15</v>
      </c>
      <c r="E169" s="3">
        <v>0</v>
      </c>
      <c r="F169" s="3">
        <v>3030</v>
      </c>
      <c r="G169" s="3">
        <v>1042338.7999999998</v>
      </c>
      <c r="H169" s="3">
        <v>17.8</v>
      </c>
      <c r="I169" s="3" t="s">
        <v>12</v>
      </c>
      <c r="J169" s="3">
        <v>53934</v>
      </c>
      <c r="K169" s="3">
        <v>0</v>
      </c>
      <c r="L169" s="3">
        <v>13.515626083966584</v>
      </c>
      <c r="M169" s="3">
        <f>IF(F169&gt;0,SUM($J$2:J169)/SUM($F$2:F169),M168)</f>
        <v>17.181255437828909</v>
      </c>
    </row>
    <row r="170" spans="1:13" x14ac:dyDescent="0.25">
      <c r="A170" s="1">
        <v>44259</v>
      </c>
      <c r="B170" s="2">
        <v>10</v>
      </c>
      <c r="C170" s="2" t="s">
        <v>21</v>
      </c>
      <c r="D170" s="3" t="s">
        <v>15</v>
      </c>
      <c r="E170" s="3">
        <v>0</v>
      </c>
      <c r="F170" s="3">
        <v>3030</v>
      </c>
      <c r="G170" s="3">
        <v>1039308.7999999998</v>
      </c>
      <c r="H170" s="3">
        <v>18.100000000000001</v>
      </c>
      <c r="I170" s="3" t="s">
        <v>12</v>
      </c>
      <c r="J170" s="3">
        <v>54843.000000000007</v>
      </c>
      <c r="K170" s="3">
        <v>0</v>
      </c>
      <c r="L170" s="3">
        <v>13.515626083966584</v>
      </c>
      <c r="M170" s="3">
        <f>IF(F170&gt;0,SUM($J$2:J170)/SUM($F$2:F170),M169)</f>
        <v>17.183843549811051</v>
      </c>
    </row>
    <row r="171" spans="1:13" x14ac:dyDescent="0.25">
      <c r="A171" s="1">
        <v>44259</v>
      </c>
      <c r="B171" s="2">
        <v>10</v>
      </c>
      <c r="C171" s="2" t="s">
        <v>21</v>
      </c>
      <c r="D171" s="3" t="s">
        <v>15</v>
      </c>
      <c r="E171" s="3">
        <v>0</v>
      </c>
      <c r="F171" s="3">
        <v>572</v>
      </c>
      <c r="G171" s="3">
        <v>1038736.7999999998</v>
      </c>
      <c r="H171" s="3">
        <v>17.3</v>
      </c>
      <c r="I171" s="3" t="s">
        <v>12</v>
      </c>
      <c r="J171" s="3">
        <v>9895.6</v>
      </c>
      <c r="K171" s="3">
        <v>0</v>
      </c>
      <c r="L171" s="3">
        <v>13.515626083966584</v>
      </c>
      <c r="M171" s="3">
        <f>IF(F171&gt;0,SUM($J$2:J171)/SUM($F$2:F171),M170)</f>
        <v>17.183905288033394</v>
      </c>
    </row>
    <row r="172" spans="1:13" x14ac:dyDescent="0.25">
      <c r="A172" s="1">
        <v>44259</v>
      </c>
      <c r="B172" s="2">
        <v>10</v>
      </c>
      <c r="C172" s="2" t="s">
        <v>21</v>
      </c>
      <c r="D172" s="3" t="s">
        <v>15</v>
      </c>
      <c r="E172" s="3">
        <v>0</v>
      </c>
      <c r="F172" s="3">
        <v>19505</v>
      </c>
      <c r="G172" s="3">
        <v>1019231.7999999998</v>
      </c>
      <c r="H172" s="3">
        <v>16.5</v>
      </c>
      <c r="I172" s="3" t="s">
        <v>12</v>
      </c>
      <c r="J172" s="3">
        <v>321832.5</v>
      </c>
      <c r="K172" s="3">
        <v>0</v>
      </c>
      <c r="L172" s="3">
        <v>13.515626083966584</v>
      </c>
      <c r="M172" s="3">
        <f>IF(F172&gt;0,SUM($J$2:J172)/SUM($F$2:F172),M171)</f>
        <v>17.171730654901257</v>
      </c>
    </row>
    <row r="173" spans="1:13" x14ac:dyDescent="0.25">
      <c r="A173" s="1">
        <v>44259</v>
      </c>
      <c r="B173" s="2">
        <v>10</v>
      </c>
      <c r="C173" s="2" t="s">
        <v>21</v>
      </c>
      <c r="D173" s="3" t="s">
        <v>15</v>
      </c>
      <c r="E173" s="3">
        <v>0</v>
      </c>
      <c r="F173" s="3">
        <v>2690</v>
      </c>
      <c r="G173" s="3">
        <v>1016541.7999999998</v>
      </c>
      <c r="H173" s="3">
        <v>18.8</v>
      </c>
      <c r="I173" s="3" t="s">
        <v>12</v>
      </c>
      <c r="J173" s="3">
        <v>50572</v>
      </c>
      <c r="K173" s="3">
        <v>0</v>
      </c>
      <c r="L173" s="3">
        <v>13.515626083966584</v>
      </c>
      <c r="M173" s="3">
        <f>IF(F173&gt;0,SUM($J$2:J173)/SUM($F$2:F173),M172)</f>
        <v>17.175718401661808</v>
      </c>
    </row>
    <row r="174" spans="1:13" x14ac:dyDescent="0.25">
      <c r="A174" s="1">
        <v>44261</v>
      </c>
      <c r="B174" s="2">
        <v>10</v>
      </c>
      <c r="C174" s="2" t="s">
        <v>21</v>
      </c>
      <c r="D174" s="3" t="s">
        <v>15</v>
      </c>
      <c r="E174" s="3">
        <v>0</v>
      </c>
      <c r="F174" s="3">
        <v>2700</v>
      </c>
      <c r="G174" s="3">
        <v>1013841.7999999998</v>
      </c>
      <c r="H174" s="3">
        <v>17.7</v>
      </c>
      <c r="I174" s="3" t="s">
        <v>12</v>
      </c>
      <c r="J174" s="3">
        <v>47790</v>
      </c>
      <c r="K174" s="3">
        <v>0</v>
      </c>
      <c r="L174" s="3">
        <v>13.515626083966584</v>
      </c>
      <c r="M174" s="3">
        <f>IF(F174&gt;0,SUM($J$2:J174)/SUM($F$2:F174),M173)</f>
        <v>17.177004017343773</v>
      </c>
    </row>
    <row r="175" spans="1:13" x14ac:dyDescent="0.25">
      <c r="A175" s="1">
        <v>44262</v>
      </c>
      <c r="B175" s="2">
        <v>11</v>
      </c>
      <c r="C175" s="2" t="s">
        <v>22</v>
      </c>
      <c r="D175" s="3" t="s">
        <v>15</v>
      </c>
      <c r="E175" s="3">
        <v>0</v>
      </c>
      <c r="F175" s="3">
        <v>5370</v>
      </c>
      <c r="G175" s="3">
        <v>1008471.7999999998</v>
      </c>
      <c r="H175" s="3">
        <v>16.2</v>
      </c>
      <c r="I175" s="3" t="s">
        <v>12</v>
      </c>
      <c r="J175" s="3">
        <v>86994</v>
      </c>
      <c r="K175" s="3">
        <v>0</v>
      </c>
      <c r="L175" s="3">
        <v>13.515626083966584</v>
      </c>
      <c r="M175" s="3">
        <f>IF(F175&gt;0,SUM($J$2:J175)/SUM($F$2:F175),M174)</f>
        <v>17.172262247278635</v>
      </c>
    </row>
    <row r="176" spans="1:13" x14ac:dyDescent="0.25">
      <c r="A176" s="1">
        <v>44262</v>
      </c>
      <c r="B176" s="2">
        <v>11</v>
      </c>
      <c r="C176" s="2" t="s">
        <v>22</v>
      </c>
      <c r="D176" s="3" t="s">
        <v>15</v>
      </c>
      <c r="E176" s="3">
        <v>0</v>
      </c>
      <c r="F176" s="3">
        <v>1012</v>
      </c>
      <c r="G176" s="3">
        <v>1007459.7999999998</v>
      </c>
      <c r="H176" s="3">
        <v>16.8</v>
      </c>
      <c r="I176" s="3" t="s">
        <v>12</v>
      </c>
      <c r="J176" s="3">
        <v>17001.600000000002</v>
      </c>
      <c r="K176" s="3">
        <v>0</v>
      </c>
      <c r="L176" s="3">
        <v>13.515626083966584</v>
      </c>
      <c r="M176" s="3">
        <f>IF(F176&gt;0,SUM($J$2:J176)/SUM($F$2:F176),M175)</f>
        <v>17.171922072335406</v>
      </c>
    </row>
    <row r="177" spans="1:13" x14ac:dyDescent="0.25">
      <c r="A177" s="1">
        <v>44263</v>
      </c>
      <c r="B177" s="2">
        <v>11</v>
      </c>
      <c r="C177" s="2" t="s">
        <v>22</v>
      </c>
      <c r="D177" s="3" t="s">
        <v>15</v>
      </c>
      <c r="E177" s="3">
        <v>0</v>
      </c>
      <c r="F177" s="3">
        <v>4420</v>
      </c>
      <c r="G177" s="3">
        <v>1003039.7999999998</v>
      </c>
      <c r="H177" s="3">
        <v>18.600000000000001</v>
      </c>
      <c r="I177" s="3" t="s">
        <v>12</v>
      </c>
      <c r="J177" s="3">
        <v>82212</v>
      </c>
      <c r="K177" s="3">
        <v>0</v>
      </c>
      <c r="L177" s="3">
        <v>13.515626083966584</v>
      </c>
      <c r="M177" s="3">
        <f>IF(F177&gt;0,SUM($J$2:J177)/SUM($F$2:F177),M176)</f>
        <v>17.177599049104145</v>
      </c>
    </row>
    <row r="178" spans="1:13" x14ac:dyDescent="0.25">
      <c r="A178" s="1">
        <v>44264</v>
      </c>
      <c r="B178" s="2">
        <v>11</v>
      </c>
      <c r="C178" s="2" t="s">
        <v>22</v>
      </c>
      <c r="D178" s="3" t="s">
        <v>15</v>
      </c>
      <c r="E178" s="3">
        <v>0</v>
      </c>
      <c r="F178" s="3">
        <v>13475</v>
      </c>
      <c r="G178" s="3">
        <v>989564.79999999981</v>
      </c>
      <c r="H178" s="3">
        <v>18.7</v>
      </c>
      <c r="I178" s="3" t="s">
        <v>12</v>
      </c>
      <c r="J178" s="3">
        <v>251982.5</v>
      </c>
      <c r="K178" s="3">
        <v>0</v>
      </c>
      <c r="L178" s="3">
        <v>13.515626083966584</v>
      </c>
      <c r="M178" s="3">
        <f>IF(F178&gt;0,SUM($J$2:J178)/SUM($F$2:F178),M177)</f>
        <v>17.195828312685595</v>
      </c>
    </row>
    <row r="179" spans="1:13" x14ac:dyDescent="0.25">
      <c r="A179" s="1">
        <v>44265</v>
      </c>
      <c r="B179" s="2">
        <v>11</v>
      </c>
      <c r="C179" s="2" t="s">
        <v>22</v>
      </c>
      <c r="D179" s="3" t="s">
        <v>15</v>
      </c>
      <c r="E179" s="3">
        <v>0</v>
      </c>
      <c r="F179" s="3">
        <v>3494</v>
      </c>
      <c r="G179" s="3">
        <v>986070.79999999981</v>
      </c>
      <c r="H179" s="3">
        <v>18.3</v>
      </c>
      <c r="I179" s="3" t="s">
        <v>12</v>
      </c>
      <c r="J179" s="3">
        <v>63940.200000000004</v>
      </c>
      <c r="K179" s="3">
        <v>0</v>
      </c>
      <c r="L179" s="3">
        <v>13.515626083966584</v>
      </c>
      <c r="M179" s="3">
        <f>IF(F179&gt;0,SUM($J$2:J179)/SUM($F$2:F179),M178)</f>
        <v>17.199245938421413</v>
      </c>
    </row>
    <row r="180" spans="1:13" x14ac:dyDescent="0.25">
      <c r="A180" s="1">
        <v>44265</v>
      </c>
      <c r="B180" s="2">
        <v>11</v>
      </c>
      <c r="C180" s="2" t="s">
        <v>22</v>
      </c>
      <c r="D180" s="3" t="s">
        <v>15</v>
      </c>
      <c r="E180" s="3">
        <v>19500</v>
      </c>
      <c r="F180" s="3">
        <v>0</v>
      </c>
      <c r="G180" s="3">
        <v>1005570.7999999998</v>
      </c>
      <c r="H180" s="3" t="s">
        <v>12</v>
      </c>
      <c r="I180" s="3">
        <v>12.7</v>
      </c>
      <c r="J180" s="3">
        <v>0</v>
      </c>
      <c r="K180" s="3">
        <v>247650</v>
      </c>
      <c r="L180" s="3">
        <v>13.508174539040535</v>
      </c>
      <c r="M180" s="3">
        <f>IF(F180&gt;0,SUM($J$2:J180)/SUM($F$2:F180),M179)</f>
        <v>17.199245938421413</v>
      </c>
    </row>
    <row r="181" spans="1:13" x14ac:dyDescent="0.25">
      <c r="A181" s="1">
        <v>44265</v>
      </c>
      <c r="B181" s="2">
        <v>11</v>
      </c>
      <c r="C181" s="2" t="s">
        <v>22</v>
      </c>
      <c r="D181" s="3" t="s">
        <v>15</v>
      </c>
      <c r="E181" s="3">
        <v>16740</v>
      </c>
      <c r="F181" s="3">
        <v>0</v>
      </c>
      <c r="G181" s="3">
        <v>1022310.7999999998</v>
      </c>
      <c r="H181" s="3" t="s">
        <v>12</v>
      </c>
      <c r="I181" s="3">
        <v>14.8</v>
      </c>
      <c r="J181" s="3">
        <v>0</v>
      </c>
      <c r="K181" s="3">
        <v>247752</v>
      </c>
      <c r="L181" s="3">
        <v>13.518227339549648</v>
      </c>
      <c r="M181" s="3">
        <f>IF(F181&gt;0,SUM($J$2:J181)/SUM($F$2:F181),M180)</f>
        <v>17.199245938421413</v>
      </c>
    </row>
    <row r="182" spans="1:13" x14ac:dyDescent="0.25">
      <c r="A182" s="1">
        <v>44265</v>
      </c>
      <c r="B182" s="2">
        <v>11</v>
      </c>
      <c r="C182" s="2" t="s">
        <v>22</v>
      </c>
      <c r="D182" s="3" t="s">
        <v>15</v>
      </c>
      <c r="E182" s="3">
        <v>45860</v>
      </c>
      <c r="F182" s="3">
        <v>0</v>
      </c>
      <c r="G182" s="3">
        <v>1068170.7999999998</v>
      </c>
      <c r="H182" s="3" t="s">
        <v>12</v>
      </c>
      <c r="I182" s="3">
        <v>12.5</v>
      </c>
      <c r="J182" s="3">
        <v>0</v>
      </c>
      <c r="K182" s="3">
        <v>573250</v>
      </c>
      <c r="L182" s="3">
        <v>13.496973114826211</v>
      </c>
      <c r="M182" s="3">
        <f>IF(F182&gt;0,SUM($J$2:J182)/SUM($F$2:F182),M181)</f>
        <v>17.199245938421413</v>
      </c>
    </row>
    <row r="183" spans="1:13" x14ac:dyDescent="0.25">
      <c r="A183" s="1">
        <v>44266</v>
      </c>
      <c r="B183" s="2">
        <v>11</v>
      </c>
      <c r="C183" s="2" t="s">
        <v>22</v>
      </c>
      <c r="D183" s="3" t="s">
        <v>15</v>
      </c>
      <c r="E183" s="3">
        <v>0</v>
      </c>
      <c r="F183" s="3">
        <v>2368</v>
      </c>
      <c r="G183" s="3">
        <v>1065802.7999999998</v>
      </c>
      <c r="H183" s="3">
        <v>17.2</v>
      </c>
      <c r="I183" s="3" t="s">
        <v>12</v>
      </c>
      <c r="J183" s="3">
        <v>40729.599999999999</v>
      </c>
      <c r="K183" s="3">
        <v>0</v>
      </c>
      <c r="L183" s="3">
        <v>13.496973114826211</v>
      </c>
      <c r="M183" s="3">
        <f>IF(F183&gt;0,SUM($J$2:J183)/SUM($F$2:F183),M182)</f>
        <v>17.199247516917222</v>
      </c>
    </row>
    <row r="184" spans="1:13" x14ac:dyDescent="0.25">
      <c r="A184" s="1">
        <v>44266</v>
      </c>
      <c r="B184" s="2">
        <v>11</v>
      </c>
      <c r="C184" s="2" t="s">
        <v>22</v>
      </c>
      <c r="D184" s="3" t="s">
        <v>15</v>
      </c>
      <c r="E184" s="3">
        <v>0</v>
      </c>
      <c r="F184" s="3">
        <v>24150</v>
      </c>
      <c r="G184" s="3">
        <v>1041652.7999999998</v>
      </c>
      <c r="H184" s="3">
        <v>18.8</v>
      </c>
      <c r="I184" s="3" t="s">
        <v>12</v>
      </c>
      <c r="J184" s="3">
        <v>454020</v>
      </c>
      <c r="K184" s="3">
        <v>0</v>
      </c>
      <c r="L184" s="3">
        <v>13.496973114826211</v>
      </c>
      <c r="M184" s="3">
        <f>IF(F184&gt;0,SUM($J$2:J184)/SUM($F$2:F184),M183)</f>
        <v>17.232707228054732</v>
      </c>
    </row>
    <row r="185" spans="1:13" x14ac:dyDescent="0.25">
      <c r="A185" s="1">
        <v>44266</v>
      </c>
      <c r="B185" s="2">
        <v>11</v>
      </c>
      <c r="C185" s="2" t="s">
        <v>22</v>
      </c>
      <c r="D185" s="3" t="s">
        <v>15</v>
      </c>
      <c r="E185" s="3">
        <v>0</v>
      </c>
      <c r="F185" s="3">
        <v>1012</v>
      </c>
      <c r="G185" s="3">
        <v>1040640.7999999998</v>
      </c>
      <c r="H185" s="3">
        <v>16.100000000000001</v>
      </c>
      <c r="I185" s="3" t="s">
        <v>12</v>
      </c>
      <c r="J185" s="3">
        <v>16293.2</v>
      </c>
      <c r="K185" s="3">
        <v>0</v>
      </c>
      <c r="L185" s="3">
        <v>13.496973114826211</v>
      </c>
      <c r="M185" s="3">
        <f>IF(F185&gt;0,SUM($J$2:J185)/SUM($F$2:F185),M184)</f>
        <v>17.23171594241601</v>
      </c>
    </row>
    <row r="186" spans="1:13" x14ac:dyDescent="0.25">
      <c r="A186" s="1">
        <v>44268</v>
      </c>
      <c r="B186" s="2">
        <v>11</v>
      </c>
      <c r="C186" s="2" t="s">
        <v>22</v>
      </c>
      <c r="D186" s="3" t="s">
        <v>15</v>
      </c>
      <c r="E186" s="3">
        <v>3040</v>
      </c>
      <c r="F186" s="3">
        <v>0</v>
      </c>
      <c r="G186" s="3">
        <v>1043680.7999999998</v>
      </c>
      <c r="H186" s="3" t="s">
        <v>12</v>
      </c>
      <c r="I186" s="3">
        <v>14.1</v>
      </c>
      <c r="J186" s="3">
        <v>0</v>
      </c>
      <c r="K186" s="3">
        <v>42864</v>
      </c>
      <c r="L186" s="3">
        <v>13.497806366524225</v>
      </c>
      <c r="M186" s="3">
        <f>IF(F186&gt;0,SUM($J$2:J186)/SUM($F$2:F186),M185)</f>
        <v>17.23171594241601</v>
      </c>
    </row>
    <row r="187" spans="1:13" x14ac:dyDescent="0.25">
      <c r="A187" s="1">
        <v>44268</v>
      </c>
      <c r="B187" s="2">
        <v>11</v>
      </c>
      <c r="C187" s="2" t="s">
        <v>22</v>
      </c>
      <c r="D187" s="3" t="s">
        <v>15</v>
      </c>
      <c r="E187" s="3">
        <v>0</v>
      </c>
      <c r="F187" s="3">
        <v>64050</v>
      </c>
      <c r="G187" s="3">
        <v>979630.79999999981</v>
      </c>
      <c r="H187" s="3">
        <v>16.3</v>
      </c>
      <c r="I187" s="3" t="s">
        <v>12</v>
      </c>
      <c r="J187" s="3">
        <v>1044015</v>
      </c>
      <c r="K187" s="3">
        <v>0</v>
      </c>
      <c r="L187" s="3">
        <v>13.497806366524225</v>
      </c>
      <c r="M187" s="3">
        <f>IF(F187&gt;0,SUM($J$2:J187)/SUM($F$2:F187),M186)</f>
        <v>17.182817961716353</v>
      </c>
    </row>
    <row r="188" spans="1:13" x14ac:dyDescent="0.25">
      <c r="A188" s="1">
        <v>44268</v>
      </c>
      <c r="B188" s="2">
        <v>11</v>
      </c>
      <c r="C188" s="2" t="s">
        <v>22</v>
      </c>
      <c r="D188" s="3" t="s">
        <v>15</v>
      </c>
      <c r="E188" s="3">
        <v>0</v>
      </c>
      <c r="F188" s="3">
        <v>27620</v>
      </c>
      <c r="G188" s="3">
        <v>952010.79999999981</v>
      </c>
      <c r="H188" s="3">
        <v>16.7</v>
      </c>
      <c r="I188" s="3" t="s">
        <v>12</v>
      </c>
      <c r="J188" s="3">
        <v>461254</v>
      </c>
      <c r="K188" s="3">
        <v>0</v>
      </c>
      <c r="L188" s="3">
        <v>13.497806366524225</v>
      </c>
      <c r="M188" s="3">
        <f>IF(F188&gt;0,SUM($J$2:J188)/SUM($F$2:F188),M187)</f>
        <v>17.172132920015507</v>
      </c>
    </row>
    <row r="189" spans="1:13" x14ac:dyDescent="0.25">
      <c r="A189" s="1">
        <v>44270</v>
      </c>
      <c r="B189" s="2">
        <v>12</v>
      </c>
      <c r="C189" s="2" t="s">
        <v>23</v>
      </c>
      <c r="D189" s="3" t="s">
        <v>15</v>
      </c>
      <c r="E189" s="3">
        <v>0</v>
      </c>
      <c r="F189" s="3">
        <v>2700</v>
      </c>
      <c r="G189" s="3">
        <v>949310.79999999981</v>
      </c>
      <c r="H189" s="3">
        <v>17.2</v>
      </c>
      <c r="I189" s="3" t="s">
        <v>12</v>
      </c>
      <c r="J189" s="3">
        <v>46440</v>
      </c>
      <c r="K189" s="3">
        <v>0</v>
      </c>
      <c r="L189" s="3">
        <v>13.497806366524225</v>
      </c>
      <c r="M189" s="3">
        <f>IF(F189&gt;0,SUM($J$2:J189)/SUM($F$2:F189),M188)</f>
        <v>17.172193076968103</v>
      </c>
    </row>
    <row r="190" spans="1:13" x14ac:dyDescent="0.25">
      <c r="A190" s="1">
        <v>44270</v>
      </c>
      <c r="B190" s="2">
        <v>12</v>
      </c>
      <c r="C190" s="2" t="s">
        <v>23</v>
      </c>
      <c r="D190" s="3" t="s">
        <v>15</v>
      </c>
      <c r="E190" s="3">
        <v>0</v>
      </c>
      <c r="F190" s="3">
        <v>2910</v>
      </c>
      <c r="G190" s="3">
        <v>946400.79999999981</v>
      </c>
      <c r="H190" s="3">
        <v>16.2</v>
      </c>
      <c r="I190" s="3" t="s">
        <v>12</v>
      </c>
      <c r="J190" s="3">
        <v>47142</v>
      </c>
      <c r="K190" s="3">
        <v>0</v>
      </c>
      <c r="L190" s="3">
        <v>13.497806366524225</v>
      </c>
      <c r="M190" s="3">
        <f>IF(F190&gt;0,SUM($J$2:J190)/SUM($F$2:F190),M189)</f>
        <v>17.169936413219318</v>
      </c>
    </row>
    <row r="191" spans="1:13" x14ac:dyDescent="0.25">
      <c r="A191" s="1">
        <v>44271</v>
      </c>
      <c r="B191" s="2">
        <v>12</v>
      </c>
      <c r="C191" s="2" t="s">
        <v>23</v>
      </c>
      <c r="D191" s="3" t="s">
        <v>15</v>
      </c>
      <c r="E191" s="3">
        <v>0</v>
      </c>
      <c r="F191" s="3">
        <v>10110</v>
      </c>
      <c r="G191" s="3">
        <v>936290.79999999981</v>
      </c>
      <c r="H191" s="3">
        <v>16.7</v>
      </c>
      <c r="I191" s="3" t="s">
        <v>12</v>
      </c>
      <c r="J191" s="3">
        <v>168837</v>
      </c>
      <c r="K191" s="3">
        <v>0</v>
      </c>
      <c r="L191" s="3">
        <v>13.497806366524225</v>
      </c>
      <c r="M191" s="3">
        <f>IF(F191&gt;0,SUM($J$2:J191)/SUM($F$2:F191),M190)</f>
        <v>17.166176971890707</v>
      </c>
    </row>
    <row r="192" spans="1:13" x14ac:dyDescent="0.25">
      <c r="A192" s="1">
        <v>44271</v>
      </c>
      <c r="B192" s="2">
        <v>12</v>
      </c>
      <c r="C192" s="2" t="s">
        <v>23</v>
      </c>
      <c r="D192" s="3" t="s">
        <v>15</v>
      </c>
      <c r="E192" s="3">
        <v>0</v>
      </c>
      <c r="F192" s="3">
        <v>13500</v>
      </c>
      <c r="G192" s="3">
        <v>922790.79999999981</v>
      </c>
      <c r="H192" s="3">
        <v>18.3</v>
      </c>
      <c r="I192" s="3" t="s">
        <v>12</v>
      </c>
      <c r="J192" s="3">
        <v>247050</v>
      </c>
      <c r="K192" s="3">
        <v>0</v>
      </c>
      <c r="L192" s="3">
        <v>13.497806366524225</v>
      </c>
      <c r="M192" s="3">
        <f>IF(F192&gt;0,SUM($J$2:J192)/SUM($F$2:F192),M191)</f>
        <v>17.178160850967089</v>
      </c>
    </row>
    <row r="193" spans="1:13" x14ac:dyDescent="0.25">
      <c r="A193" s="1">
        <v>44271</v>
      </c>
      <c r="B193" s="2">
        <v>12</v>
      </c>
      <c r="C193" s="2" t="s">
        <v>23</v>
      </c>
      <c r="D193" s="3" t="s">
        <v>15</v>
      </c>
      <c r="E193" s="3">
        <v>0</v>
      </c>
      <c r="F193" s="3">
        <v>14355</v>
      </c>
      <c r="G193" s="3">
        <v>908435.79999999981</v>
      </c>
      <c r="H193" s="3">
        <v>17.100000000000001</v>
      </c>
      <c r="I193" s="3" t="s">
        <v>12</v>
      </c>
      <c r="J193" s="3">
        <v>245470.50000000003</v>
      </c>
      <c r="K193" s="3">
        <v>0</v>
      </c>
      <c r="L193" s="3">
        <v>13.497806366524225</v>
      </c>
      <c r="M193" s="3">
        <f>IF(F193&gt;0,SUM($J$2:J193)/SUM($F$2:F193),M192)</f>
        <v>17.177292176394058</v>
      </c>
    </row>
    <row r="194" spans="1:13" x14ac:dyDescent="0.25">
      <c r="A194" s="1">
        <v>44272</v>
      </c>
      <c r="B194" s="2">
        <v>12</v>
      </c>
      <c r="C194" s="2" t="s">
        <v>23</v>
      </c>
      <c r="D194" s="3" t="s">
        <v>15</v>
      </c>
      <c r="E194" s="3">
        <v>0</v>
      </c>
      <c r="F194" s="3">
        <v>6990</v>
      </c>
      <c r="G194" s="3">
        <v>901445.79999999981</v>
      </c>
      <c r="H194" s="3">
        <v>18.7</v>
      </c>
      <c r="I194" s="3" t="s">
        <v>12</v>
      </c>
      <c r="J194" s="3">
        <v>130713</v>
      </c>
      <c r="K194" s="3">
        <v>0</v>
      </c>
      <c r="L194" s="3">
        <v>13.497806366524225</v>
      </c>
      <c r="M194" s="3">
        <f>IF(F194&gt;0,SUM($J$2:J194)/SUM($F$2:F194),M193)</f>
        <v>17.185488411548402</v>
      </c>
    </row>
    <row r="195" spans="1:13" x14ac:dyDescent="0.25">
      <c r="A195" s="1">
        <v>44273</v>
      </c>
      <c r="B195" s="2">
        <v>12</v>
      </c>
      <c r="C195" s="2" t="s">
        <v>23</v>
      </c>
      <c r="D195" s="3" t="s">
        <v>15</v>
      </c>
      <c r="E195" s="3">
        <v>0</v>
      </c>
      <c r="F195" s="3">
        <v>1090</v>
      </c>
      <c r="G195" s="3">
        <v>900355.79999999981</v>
      </c>
      <c r="H195" s="3">
        <v>17.399999999999999</v>
      </c>
      <c r="I195" s="3" t="s">
        <v>12</v>
      </c>
      <c r="J195" s="3">
        <v>18966</v>
      </c>
      <c r="K195" s="3">
        <v>0</v>
      </c>
      <c r="L195" s="3">
        <v>13.497806366524225</v>
      </c>
      <c r="M195" s="3">
        <f>IF(F195&gt;0,SUM($J$2:J195)/SUM($F$2:F195),M194)</f>
        <v>17.185668312531391</v>
      </c>
    </row>
    <row r="196" spans="1:13" x14ac:dyDescent="0.25">
      <c r="A196" s="1">
        <v>44275</v>
      </c>
      <c r="B196" s="2">
        <v>12</v>
      </c>
      <c r="C196" s="2" t="s">
        <v>23</v>
      </c>
      <c r="D196" s="3" t="s">
        <v>15</v>
      </c>
      <c r="E196" s="3">
        <v>0</v>
      </c>
      <c r="F196" s="3">
        <v>1340</v>
      </c>
      <c r="G196" s="3">
        <v>899015.79999999981</v>
      </c>
      <c r="H196" s="3">
        <v>16.7</v>
      </c>
      <c r="I196" s="3" t="s">
        <v>12</v>
      </c>
      <c r="J196" s="3">
        <v>22378</v>
      </c>
      <c r="K196" s="3">
        <v>0</v>
      </c>
      <c r="L196" s="3">
        <v>13.497806366524225</v>
      </c>
      <c r="M196" s="3">
        <f>IF(F196&gt;0,SUM($J$2:J196)/SUM($F$2:F196),M195)</f>
        <v>17.185168101439945</v>
      </c>
    </row>
    <row r="197" spans="1:13" x14ac:dyDescent="0.25">
      <c r="A197" s="1">
        <v>44277</v>
      </c>
      <c r="B197" s="2">
        <v>13</v>
      </c>
      <c r="C197" s="2" t="s">
        <v>24</v>
      </c>
      <c r="D197" s="3" t="s">
        <v>15</v>
      </c>
      <c r="E197" s="3">
        <v>0</v>
      </c>
      <c r="F197" s="3">
        <v>282</v>
      </c>
      <c r="G197" s="3">
        <v>898733.79999999981</v>
      </c>
      <c r="H197" s="3">
        <v>16.399999999999999</v>
      </c>
      <c r="I197" s="3" t="s">
        <v>12</v>
      </c>
      <c r="J197" s="3">
        <v>4624.7999999999993</v>
      </c>
      <c r="K197" s="3">
        <v>0</v>
      </c>
      <c r="L197" s="3">
        <v>13.497806366524225</v>
      </c>
      <c r="M197" s="3">
        <f>IF(F197&gt;0,SUM($J$2:J197)/SUM($F$2:F197),M196)</f>
        <v>17.184997953622311</v>
      </c>
    </row>
    <row r="198" spans="1:13" x14ac:dyDescent="0.25">
      <c r="A198" s="1">
        <v>44277</v>
      </c>
      <c r="B198" s="2">
        <v>13</v>
      </c>
      <c r="C198" s="2" t="s">
        <v>24</v>
      </c>
      <c r="D198" s="3" t="s">
        <v>15</v>
      </c>
      <c r="E198" s="3">
        <v>0</v>
      </c>
      <c r="F198" s="3">
        <v>4500</v>
      </c>
      <c r="G198" s="3">
        <v>894233.79999999981</v>
      </c>
      <c r="H198" s="3">
        <v>18.899999999999999</v>
      </c>
      <c r="I198" s="3" t="s">
        <v>12</v>
      </c>
      <c r="J198" s="3">
        <v>85050</v>
      </c>
      <c r="K198" s="3">
        <v>0</v>
      </c>
      <c r="L198" s="3">
        <v>13.497806366524225</v>
      </c>
      <c r="M198" s="3">
        <f>IF(F198&gt;0,SUM($J$2:J198)/SUM($F$2:F198),M197)</f>
        <v>17.190908022966045</v>
      </c>
    </row>
    <row r="199" spans="1:13" x14ac:dyDescent="0.25">
      <c r="A199" s="1">
        <v>44277</v>
      </c>
      <c r="B199" s="2">
        <v>13</v>
      </c>
      <c r="C199" s="2" t="s">
        <v>24</v>
      </c>
      <c r="D199" s="3" t="s">
        <v>15</v>
      </c>
      <c r="E199" s="3">
        <v>0</v>
      </c>
      <c r="F199" s="3">
        <v>1610</v>
      </c>
      <c r="G199" s="3">
        <v>892623.79999999981</v>
      </c>
      <c r="H199" s="3">
        <v>17.899999999999999</v>
      </c>
      <c r="I199" s="3" t="s">
        <v>12</v>
      </c>
      <c r="J199" s="3">
        <v>28818.999999999996</v>
      </c>
      <c r="K199" s="3">
        <v>0</v>
      </c>
      <c r="L199" s="3">
        <v>13.497806366524225</v>
      </c>
      <c r="M199" s="3">
        <f>IF(F199&gt;0,SUM($J$2:J199)/SUM($F$2:F199),M198)</f>
        <v>17.191781212937901</v>
      </c>
    </row>
    <row r="200" spans="1:13" x14ac:dyDescent="0.25">
      <c r="A200" s="1">
        <v>44278</v>
      </c>
      <c r="B200" s="2">
        <v>13</v>
      </c>
      <c r="C200" s="2" t="s">
        <v>24</v>
      </c>
      <c r="D200" s="3" t="s">
        <v>15</v>
      </c>
      <c r="E200" s="3">
        <v>0</v>
      </c>
      <c r="F200" s="3">
        <v>971</v>
      </c>
      <c r="G200" s="3">
        <v>891652.79999999981</v>
      </c>
      <c r="H200" s="3">
        <v>17.2</v>
      </c>
      <c r="I200" s="3" t="s">
        <v>12</v>
      </c>
      <c r="J200" s="3">
        <v>16701.2</v>
      </c>
      <c r="K200" s="3">
        <v>0</v>
      </c>
      <c r="L200" s="3">
        <v>13.497806366524225</v>
      </c>
      <c r="M200" s="3">
        <f>IF(F200&gt;0,SUM($J$2:J200)/SUM($F$2:F200),M199)</f>
        <v>17.191787312305802</v>
      </c>
    </row>
    <row r="201" spans="1:13" x14ac:dyDescent="0.25">
      <c r="A201" s="1">
        <v>44278</v>
      </c>
      <c r="B201" s="2">
        <v>13</v>
      </c>
      <c r="C201" s="2" t="s">
        <v>24</v>
      </c>
      <c r="D201" s="3" t="s">
        <v>15</v>
      </c>
      <c r="E201" s="3">
        <v>0</v>
      </c>
      <c r="F201" s="3">
        <v>902</v>
      </c>
      <c r="G201" s="3">
        <v>890750.79999999981</v>
      </c>
      <c r="H201" s="3">
        <v>18.2</v>
      </c>
      <c r="I201" s="3" t="s">
        <v>12</v>
      </c>
      <c r="J201" s="3">
        <v>16416.399999999998</v>
      </c>
      <c r="K201" s="3">
        <v>0</v>
      </c>
      <c r="L201" s="3">
        <v>13.497806366524225</v>
      </c>
      <c r="M201" s="3">
        <f>IF(F201&gt;0,SUM($J$2:J201)/SUM($F$2:F201),M200)</f>
        <v>17.192481884307032</v>
      </c>
    </row>
    <row r="202" spans="1:13" x14ac:dyDescent="0.25">
      <c r="A202" s="1">
        <v>44278</v>
      </c>
      <c r="B202" s="2">
        <v>13</v>
      </c>
      <c r="C202" s="2" t="s">
        <v>24</v>
      </c>
      <c r="D202" s="3" t="s">
        <v>15</v>
      </c>
      <c r="E202" s="3">
        <v>0</v>
      </c>
      <c r="F202" s="3">
        <v>540</v>
      </c>
      <c r="G202" s="3">
        <v>890210.79999999981</v>
      </c>
      <c r="H202" s="3">
        <v>17.899999999999999</v>
      </c>
      <c r="I202" s="3" t="s">
        <v>12</v>
      </c>
      <c r="J202" s="3">
        <v>9666</v>
      </c>
      <c r="K202" s="3">
        <v>0</v>
      </c>
      <c r="L202" s="3">
        <v>13.497806366524225</v>
      </c>
      <c r="M202" s="3">
        <f>IF(F202&gt;0,SUM($J$2:J202)/SUM($F$2:F202),M201)</f>
        <v>17.192773567107242</v>
      </c>
    </row>
    <row r="203" spans="1:13" x14ac:dyDescent="0.25">
      <c r="A203" s="1">
        <v>44278</v>
      </c>
      <c r="B203" s="2">
        <v>13</v>
      </c>
      <c r="C203" s="2" t="s">
        <v>24</v>
      </c>
      <c r="D203" s="3" t="s">
        <v>15</v>
      </c>
      <c r="E203" s="3">
        <v>0</v>
      </c>
      <c r="F203" s="3">
        <v>795</v>
      </c>
      <c r="G203" s="3">
        <v>889415.79999999981</v>
      </c>
      <c r="H203" s="3">
        <v>18.100000000000001</v>
      </c>
      <c r="I203" s="3" t="s">
        <v>12</v>
      </c>
      <c r="J203" s="3">
        <v>14389.500000000002</v>
      </c>
      <c r="K203" s="3">
        <v>0</v>
      </c>
      <c r="L203" s="3">
        <v>13.497806366524225</v>
      </c>
      <c r="M203" s="3">
        <f>IF(F203&gt;0,SUM($J$2:J203)/SUM($F$2:F203),M202)</f>
        <v>17.193323866215778</v>
      </c>
    </row>
    <row r="204" spans="1:13" x14ac:dyDescent="0.25">
      <c r="A204" s="1">
        <v>44279</v>
      </c>
      <c r="B204" s="2">
        <v>13</v>
      </c>
      <c r="C204" s="2" t="s">
        <v>24</v>
      </c>
      <c r="D204" s="3" t="s">
        <v>15</v>
      </c>
      <c r="E204" s="3">
        <v>0</v>
      </c>
      <c r="F204" s="3">
        <v>4787</v>
      </c>
      <c r="G204" s="3">
        <v>884628.79999999981</v>
      </c>
      <c r="H204" s="3">
        <v>16.5</v>
      </c>
      <c r="I204" s="3" t="s">
        <v>12</v>
      </c>
      <c r="J204" s="3">
        <v>78985.5</v>
      </c>
      <c r="K204" s="3">
        <v>0</v>
      </c>
      <c r="L204" s="3">
        <v>13.497806366524225</v>
      </c>
      <c r="M204" s="3">
        <f>IF(F204&gt;0,SUM($J$2:J204)/SUM($F$2:F204),M203)</f>
        <v>17.190800779183188</v>
      </c>
    </row>
    <row r="205" spans="1:13" x14ac:dyDescent="0.25">
      <c r="A205" s="1">
        <v>44282</v>
      </c>
      <c r="B205" s="2">
        <v>13</v>
      </c>
      <c r="C205" s="2" t="s">
        <v>24</v>
      </c>
      <c r="D205" s="3" t="s">
        <v>15</v>
      </c>
      <c r="E205" s="3">
        <v>0</v>
      </c>
      <c r="F205" s="3">
        <v>3110</v>
      </c>
      <c r="G205" s="3">
        <v>881518.79999999981</v>
      </c>
      <c r="H205" s="3">
        <v>18.5</v>
      </c>
      <c r="I205" s="3" t="s">
        <v>12</v>
      </c>
      <c r="J205" s="3">
        <v>57535</v>
      </c>
      <c r="K205" s="3">
        <v>0</v>
      </c>
      <c r="L205" s="3">
        <v>13.497806366524225</v>
      </c>
      <c r="M205" s="3">
        <f>IF(F205&gt;0,SUM($J$2:J205)/SUM($F$2:F205),M204)</f>
        <v>17.193888750183163</v>
      </c>
    </row>
    <row r="206" spans="1:13" x14ac:dyDescent="0.25">
      <c r="A206" s="1">
        <v>44282</v>
      </c>
      <c r="B206" s="2">
        <v>13</v>
      </c>
      <c r="C206" s="2" t="s">
        <v>24</v>
      </c>
      <c r="D206" s="3" t="s">
        <v>15</v>
      </c>
      <c r="E206" s="3">
        <v>0</v>
      </c>
      <c r="F206" s="3">
        <v>5990</v>
      </c>
      <c r="G206" s="3">
        <v>875528.79999999981</v>
      </c>
      <c r="H206" s="3">
        <v>16.899999999999999</v>
      </c>
      <c r="I206" s="3" t="s">
        <v>12</v>
      </c>
      <c r="J206" s="3">
        <v>101230.99999999999</v>
      </c>
      <c r="K206" s="3">
        <v>0</v>
      </c>
      <c r="L206" s="3">
        <v>13.497806366524225</v>
      </c>
      <c r="M206" s="3">
        <f>IF(F206&gt;0,SUM($J$2:J206)/SUM($F$2:F206),M205)</f>
        <v>17.192559678581553</v>
      </c>
    </row>
    <row r="207" spans="1:13" x14ac:dyDescent="0.25">
      <c r="A207" s="1">
        <v>44282</v>
      </c>
      <c r="B207" s="2">
        <v>13</v>
      </c>
      <c r="C207" s="2" t="s">
        <v>24</v>
      </c>
      <c r="D207" s="3" t="s">
        <v>15</v>
      </c>
      <c r="E207" s="3">
        <v>0</v>
      </c>
      <c r="F207" s="3">
        <v>5572</v>
      </c>
      <c r="G207" s="3">
        <v>869956.79999999981</v>
      </c>
      <c r="H207" s="3">
        <v>16.3</v>
      </c>
      <c r="I207" s="3" t="s">
        <v>12</v>
      </c>
      <c r="J207" s="3">
        <v>90823.6</v>
      </c>
      <c r="K207" s="3">
        <v>0</v>
      </c>
      <c r="L207" s="3">
        <v>13.497806366524225</v>
      </c>
      <c r="M207" s="3">
        <f>IF(F207&gt;0,SUM($J$2:J207)/SUM($F$2:F207),M206)</f>
        <v>17.188820606678838</v>
      </c>
    </row>
    <row r="208" spans="1:13" x14ac:dyDescent="0.25">
      <c r="A208" s="1">
        <v>44282</v>
      </c>
      <c r="B208" s="2">
        <v>13</v>
      </c>
      <c r="C208" s="2" t="s">
        <v>24</v>
      </c>
      <c r="D208" s="3" t="s">
        <v>15</v>
      </c>
      <c r="E208" s="3">
        <v>0</v>
      </c>
      <c r="F208" s="3">
        <v>3033</v>
      </c>
      <c r="G208" s="3">
        <v>866923.79999999981</v>
      </c>
      <c r="H208" s="3">
        <v>18.399999999999999</v>
      </c>
      <c r="I208" s="3" t="s">
        <v>12</v>
      </c>
      <c r="J208" s="3">
        <v>55807.199999999997</v>
      </c>
      <c r="K208" s="3">
        <v>0</v>
      </c>
      <c r="L208" s="3">
        <v>13.497806366524225</v>
      </c>
      <c r="M208" s="3">
        <f>IF(F208&gt;0,SUM($J$2:J208)/SUM($F$2:F208),M207)</f>
        <v>17.191576149370761</v>
      </c>
    </row>
    <row r="209" spans="1:13" x14ac:dyDescent="0.25">
      <c r="A209" s="1">
        <v>44283</v>
      </c>
      <c r="B209" s="2">
        <v>14</v>
      </c>
      <c r="C209" s="2" t="s">
        <v>25</v>
      </c>
      <c r="D209" s="3" t="s">
        <v>15</v>
      </c>
      <c r="E209" s="3">
        <v>0</v>
      </c>
      <c r="F209" s="3">
        <v>1872</v>
      </c>
      <c r="G209" s="3">
        <v>865051.79999999981</v>
      </c>
      <c r="H209" s="3">
        <v>18.7</v>
      </c>
      <c r="I209" s="3" t="s">
        <v>12</v>
      </c>
      <c r="J209" s="3">
        <v>35006.400000000001</v>
      </c>
      <c r="K209" s="3">
        <v>0</v>
      </c>
      <c r="L209" s="3">
        <v>13.497806366524225</v>
      </c>
      <c r="M209" s="3">
        <f>IF(F209&gt;0,SUM($J$2:J209)/SUM($F$2:F209),M208)</f>
        <v>17.19369132328864</v>
      </c>
    </row>
    <row r="210" spans="1:13" x14ac:dyDescent="0.25">
      <c r="A210" s="1">
        <v>44283</v>
      </c>
      <c r="B210" s="2">
        <v>14</v>
      </c>
      <c r="C210" s="2" t="s">
        <v>25</v>
      </c>
      <c r="D210" s="3" t="s">
        <v>15</v>
      </c>
      <c r="E210" s="3">
        <v>0</v>
      </c>
      <c r="F210" s="3">
        <v>3096</v>
      </c>
      <c r="G210" s="3">
        <v>861955.79999999981</v>
      </c>
      <c r="H210" s="3">
        <v>17.2</v>
      </c>
      <c r="I210" s="3" t="s">
        <v>12</v>
      </c>
      <c r="J210" s="3">
        <v>53251.199999999997</v>
      </c>
      <c r="K210" s="3">
        <v>0</v>
      </c>
      <c r="L210" s="3">
        <v>13.497806366524225</v>
      </c>
      <c r="M210" s="3">
        <f>IF(F210&gt;0,SUM($J$2:J210)/SUM($F$2:F210),M209)</f>
        <v>17.193705919833608</v>
      </c>
    </row>
    <row r="211" spans="1:13" x14ac:dyDescent="0.25">
      <c r="A211" s="1">
        <v>44283</v>
      </c>
      <c r="B211" s="2">
        <v>14</v>
      </c>
      <c r="C211" s="2" t="s">
        <v>25</v>
      </c>
      <c r="D211" s="3" t="s">
        <v>15</v>
      </c>
      <c r="E211" s="3">
        <v>0</v>
      </c>
      <c r="F211" s="3">
        <v>1353</v>
      </c>
      <c r="G211" s="3">
        <v>860602.79999999981</v>
      </c>
      <c r="H211" s="3">
        <v>16.600000000000001</v>
      </c>
      <c r="I211" s="3" t="s">
        <v>12</v>
      </c>
      <c r="J211" s="3">
        <v>22459.800000000003</v>
      </c>
      <c r="K211" s="3">
        <v>0</v>
      </c>
      <c r="L211" s="3">
        <v>13.497806366524225</v>
      </c>
      <c r="M211" s="3">
        <f>IF(F211&gt;0,SUM($J$2:J211)/SUM($F$2:F211),M210)</f>
        <v>17.193106210078913</v>
      </c>
    </row>
    <row r="212" spans="1:13" x14ac:dyDescent="0.25">
      <c r="A212" s="1">
        <v>44283</v>
      </c>
      <c r="B212" s="2">
        <v>14</v>
      </c>
      <c r="C212" s="2" t="s">
        <v>25</v>
      </c>
      <c r="D212" s="3" t="s">
        <v>15</v>
      </c>
      <c r="E212" s="3">
        <v>0</v>
      </c>
      <c r="F212" s="3">
        <v>1080</v>
      </c>
      <c r="G212" s="3">
        <v>859522.79999999981</v>
      </c>
      <c r="H212" s="3">
        <v>18.8</v>
      </c>
      <c r="I212" s="3" t="s">
        <v>12</v>
      </c>
      <c r="J212" s="3">
        <v>20304</v>
      </c>
      <c r="K212" s="3">
        <v>0</v>
      </c>
      <c r="L212" s="3">
        <v>13.497806366524225</v>
      </c>
      <c r="M212" s="3">
        <f>IF(F212&gt;0,SUM($J$2:J212)/SUM($F$2:F212),M211)</f>
        <v>17.194400801829246</v>
      </c>
    </row>
    <row r="213" spans="1:13" x14ac:dyDescent="0.25">
      <c r="A213" s="1">
        <v>44283</v>
      </c>
      <c r="B213" s="2">
        <v>14</v>
      </c>
      <c r="C213" s="2" t="s">
        <v>25</v>
      </c>
      <c r="D213" s="3" t="s">
        <v>15</v>
      </c>
      <c r="E213" s="3">
        <v>0</v>
      </c>
      <c r="F213" s="3">
        <v>630</v>
      </c>
      <c r="G213" s="3">
        <v>858892.79999999981</v>
      </c>
      <c r="H213" s="3">
        <v>16.8</v>
      </c>
      <c r="I213" s="3" t="s">
        <v>12</v>
      </c>
      <c r="J213" s="3">
        <v>10584</v>
      </c>
      <c r="K213" s="3">
        <v>0</v>
      </c>
      <c r="L213" s="3">
        <v>13.497806366524225</v>
      </c>
      <c r="M213" s="3">
        <f>IF(F213&gt;0,SUM($J$2:J213)/SUM($F$2:F213),M212)</f>
        <v>17.19421553562993</v>
      </c>
    </row>
    <row r="214" spans="1:13" x14ac:dyDescent="0.25">
      <c r="A214" s="1">
        <v>44283</v>
      </c>
      <c r="B214" s="2">
        <v>14</v>
      </c>
      <c r="C214" s="2" t="s">
        <v>25</v>
      </c>
      <c r="D214" s="3" t="s">
        <v>15</v>
      </c>
      <c r="E214" s="3">
        <v>0</v>
      </c>
      <c r="F214" s="3">
        <v>23140</v>
      </c>
      <c r="G214" s="3">
        <v>835752.79999999981</v>
      </c>
      <c r="H214" s="3">
        <v>17.899999999999999</v>
      </c>
      <c r="I214" s="3" t="s">
        <v>12</v>
      </c>
      <c r="J214" s="3">
        <v>414205.99999999994</v>
      </c>
      <c r="K214" s="3">
        <v>0</v>
      </c>
      <c r="L214" s="3">
        <v>13.497806366524225</v>
      </c>
      <c r="M214" s="3">
        <f>IF(F214&gt;0,SUM($J$2:J214)/SUM($F$2:F214),M213)</f>
        <v>17.206186359529049</v>
      </c>
    </row>
    <row r="215" spans="1:13" x14ac:dyDescent="0.25">
      <c r="A215" s="1">
        <v>44284</v>
      </c>
      <c r="B215" s="2">
        <v>14</v>
      </c>
      <c r="C215" s="2" t="s">
        <v>25</v>
      </c>
      <c r="D215" s="3" t="s">
        <v>15</v>
      </c>
      <c r="E215" s="3">
        <v>0</v>
      </c>
      <c r="F215" s="3">
        <v>1070</v>
      </c>
      <c r="G215" s="3">
        <v>834682.79999999981</v>
      </c>
      <c r="H215" s="3">
        <v>17.5</v>
      </c>
      <c r="I215" s="3" t="s">
        <v>12</v>
      </c>
      <c r="J215" s="3">
        <v>18725</v>
      </c>
      <c r="K215" s="3">
        <v>0</v>
      </c>
      <c r="L215" s="3">
        <v>13.497806366524225</v>
      </c>
      <c r="M215" s="3">
        <f>IF(F215&gt;0,SUM($J$2:J215)/SUM($F$2:F215),M214)</f>
        <v>17.206416611761114</v>
      </c>
    </row>
    <row r="216" spans="1:13" x14ac:dyDescent="0.25">
      <c r="A216" s="1">
        <v>44285</v>
      </c>
      <c r="B216" s="2">
        <v>14</v>
      </c>
      <c r="C216" s="2" t="s">
        <v>25</v>
      </c>
      <c r="D216" s="3" t="s">
        <v>15</v>
      </c>
      <c r="E216" s="3">
        <v>0</v>
      </c>
      <c r="F216" s="3">
        <v>5430</v>
      </c>
      <c r="G216" s="3">
        <v>829252.79999999981</v>
      </c>
      <c r="H216" s="3">
        <v>17.100000000000001</v>
      </c>
      <c r="I216" s="3" t="s">
        <v>12</v>
      </c>
      <c r="J216" s="3">
        <v>92853.000000000015</v>
      </c>
      <c r="K216" s="3">
        <v>0</v>
      </c>
      <c r="L216" s="3">
        <v>13.497806366524225</v>
      </c>
      <c r="M216" s="3">
        <f>IF(F216&gt;0,SUM($J$2:J216)/SUM($F$2:F216),M215)</f>
        <v>17.205995076760754</v>
      </c>
    </row>
    <row r="217" spans="1:13" x14ac:dyDescent="0.25">
      <c r="A217" s="1">
        <v>44287</v>
      </c>
      <c r="B217" s="2">
        <v>14</v>
      </c>
      <c r="C217" s="2" t="s">
        <v>25</v>
      </c>
      <c r="D217" s="3" t="s">
        <v>15</v>
      </c>
      <c r="E217" s="3">
        <v>0</v>
      </c>
      <c r="F217" s="3">
        <v>3380</v>
      </c>
      <c r="G217" s="3">
        <v>825872.79999999981</v>
      </c>
      <c r="H217" s="3">
        <v>17.7</v>
      </c>
      <c r="I217" s="3" t="s">
        <v>12</v>
      </c>
      <c r="J217" s="3">
        <v>59826</v>
      </c>
      <c r="K217" s="3">
        <v>0</v>
      </c>
      <c r="L217" s="3">
        <v>13.497806366524225</v>
      </c>
      <c r="M217" s="3">
        <f>IF(F217&gt;0,SUM($J$2:J217)/SUM($F$2:F217),M216)</f>
        <v>17.207210151065567</v>
      </c>
    </row>
    <row r="218" spans="1:13" x14ac:dyDescent="0.25">
      <c r="A218" s="1">
        <v>44287</v>
      </c>
      <c r="B218" s="2">
        <v>14</v>
      </c>
      <c r="C218" s="2" t="s">
        <v>25</v>
      </c>
      <c r="D218" s="3" t="s">
        <v>15</v>
      </c>
      <c r="E218" s="3">
        <v>0</v>
      </c>
      <c r="F218" s="3">
        <v>1080</v>
      </c>
      <c r="G218" s="3">
        <v>824792.79999999981</v>
      </c>
      <c r="H218" s="3">
        <v>16.7</v>
      </c>
      <c r="I218" s="3" t="s">
        <v>12</v>
      </c>
      <c r="J218" s="3">
        <v>18036</v>
      </c>
      <c r="K218" s="3">
        <v>0</v>
      </c>
      <c r="L218" s="3">
        <v>13.497806366524225</v>
      </c>
      <c r="M218" s="3">
        <f>IF(F218&gt;0,SUM($J$2:J218)/SUM($F$2:F218),M217)</f>
        <v>17.206811837254911</v>
      </c>
    </row>
    <row r="219" spans="1:13" x14ac:dyDescent="0.25">
      <c r="A219" s="1">
        <v>44287</v>
      </c>
      <c r="B219" s="2">
        <v>14</v>
      </c>
      <c r="C219" s="2" t="s">
        <v>25</v>
      </c>
      <c r="D219" s="3" t="s">
        <v>15</v>
      </c>
      <c r="E219" s="3">
        <v>0</v>
      </c>
      <c r="F219" s="3">
        <v>5300</v>
      </c>
      <c r="G219" s="3">
        <v>819492.79999999981</v>
      </c>
      <c r="H219" s="3">
        <v>17.100000000000001</v>
      </c>
      <c r="I219" s="3" t="s">
        <v>12</v>
      </c>
      <c r="J219" s="3">
        <v>90630.000000000015</v>
      </c>
      <c r="K219" s="3">
        <v>0</v>
      </c>
      <c r="L219" s="3">
        <v>13.497806366524225</v>
      </c>
      <c r="M219" s="3">
        <f>IF(F219&gt;0,SUM($J$2:J219)/SUM($F$2:F219),M218)</f>
        <v>17.206401785703942</v>
      </c>
    </row>
    <row r="220" spans="1:13" x14ac:dyDescent="0.25">
      <c r="A220" s="1">
        <v>44287</v>
      </c>
      <c r="B220" s="2">
        <v>14</v>
      </c>
      <c r="C220" s="2" t="s">
        <v>25</v>
      </c>
      <c r="D220" s="3" t="s">
        <v>15</v>
      </c>
      <c r="E220" s="3">
        <v>0</v>
      </c>
      <c r="F220" s="3">
        <v>3440</v>
      </c>
      <c r="G220" s="3">
        <v>816052.79999999981</v>
      </c>
      <c r="H220" s="3">
        <v>16.3</v>
      </c>
      <c r="I220" s="3" t="s">
        <v>12</v>
      </c>
      <c r="J220" s="3">
        <v>56072</v>
      </c>
      <c r="K220" s="3">
        <v>0</v>
      </c>
      <c r="L220" s="3">
        <v>13.497806366524225</v>
      </c>
      <c r="M220" s="3">
        <f>IF(F220&gt;0,SUM($J$2:J220)/SUM($F$2:F220),M219)</f>
        <v>17.204148887344903</v>
      </c>
    </row>
    <row r="221" spans="1:13" x14ac:dyDescent="0.25">
      <c r="A221" s="1">
        <v>44287</v>
      </c>
      <c r="B221" s="2">
        <v>14</v>
      </c>
      <c r="C221" s="2" t="s">
        <v>25</v>
      </c>
      <c r="D221" s="3" t="s">
        <v>15</v>
      </c>
      <c r="E221" s="3">
        <v>0</v>
      </c>
      <c r="F221" s="3">
        <v>5400</v>
      </c>
      <c r="G221" s="3">
        <v>810652.79999999981</v>
      </c>
      <c r="H221" s="3">
        <v>16.2</v>
      </c>
      <c r="I221" s="3" t="s">
        <v>12</v>
      </c>
      <c r="J221" s="3">
        <v>87480</v>
      </c>
      <c r="K221" s="3">
        <v>0</v>
      </c>
      <c r="L221" s="3">
        <v>13.497806366524225</v>
      </c>
      <c r="M221" s="3">
        <f>IF(F221&gt;0,SUM($J$2:J221)/SUM($F$2:F221),M220)</f>
        <v>17.200246206145255</v>
      </c>
    </row>
    <row r="222" spans="1:13" x14ac:dyDescent="0.25">
      <c r="A222" s="1">
        <v>44287</v>
      </c>
      <c r="B222" s="2">
        <v>14</v>
      </c>
      <c r="C222" s="2" t="s">
        <v>25</v>
      </c>
      <c r="D222" s="3" t="s">
        <v>15</v>
      </c>
      <c r="E222" s="3">
        <v>0</v>
      </c>
      <c r="F222" s="3">
        <v>13860</v>
      </c>
      <c r="G222" s="3">
        <v>796792.79999999981</v>
      </c>
      <c r="H222" s="3">
        <v>17.5</v>
      </c>
      <c r="I222" s="3" t="s">
        <v>12</v>
      </c>
      <c r="J222" s="3">
        <v>242550</v>
      </c>
      <c r="K222" s="3">
        <v>0</v>
      </c>
      <c r="L222" s="3">
        <v>13.497806366524225</v>
      </c>
      <c r="M222" s="3">
        <f>IF(F222&gt;0,SUM($J$2:J222)/SUM($F$2:F222),M221)</f>
        <v>17.203206864449253</v>
      </c>
    </row>
    <row r="223" spans="1:13" x14ac:dyDescent="0.25">
      <c r="A223" s="1">
        <v>44287</v>
      </c>
      <c r="B223" s="2">
        <v>14</v>
      </c>
      <c r="C223" s="2" t="s">
        <v>25</v>
      </c>
      <c r="D223" s="3" t="s">
        <v>15</v>
      </c>
      <c r="E223" s="3">
        <v>0</v>
      </c>
      <c r="F223" s="3">
        <v>1320</v>
      </c>
      <c r="G223" s="3">
        <v>795472.79999999981</v>
      </c>
      <c r="H223" s="3">
        <v>16.8</v>
      </c>
      <c r="I223" s="3" t="s">
        <v>12</v>
      </c>
      <c r="J223" s="3">
        <v>22176</v>
      </c>
      <c r="K223" s="3">
        <v>0</v>
      </c>
      <c r="L223" s="3">
        <v>13.497806366524225</v>
      </c>
      <c r="M223" s="3">
        <f>IF(F223&gt;0,SUM($J$2:J223)/SUM($F$2:F223),M222)</f>
        <v>17.202827938904086</v>
      </c>
    </row>
    <row r="224" spans="1:13" x14ac:dyDescent="0.25">
      <c r="A224" s="1">
        <v>44291</v>
      </c>
      <c r="B224" s="2">
        <v>15</v>
      </c>
      <c r="C224" s="2" t="s">
        <v>26</v>
      </c>
      <c r="D224" s="3" t="s">
        <v>15</v>
      </c>
      <c r="E224" s="3">
        <v>0</v>
      </c>
      <c r="F224" s="3">
        <v>3500</v>
      </c>
      <c r="G224" s="3">
        <v>791972.79999999981</v>
      </c>
      <c r="H224" s="3">
        <v>17.5</v>
      </c>
      <c r="I224" s="3" t="s">
        <v>12</v>
      </c>
      <c r="J224" s="3">
        <v>61250</v>
      </c>
      <c r="K224" s="3">
        <v>0</v>
      </c>
      <c r="L224" s="3">
        <v>13.497806366524225</v>
      </c>
      <c r="M224" s="3">
        <f>IF(F224&gt;0,SUM($J$2:J224)/SUM($F$2:F224),M223)</f>
        <v>17.20356660337503</v>
      </c>
    </row>
    <row r="225" spans="1:13" x14ac:dyDescent="0.25">
      <c r="A225" s="1">
        <v>44291</v>
      </c>
      <c r="B225" s="2">
        <v>15</v>
      </c>
      <c r="C225" s="2" t="s">
        <v>26</v>
      </c>
      <c r="D225" s="3" t="s">
        <v>15</v>
      </c>
      <c r="E225" s="3">
        <v>0</v>
      </c>
      <c r="F225" s="3">
        <v>807</v>
      </c>
      <c r="G225" s="3">
        <v>791165.79999999981</v>
      </c>
      <c r="H225" s="3">
        <v>18.399999999999999</v>
      </c>
      <c r="I225" s="3" t="s">
        <v>12</v>
      </c>
      <c r="J225" s="3">
        <v>14848.8</v>
      </c>
      <c r="K225" s="3">
        <v>0</v>
      </c>
      <c r="L225" s="3">
        <v>13.497806366524225</v>
      </c>
      <c r="M225" s="3">
        <f>IF(F225&gt;0,SUM($J$2:J225)/SUM($F$2:F225),M224)</f>
        <v>17.204251909195587</v>
      </c>
    </row>
    <row r="226" spans="1:13" x14ac:dyDescent="0.25">
      <c r="A226" s="1">
        <v>44291</v>
      </c>
      <c r="B226" s="2">
        <v>15</v>
      </c>
      <c r="C226" s="2" t="s">
        <v>26</v>
      </c>
      <c r="D226" s="3" t="s">
        <v>15</v>
      </c>
      <c r="E226" s="3">
        <v>0</v>
      </c>
      <c r="F226" s="3">
        <v>4280</v>
      </c>
      <c r="G226" s="3">
        <v>786885.79999999981</v>
      </c>
      <c r="H226" s="3">
        <v>17.3</v>
      </c>
      <c r="I226" s="3" t="s">
        <v>12</v>
      </c>
      <c r="J226" s="3">
        <v>74044</v>
      </c>
      <c r="K226" s="3">
        <v>0</v>
      </c>
      <c r="L226" s="3">
        <v>13.497806366524225</v>
      </c>
      <c r="M226" s="3">
        <f>IF(F226&gt;0,SUM($J$2:J226)/SUM($F$2:F226),M225)</f>
        <v>17.204541896462985</v>
      </c>
    </row>
    <row r="227" spans="1:13" x14ac:dyDescent="0.25">
      <c r="A227" s="1">
        <v>44291</v>
      </c>
      <c r="B227" s="2">
        <v>15</v>
      </c>
      <c r="C227" s="2" t="s">
        <v>26</v>
      </c>
      <c r="D227" s="3" t="s">
        <v>15</v>
      </c>
      <c r="E227" s="3">
        <v>0</v>
      </c>
      <c r="F227" s="3">
        <v>1800</v>
      </c>
      <c r="G227" s="3">
        <v>785085.79999999981</v>
      </c>
      <c r="H227" s="3">
        <v>18.3</v>
      </c>
      <c r="I227" s="3" t="s">
        <v>12</v>
      </c>
      <c r="J227" s="3">
        <v>32940</v>
      </c>
      <c r="K227" s="3">
        <v>0</v>
      </c>
      <c r="L227" s="3">
        <v>13.497806366524225</v>
      </c>
      <c r="M227" s="3">
        <f>IF(F227&gt;0,SUM($J$2:J227)/SUM($F$2:F227),M226)</f>
        <v>17.205935439844108</v>
      </c>
    </row>
    <row r="228" spans="1:13" x14ac:dyDescent="0.25">
      <c r="A228" s="1">
        <v>44291</v>
      </c>
      <c r="B228" s="2">
        <v>15</v>
      </c>
      <c r="C228" s="2" t="s">
        <v>26</v>
      </c>
      <c r="D228" s="3" t="s">
        <v>15</v>
      </c>
      <c r="E228" s="3">
        <v>0</v>
      </c>
      <c r="F228" s="3">
        <v>1370</v>
      </c>
      <c r="G228" s="3">
        <v>783715.79999999981</v>
      </c>
      <c r="H228" s="3">
        <v>17.3</v>
      </c>
      <c r="I228" s="3" t="s">
        <v>12</v>
      </c>
      <c r="J228" s="3">
        <v>23701</v>
      </c>
      <c r="K228" s="3">
        <v>0</v>
      </c>
      <c r="L228" s="3">
        <v>13.497806366524225</v>
      </c>
      <c r="M228" s="3">
        <f>IF(F228&gt;0,SUM($J$2:J228)/SUM($F$2:F228),M227)</f>
        <v>17.206026426671873</v>
      </c>
    </row>
    <row r="229" spans="1:13" x14ac:dyDescent="0.25">
      <c r="A229" s="1">
        <v>44292</v>
      </c>
      <c r="B229" s="2">
        <v>15</v>
      </c>
      <c r="C229" s="2" t="s">
        <v>26</v>
      </c>
      <c r="D229" s="3" t="s">
        <v>15</v>
      </c>
      <c r="E229" s="3">
        <v>0</v>
      </c>
      <c r="F229" s="3">
        <v>250</v>
      </c>
      <c r="G229" s="3">
        <v>783465.79999999981</v>
      </c>
      <c r="H229" s="3">
        <v>18.8</v>
      </c>
      <c r="I229" s="3" t="s">
        <v>12</v>
      </c>
      <c r="J229" s="3">
        <v>4700</v>
      </c>
      <c r="K229" s="3">
        <v>0</v>
      </c>
      <c r="L229" s="3">
        <v>13.497806366524225</v>
      </c>
      <c r="M229" s="3">
        <f>IF(F229&gt;0,SUM($J$2:J229)/SUM($F$2:F229),M228)</f>
        <v>17.206307730992094</v>
      </c>
    </row>
    <row r="230" spans="1:13" x14ac:dyDescent="0.25">
      <c r="A230" s="1">
        <v>44292</v>
      </c>
      <c r="B230" s="2">
        <v>15</v>
      </c>
      <c r="C230" s="2" t="s">
        <v>26</v>
      </c>
      <c r="D230" s="3" t="s">
        <v>15</v>
      </c>
      <c r="E230" s="3">
        <v>0</v>
      </c>
      <c r="F230" s="3">
        <v>900</v>
      </c>
      <c r="G230" s="3">
        <v>782565.79999999981</v>
      </c>
      <c r="H230" s="3">
        <v>17.899999999999999</v>
      </c>
      <c r="I230" s="3" t="s">
        <v>12</v>
      </c>
      <c r="J230" s="3">
        <v>16109.999999999998</v>
      </c>
      <c r="K230" s="3">
        <v>0</v>
      </c>
      <c r="L230" s="3">
        <v>13.497806366524225</v>
      </c>
      <c r="M230" s="3">
        <f>IF(F230&gt;0,SUM($J$2:J230)/SUM($F$2:F230),M229)</f>
        <v>17.206748173075859</v>
      </c>
    </row>
    <row r="231" spans="1:13" x14ac:dyDescent="0.25">
      <c r="A231" s="1">
        <v>44292</v>
      </c>
      <c r="B231" s="2">
        <v>15</v>
      </c>
      <c r="C231" s="2" t="s">
        <v>26</v>
      </c>
      <c r="D231" s="3" t="s">
        <v>15</v>
      </c>
      <c r="E231" s="3">
        <v>0</v>
      </c>
      <c r="F231" s="3">
        <v>1000</v>
      </c>
      <c r="G231" s="3">
        <v>781565.79999999981</v>
      </c>
      <c r="H231" s="3">
        <v>18.7</v>
      </c>
      <c r="I231" s="3" t="s">
        <v>12</v>
      </c>
      <c r="J231" s="3">
        <v>18700</v>
      </c>
      <c r="K231" s="3">
        <v>0</v>
      </c>
      <c r="L231" s="3">
        <v>13.497806366524225</v>
      </c>
      <c r="M231" s="3">
        <f>IF(F231&gt;0,SUM($J$2:J231)/SUM($F$2:F231),M230)</f>
        <v>17.207800876959606</v>
      </c>
    </row>
    <row r="232" spans="1:13" x14ac:dyDescent="0.25">
      <c r="A232" s="1">
        <v>44292</v>
      </c>
      <c r="B232" s="2">
        <v>15</v>
      </c>
      <c r="C232" s="2" t="s">
        <v>26</v>
      </c>
      <c r="D232" s="3" t="s">
        <v>15</v>
      </c>
      <c r="E232" s="3">
        <v>0</v>
      </c>
      <c r="F232" s="3">
        <v>9042</v>
      </c>
      <c r="G232" s="3">
        <v>772523.79999999981</v>
      </c>
      <c r="H232" s="3">
        <v>18.5</v>
      </c>
      <c r="I232" s="3" t="s">
        <v>12</v>
      </c>
      <c r="J232" s="3">
        <v>167277</v>
      </c>
      <c r="K232" s="3">
        <v>0</v>
      </c>
      <c r="L232" s="3">
        <v>13.497806366524225</v>
      </c>
      <c r="M232" s="3">
        <f>IF(F232&gt;0,SUM($J$2:J232)/SUM($F$2:F232),M231)</f>
        <v>17.215985667029397</v>
      </c>
    </row>
    <row r="233" spans="1:13" x14ac:dyDescent="0.25">
      <c r="A233" s="1">
        <v>44294</v>
      </c>
      <c r="B233" s="2">
        <v>15</v>
      </c>
      <c r="C233" s="2" t="s">
        <v>26</v>
      </c>
      <c r="D233" s="3" t="s">
        <v>15</v>
      </c>
      <c r="E233" s="3">
        <v>0</v>
      </c>
      <c r="F233" s="3">
        <v>2680</v>
      </c>
      <c r="G233" s="3">
        <v>769843.79999999981</v>
      </c>
      <c r="H233" s="3">
        <v>17.100000000000001</v>
      </c>
      <c r="I233" s="3" t="s">
        <v>12</v>
      </c>
      <c r="J233" s="3">
        <v>45828.000000000007</v>
      </c>
      <c r="K233" s="3">
        <v>0</v>
      </c>
      <c r="L233" s="3">
        <v>13.497806366524225</v>
      </c>
      <c r="M233" s="3">
        <f>IF(F233&gt;0,SUM($J$2:J233)/SUM($F$2:F233),M232)</f>
        <v>17.215768327784286</v>
      </c>
    </row>
    <row r="234" spans="1:13" x14ac:dyDescent="0.25">
      <c r="A234" s="1">
        <v>44294</v>
      </c>
      <c r="B234" s="2">
        <v>15</v>
      </c>
      <c r="C234" s="2" t="s">
        <v>26</v>
      </c>
      <c r="D234" s="3" t="s">
        <v>15</v>
      </c>
      <c r="E234" s="3">
        <v>0</v>
      </c>
      <c r="F234" s="3">
        <v>2660</v>
      </c>
      <c r="G234" s="3">
        <v>767183.79999999981</v>
      </c>
      <c r="H234" s="3">
        <v>17.2</v>
      </c>
      <c r="I234" s="3" t="s">
        <v>12</v>
      </c>
      <c r="J234" s="3">
        <v>45752</v>
      </c>
      <c r="K234" s="3">
        <v>0</v>
      </c>
      <c r="L234" s="3">
        <v>13.497806366524225</v>
      </c>
      <c r="M234" s="3">
        <f>IF(F234&gt;0,SUM($J$2:J234)/SUM($F$2:F234),M233)</f>
        <v>17.215739055316671</v>
      </c>
    </row>
    <row r="235" spans="1:13" x14ac:dyDescent="0.25">
      <c r="A235" s="1">
        <v>44296</v>
      </c>
      <c r="B235" s="2">
        <v>15</v>
      </c>
      <c r="C235" s="2" t="s">
        <v>26</v>
      </c>
      <c r="D235" s="3" t="s">
        <v>15</v>
      </c>
      <c r="E235" s="3">
        <v>0</v>
      </c>
      <c r="F235" s="3">
        <v>3888</v>
      </c>
      <c r="G235" s="3">
        <v>763295.79999999981</v>
      </c>
      <c r="H235" s="3">
        <v>18.7</v>
      </c>
      <c r="I235" s="3" t="s">
        <v>12</v>
      </c>
      <c r="J235" s="3">
        <v>72705.599999999991</v>
      </c>
      <c r="K235" s="3">
        <v>0</v>
      </c>
      <c r="L235" s="3">
        <v>13.497806366524225</v>
      </c>
      <c r="M235" s="3">
        <f>IF(F235&gt;0,SUM($J$2:J235)/SUM($F$2:F235),M234)</f>
        <v>17.219755592054305</v>
      </c>
    </row>
    <row r="236" spans="1:13" x14ac:dyDescent="0.25">
      <c r="A236" s="1">
        <v>44296</v>
      </c>
      <c r="B236" s="2">
        <v>15</v>
      </c>
      <c r="C236" s="2" t="s">
        <v>26</v>
      </c>
      <c r="D236" s="3" t="s">
        <v>15</v>
      </c>
      <c r="E236" s="3">
        <v>0</v>
      </c>
      <c r="F236" s="3">
        <v>11100</v>
      </c>
      <c r="G236" s="3">
        <v>752195.79999999981</v>
      </c>
      <c r="H236" s="3">
        <v>16.7</v>
      </c>
      <c r="I236" s="3" t="s">
        <v>12</v>
      </c>
      <c r="J236" s="3">
        <v>185370</v>
      </c>
      <c r="K236" s="3">
        <v>0</v>
      </c>
      <c r="L236" s="3">
        <v>13.497806366524225</v>
      </c>
      <c r="M236" s="3">
        <f>IF(F236&gt;0,SUM($J$2:J236)/SUM($F$2:F236),M235)</f>
        <v>17.215770897471021</v>
      </c>
    </row>
    <row r="237" spans="1:13" x14ac:dyDescent="0.25">
      <c r="A237" s="1">
        <v>44296</v>
      </c>
      <c r="B237" s="2">
        <v>15</v>
      </c>
      <c r="C237" s="2" t="s">
        <v>26</v>
      </c>
      <c r="D237" s="3" t="s">
        <v>15</v>
      </c>
      <c r="E237" s="3">
        <v>0</v>
      </c>
      <c r="F237" s="3">
        <v>6067</v>
      </c>
      <c r="G237" s="3">
        <v>746128.79999999981</v>
      </c>
      <c r="H237" s="3">
        <v>17.7</v>
      </c>
      <c r="I237" s="3" t="s">
        <v>12</v>
      </c>
      <c r="J237" s="3">
        <v>107385.9</v>
      </c>
      <c r="K237" s="3">
        <v>0</v>
      </c>
      <c r="L237" s="3">
        <v>13.497806366524225</v>
      </c>
      <c r="M237" s="3">
        <f>IF(F237&gt;0,SUM($J$2:J237)/SUM($F$2:F237),M236)</f>
        <v>17.217791503958107</v>
      </c>
    </row>
    <row r="238" spans="1:13" x14ac:dyDescent="0.25">
      <c r="A238" s="1">
        <v>44297</v>
      </c>
      <c r="B238" s="2">
        <v>16</v>
      </c>
      <c r="C238" s="2" t="s">
        <v>27</v>
      </c>
      <c r="D238" s="3" t="s">
        <v>15</v>
      </c>
      <c r="E238" s="3">
        <v>0</v>
      </c>
      <c r="F238" s="3">
        <v>6026</v>
      </c>
      <c r="G238" s="3">
        <v>740102.79999999981</v>
      </c>
      <c r="H238" s="3">
        <v>17.600000000000001</v>
      </c>
      <c r="I238" s="3" t="s">
        <v>12</v>
      </c>
      <c r="J238" s="3">
        <v>106057.60000000001</v>
      </c>
      <c r="K238" s="3">
        <v>0</v>
      </c>
      <c r="L238" s="3">
        <v>13.497806366524225</v>
      </c>
      <c r="M238" s="3">
        <f>IF(F238&gt;0,SUM($J$2:J238)/SUM($F$2:F238),M237)</f>
        <v>17.219369079097525</v>
      </c>
    </row>
    <row r="239" spans="1:13" x14ac:dyDescent="0.25">
      <c r="A239" s="1">
        <v>44297</v>
      </c>
      <c r="B239" s="2">
        <v>16</v>
      </c>
      <c r="C239" s="2" t="s">
        <v>27</v>
      </c>
      <c r="D239" s="3" t="s">
        <v>15</v>
      </c>
      <c r="E239" s="3">
        <v>0</v>
      </c>
      <c r="F239" s="3">
        <v>11105</v>
      </c>
      <c r="G239" s="3">
        <v>728997.79999999981</v>
      </c>
      <c r="H239" s="3">
        <v>17.3</v>
      </c>
      <c r="I239" s="3" t="s">
        <v>12</v>
      </c>
      <c r="J239" s="3">
        <v>192116.5</v>
      </c>
      <c r="K239" s="3">
        <v>0</v>
      </c>
      <c r="L239" s="3">
        <v>13.497806366524225</v>
      </c>
      <c r="M239" s="3">
        <f>IF(F239&gt;0,SUM($J$2:J239)/SUM($F$2:F239),M238)</f>
        <v>17.219977760251492</v>
      </c>
    </row>
    <row r="240" spans="1:13" x14ac:dyDescent="0.25">
      <c r="A240" s="1">
        <v>44297</v>
      </c>
      <c r="B240" s="2">
        <v>16</v>
      </c>
      <c r="C240" s="2" t="s">
        <v>27</v>
      </c>
      <c r="D240" s="3" t="s">
        <v>15</v>
      </c>
      <c r="E240" s="3">
        <v>0</v>
      </c>
      <c r="F240" s="3">
        <v>6067</v>
      </c>
      <c r="G240" s="3">
        <v>722930.79999999981</v>
      </c>
      <c r="H240" s="3">
        <v>18.5</v>
      </c>
      <c r="I240" s="3" t="s">
        <v>12</v>
      </c>
      <c r="J240" s="3">
        <v>112239.5</v>
      </c>
      <c r="K240" s="3">
        <v>0</v>
      </c>
      <c r="L240" s="3">
        <v>13.497806366524225</v>
      </c>
      <c r="M240" s="3">
        <f>IF(F240&gt;0,SUM($J$2:J240)/SUM($F$2:F240),M239)</f>
        <v>17.225235193078895</v>
      </c>
    </row>
    <row r="241" spans="1:13" x14ac:dyDescent="0.25">
      <c r="A241" s="1">
        <v>44297</v>
      </c>
      <c r="B241" s="2">
        <v>16</v>
      </c>
      <c r="C241" s="2" t="s">
        <v>27</v>
      </c>
      <c r="D241" s="3" t="s">
        <v>15</v>
      </c>
      <c r="E241" s="3">
        <v>0</v>
      </c>
      <c r="F241" s="3">
        <v>8673</v>
      </c>
      <c r="G241" s="3">
        <v>714257.79999999981</v>
      </c>
      <c r="H241" s="3">
        <v>16.3</v>
      </c>
      <c r="I241" s="3" t="s">
        <v>12</v>
      </c>
      <c r="J241" s="3">
        <v>141369.9</v>
      </c>
      <c r="K241" s="3">
        <v>0</v>
      </c>
      <c r="L241" s="3">
        <v>13.497806366524225</v>
      </c>
      <c r="M241" s="3">
        <f>IF(F241&gt;0,SUM($J$2:J241)/SUM($F$2:F241),M240)</f>
        <v>17.219834354534175</v>
      </c>
    </row>
    <row r="242" spans="1:13" x14ac:dyDescent="0.25">
      <c r="A242" s="1">
        <v>44297</v>
      </c>
      <c r="B242" s="2">
        <v>16</v>
      </c>
      <c r="C242" s="2" t="s">
        <v>27</v>
      </c>
      <c r="D242" s="3" t="s">
        <v>15</v>
      </c>
      <c r="E242" s="3">
        <v>0</v>
      </c>
      <c r="F242" s="3">
        <v>10228</v>
      </c>
      <c r="G242" s="3">
        <v>704029.79999999981</v>
      </c>
      <c r="H242" s="3">
        <v>16.2</v>
      </c>
      <c r="I242" s="3" t="s">
        <v>12</v>
      </c>
      <c r="J242" s="3">
        <v>165693.6</v>
      </c>
      <c r="K242" s="3">
        <v>0</v>
      </c>
      <c r="L242" s="3">
        <v>13.497806366524225</v>
      </c>
      <c r="M242" s="3">
        <f>IF(F242&gt;0,SUM($J$2:J242)/SUM($F$2:F242),M241)</f>
        <v>17.21286198023861</v>
      </c>
    </row>
    <row r="243" spans="1:13" x14ac:dyDescent="0.25">
      <c r="A243" s="1">
        <v>44297</v>
      </c>
      <c r="B243" s="2">
        <v>16</v>
      </c>
      <c r="C243" s="2" t="s">
        <v>27</v>
      </c>
      <c r="D243" s="3" t="s">
        <v>15</v>
      </c>
      <c r="E243" s="3">
        <v>0</v>
      </c>
      <c r="F243" s="3">
        <v>7281</v>
      </c>
      <c r="G243" s="3">
        <v>696748.79999999981</v>
      </c>
      <c r="H243" s="3">
        <v>17.100000000000001</v>
      </c>
      <c r="I243" s="3" t="s">
        <v>12</v>
      </c>
      <c r="J243" s="3">
        <v>124505.1</v>
      </c>
      <c r="K243" s="3">
        <v>0</v>
      </c>
      <c r="L243" s="3">
        <v>13.497806366524225</v>
      </c>
      <c r="M243" s="3">
        <f>IF(F243&gt;0,SUM($J$2:J243)/SUM($F$2:F243),M242)</f>
        <v>17.212315353971196</v>
      </c>
    </row>
    <row r="244" spans="1:13" x14ac:dyDescent="0.25">
      <c r="A244" s="1">
        <v>44298</v>
      </c>
      <c r="B244" s="2">
        <v>16</v>
      </c>
      <c r="C244" s="2" t="s">
        <v>27</v>
      </c>
      <c r="D244" s="3" t="s">
        <v>15</v>
      </c>
      <c r="E244" s="3">
        <v>0</v>
      </c>
      <c r="F244" s="3">
        <v>2000</v>
      </c>
      <c r="G244" s="3">
        <v>694748.79999999981</v>
      </c>
      <c r="H244" s="3">
        <v>17.899999999999999</v>
      </c>
      <c r="I244" s="3" t="s">
        <v>12</v>
      </c>
      <c r="J244" s="3">
        <v>35800</v>
      </c>
      <c r="K244" s="3">
        <v>0</v>
      </c>
      <c r="L244" s="3">
        <v>13.497806366524225</v>
      </c>
      <c r="M244" s="3">
        <f>IF(F244&gt;0,SUM($J$2:J244)/SUM($F$2:F244),M243)</f>
        <v>17.213229033139253</v>
      </c>
    </row>
    <row r="245" spans="1:13" x14ac:dyDescent="0.25">
      <c r="A245" s="1">
        <v>44298</v>
      </c>
      <c r="B245" s="2">
        <v>16</v>
      </c>
      <c r="C245" s="2" t="s">
        <v>27</v>
      </c>
      <c r="D245" s="3" t="s">
        <v>15</v>
      </c>
      <c r="E245" s="3">
        <v>0</v>
      </c>
      <c r="F245" s="3">
        <v>310</v>
      </c>
      <c r="G245" s="3">
        <v>694438.79999999981</v>
      </c>
      <c r="H245" s="3">
        <v>16.899999999999999</v>
      </c>
      <c r="I245" s="3" t="s">
        <v>12</v>
      </c>
      <c r="J245" s="3">
        <v>5239</v>
      </c>
      <c r="K245" s="3">
        <v>0</v>
      </c>
      <c r="L245" s="3">
        <v>13.497806366524225</v>
      </c>
      <c r="M245" s="3">
        <f>IF(F245&gt;0,SUM($J$2:J245)/SUM($F$2:F245),M244)</f>
        <v>17.213164540719081</v>
      </c>
    </row>
    <row r="246" spans="1:13" x14ac:dyDescent="0.25">
      <c r="A246" s="1">
        <v>44298</v>
      </c>
      <c r="B246" s="2">
        <v>16</v>
      </c>
      <c r="C246" s="2" t="s">
        <v>27</v>
      </c>
      <c r="D246" s="3" t="s">
        <v>15</v>
      </c>
      <c r="E246" s="3">
        <v>0</v>
      </c>
      <c r="F246" s="3">
        <v>1300</v>
      </c>
      <c r="G246" s="3">
        <v>693138.79999999981</v>
      </c>
      <c r="H246" s="3">
        <v>16.7</v>
      </c>
      <c r="I246" s="3" t="s">
        <v>12</v>
      </c>
      <c r="J246" s="3">
        <v>21710</v>
      </c>
      <c r="K246" s="3">
        <v>0</v>
      </c>
      <c r="L246" s="3">
        <v>13.497806366524225</v>
      </c>
      <c r="M246" s="3">
        <f>IF(F246&gt;0,SUM($J$2:J246)/SUM($F$2:F246),M245)</f>
        <v>17.212721840088538</v>
      </c>
    </row>
    <row r="247" spans="1:13" x14ac:dyDescent="0.25">
      <c r="A247" s="1">
        <v>44304</v>
      </c>
      <c r="B247" s="2">
        <v>17</v>
      </c>
      <c r="C247" s="2" t="s">
        <v>28</v>
      </c>
      <c r="D247" s="3" t="s">
        <v>15</v>
      </c>
      <c r="E247" s="3">
        <v>0</v>
      </c>
      <c r="F247" s="3">
        <v>929</v>
      </c>
      <c r="G247" s="3">
        <v>692209.79999999981</v>
      </c>
      <c r="H247" s="3">
        <v>17.600000000000001</v>
      </c>
      <c r="I247" s="3" t="s">
        <v>12</v>
      </c>
      <c r="J247" s="3">
        <v>16350.400000000001</v>
      </c>
      <c r="K247" s="3">
        <v>0</v>
      </c>
      <c r="L247" s="3">
        <v>13.497806366524225</v>
      </c>
      <c r="M247" s="3">
        <f>IF(F247&gt;0,SUM($J$2:J247)/SUM($F$2:F247),M246)</f>
        <v>17.212960446007887</v>
      </c>
    </row>
    <row r="248" spans="1:13" x14ac:dyDescent="0.25">
      <c r="A248" s="1">
        <v>44304</v>
      </c>
      <c r="B248" s="2">
        <v>17</v>
      </c>
      <c r="C248" s="2" t="s">
        <v>28</v>
      </c>
      <c r="D248" s="3" t="s">
        <v>15</v>
      </c>
      <c r="E248" s="3">
        <v>0</v>
      </c>
      <c r="F248" s="3">
        <v>24960</v>
      </c>
      <c r="G248" s="3">
        <v>667249.79999999981</v>
      </c>
      <c r="H248" s="3">
        <v>18.600000000000001</v>
      </c>
      <c r="I248" s="3" t="s">
        <v>12</v>
      </c>
      <c r="J248" s="3">
        <v>464256.00000000006</v>
      </c>
      <c r="K248" s="3">
        <v>0</v>
      </c>
      <c r="L248" s="3">
        <v>13.497806366524225</v>
      </c>
      <c r="M248" s="3">
        <f>IF(F248&gt;0,SUM($J$2:J248)/SUM($F$2:F248),M247)</f>
        <v>17.235546778924277</v>
      </c>
    </row>
    <row r="249" spans="1:13" x14ac:dyDescent="0.25">
      <c r="A249" s="1">
        <v>44304</v>
      </c>
      <c r="B249" s="2">
        <v>17</v>
      </c>
      <c r="C249" s="2" t="s">
        <v>28</v>
      </c>
      <c r="D249" s="3" t="s">
        <v>15</v>
      </c>
      <c r="E249" s="3">
        <v>0</v>
      </c>
      <c r="F249" s="3">
        <v>1245</v>
      </c>
      <c r="G249" s="3">
        <v>666004.79999999981</v>
      </c>
      <c r="H249" s="3">
        <v>18.3</v>
      </c>
      <c r="I249" s="3" t="s">
        <v>12</v>
      </c>
      <c r="J249" s="3">
        <v>22783.5</v>
      </c>
      <c r="K249" s="3">
        <v>0</v>
      </c>
      <c r="L249" s="3">
        <v>13.497806366524225</v>
      </c>
      <c r="M249" s="3">
        <f>IF(F249&gt;0,SUM($J$2:J249)/SUM($F$2:F249),M248)</f>
        <v>17.236410663309641</v>
      </c>
    </row>
    <row r="250" spans="1:13" x14ac:dyDescent="0.25">
      <c r="A250" s="1">
        <v>44304</v>
      </c>
      <c r="B250" s="2">
        <v>17</v>
      </c>
      <c r="C250" s="2" t="s">
        <v>28</v>
      </c>
      <c r="D250" s="3" t="s">
        <v>15</v>
      </c>
      <c r="E250" s="3">
        <v>0</v>
      </c>
      <c r="F250" s="3">
        <v>24360</v>
      </c>
      <c r="G250" s="3">
        <v>641644.79999999981</v>
      </c>
      <c r="H250" s="3">
        <v>18.3</v>
      </c>
      <c r="I250" s="3" t="s">
        <v>12</v>
      </c>
      <c r="J250" s="3">
        <v>445788</v>
      </c>
      <c r="K250" s="3">
        <v>0</v>
      </c>
      <c r="L250" s="3">
        <v>13.497806366524225</v>
      </c>
      <c r="M250" s="3">
        <f>IF(F250&gt;0,SUM($J$2:J250)/SUM($F$2:F250),M249)</f>
        <v>17.253035935023128</v>
      </c>
    </row>
    <row r="251" spans="1:13" x14ac:dyDescent="0.25">
      <c r="A251" s="1">
        <v>44307</v>
      </c>
      <c r="B251" s="2">
        <v>17</v>
      </c>
      <c r="C251" s="2" t="s">
        <v>28</v>
      </c>
      <c r="D251" s="3" t="s">
        <v>15</v>
      </c>
      <c r="E251" s="3">
        <v>0</v>
      </c>
      <c r="F251" s="3">
        <v>9437</v>
      </c>
      <c r="G251" s="3">
        <v>632207.79999999981</v>
      </c>
      <c r="H251" s="3">
        <v>18.899999999999999</v>
      </c>
      <c r="I251" s="3" t="s">
        <v>12</v>
      </c>
      <c r="J251" s="3">
        <v>178359.3</v>
      </c>
      <c r="K251" s="3">
        <v>0</v>
      </c>
      <c r="L251" s="3">
        <v>13.497806366524225</v>
      </c>
      <c r="M251" s="3">
        <f>IF(F251&gt;0,SUM($J$2:J251)/SUM($F$2:F251),M250)</f>
        <v>17.262949129438297</v>
      </c>
    </row>
    <row r="252" spans="1:13" x14ac:dyDescent="0.25">
      <c r="A252" s="1">
        <v>44307</v>
      </c>
      <c r="B252" s="2">
        <v>17</v>
      </c>
      <c r="C252" s="2" t="s">
        <v>28</v>
      </c>
      <c r="D252" s="3" t="s">
        <v>15</v>
      </c>
      <c r="E252" s="3">
        <v>0</v>
      </c>
      <c r="F252" s="3">
        <v>6026</v>
      </c>
      <c r="G252" s="3">
        <v>626181.79999999981</v>
      </c>
      <c r="H252" s="3">
        <v>16.2</v>
      </c>
      <c r="I252" s="3" t="s">
        <v>12</v>
      </c>
      <c r="J252" s="3">
        <v>97621.2</v>
      </c>
      <c r="K252" s="3">
        <v>0</v>
      </c>
      <c r="L252" s="3">
        <v>13.497806366524225</v>
      </c>
      <c r="M252" s="3">
        <f>IF(F252&gt;0,SUM($J$2:J252)/SUM($F$2:F252),M251)</f>
        <v>17.258879347404676</v>
      </c>
    </row>
    <row r="253" spans="1:13" x14ac:dyDescent="0.25">
      <c r="A253" s="1">
        <v>44307</v>
      </c>
      <c r="B253" s="2">
        <v>17</v>
      </c>
      <c r="C253" s="2" t="s">
        <v>28</v>
      </c>
      <c r="D253" s="3" t="s">
        <v>15</v>
      </c>
      <c r="E253" s="3">
        <v>0</v>
      </c>
      <c r="F253" s="3">
        <v>4632</v>
      </c>
      <c r="G253" s="3">
        <v>621549.79999999981</v>
      </c>
      <c r="H253" s="3">
        <v>18.5</v>
      </c>
      <c r="I253" s="3" t="s">
        <v>12</v>
      </c>
      <c r="J253" s="3">
        <v>85692</v>
      </c>
      <c r="K253" s="3">
        <v>0</v>
      </c>
      <c r="L253" s="3">
        <v>13.497806366524225</v>
      </c>
      <c r="M253" s="3">
        <f>IF(F253&gt;0,SUM($J$2:J253)/SUM($F$2:F253),M252)</f>
        <v>17.26252131285003</v>
      </c>
    </row>
    <row r="254" spans="1:13" x14ac:dyDescent="0.25">
      <c r="A254" s="1">
        <v>44307</v>
      </c>
      <c r="B254" s="2">
        <v>17</v>
      </c>
      <c r="C254" s="2" t="s">
        <v>28</v>
      </c>
      <c r="D254" s="3" t="s">
        <v>15</v>
      </c>
      <c r="E254" s="3">
        <v>0</v>
      </c>
      <c r="F254" s="3">
        <v>20539</v>
      </c>
      <c r="G254" s="3">
        <v>601010.79999999981</v>
      </c>
      <c r="H254" s="3">
        <v>16.3</v>
      </c>
      <c r="I254" s="3" t="s">
        <v>12</v>
      </c>
      <c r="J254" s="3">
        <v>334785.7</v>
      </c>
      <c r="K254" s="3">
        <v>0</v>
      </c>
      <c r="L254" s="3">
        <v>13.497806366524225</v>
      </c>
      <c r="M254" s="3">
        <f>IF(F254&gt;0,SUM($J$2:J254)/SUM($F$2:F254),M253)</f>
        <v>17.250158181736776</v>
      </c>
    </row>
    <row r="255" spans="1:13" x14ac:dyDescent="0.25">
      <c r="A255" s="1">
        <v>44308</v>
      </c>
      <c r="B255" s="2">
        <v>17</v>
      </c>
      <c r="C255" s="2" t="s">
        <v>28</v>
      </c>
      <c r="D255" s="3" t="s">
        <v>15</v>
      </c>
      <c r="E255" s="3">
        <v>0</v>
      </c>
      <c r="F255" s="3">
        <v>4480</v>
      </c>
      <c r="G255" s="3">
        <v>596530.79999999981</v>
      </c>
      <c r="H255" s="3">
        <v>16.8</v>
      </c>
      <c r="I255" s="3" t="s">
        <v>12</v>
      </c>
      <c r="J255" s="3">
        <v>75264</v>
      </c>
      <c r="K255" s="3">
        <v>0</v>
      </c>
      <c r="L255" s="3">
        <v>13.497806366524225</v>
      </c>
      <c r="M255" s="3">
        <f>IF(F255&gt;0,SUM($J$2:J255)/SUM($F$2:F255),M254)</f>
        <v>17.248900511048525</v>
      </c>
    </row>
    <row r="256" spans="1:13" x14ac:dyDescent="0.25">
      <c r="A256" s="1">
        <v>44308</v>
      </c>
      <c r="B256" s="2">
        <v>17</v>
      </c>
      <c r="C256" s="2" t="s">
        <v>28</v>
      </c>
      <c r="D256" s="3" t="s">
        <v>15</v>
      </c>
      <c r="E256" s="3">
        <v>0</v>
      </c>
      <c r="F256" s="3">
        <v>48540</v>
      </c>
      <c r="G256" s="3">
        <v>547990.79999999981</v>
      </c>
      <c r="H256" s="3">
        <v>16.600000000000001</v>
      </c>
      <c r="I256" s="3" t="s">
        <v>12</v>
      </c>
      <c r="J256" s="3">
        <v>805764.00000000012</v>
      </c>
      <c r="K256" s="3">
        <v>0</v>
      </c>
      <c r="L256" s="3">
        <v>13.497806366524225</v>
      </c>
      <c r="M256" s="3">
        <f>IF(F256&gt;0,SUM($J$2:J256)/SUM($F$2:F256),M255)</f>
        <v>17.229834919508104</v>
      </c>
    </row>
    <row r="257" spans="1:13" x14ac:dyDescent="0.25">
      <c r="A257" s="1">
        <v>44311</v>
      </c>
      <c r="B257" s="2">
        <v>18</v>
      </c>
      <c r="C257" s="2" t="s">
        <v>29</v>
      </c>
      <c r="D257" s="3" t="s">
        <v>15</v>
      </c>
      <c r="E257" s="3">
        <v>0</v>
      </c>
      <c r="F257" s="3">
        <v>3610</v>
      </c>
      <c r="G257" s="3">
        <v>544380.79999999981</v>
      </c>
      <c r="H257" s="3">
        <v>17.100000000000001</v>
      </c>
      <c r="I257" s="3" t="s">
        <v>12</v>
      </c>
      <c r="J257" s="3">
        <v>61731.000000000007</v>
      </c>
      <c r="K257" s="3">
        <v>0</v>
      </c>
      <c r="L257" s="3">
        <v>13.497806366524225</v>
      </c>
      <c r="M257" s="3">
        <f>IF(F257&gt;0,SUM($J$2:J257)/SUM($F$2:F257),M256)</f>
        <v>17.229551830405555</v>
      </c>
    </row>
    <row r="258" spans="1:13" x14ac:dyDescent="0.25">
      <c r="A258" s="1">
        <v>44313</v>
      </c>
      <c r="B258" s="2">
        <v>18</v>
      </c>
      <c r="C258" s="2" t="s">
        <v>29</v>
      </c>
      <c r="D258" s="3" t="s">
        <v>15</v>
      </c>
      <c r="E258" s="3">
        <v>0</v>
      </c>
      <c r="F258" s="3">
        <v>7180</v>
      </c>
      <c r="G258" s="3">
        <v>537200.79999999981</v>
      </c>
      <c r="H258" s="3">
        <v>17.2</v>
      </c>
      <c r="I258" s="3" t="s">
        <v>12</v>
      </c>
      <c r="J258" s="3">
        <v>123496</v>
      </c>
      <c r="K258" s="3">
        <v>0</v>
      </c>
      <c r="L258" s="3">
        <v>13.497806366524225</v>
      </c>
      <c r="M258" s="3">
        <f>IF(F258&gt;0,SUM($J$2:J258)/SUM($F$2:F258),M257)</f>
        <v>17.229424229434553</v>
      </c>
    </row>
    <row r="259" spans="1:13" x14ac:dyDescent="0.25">
      <c r="A259" s="1">
        <v>44313</v>
      </c>
      <c r="B259" s="2">
        <v>18</v>
      </c>
      <c r="C259" s="2" t="s">
        <v>29</v>
      </c>
      <c r="D259" s="3" t="s">
        <v>15</v>
      </c>
      <c r="E259" s="3">
        <v>0</v>
      </c>
      <c r="F259" s="3">
        <v>3630</v>
      </c>
      <c r="G259" s="3">
        <v>533570.79999999981</v>
      </c>
      <c r="H259" s="3">
        <v>18.5</v>
      </c>
      <c r="I259" s="3" t="s">
        <v>12</v>
      </c>
      <c r="J259" s="3">
        <v>67155</v>
      </c>
      <c r="K259" s="3">
        <v>0</v>
      </c>
      <c r="L259" s="3">
        <v>13.497806366524225</v>
      </c>
      <c r="M259" s="3">
        <f>IF(F259&gt;0,SUM($J$2:J259)/SUM($F$2:F259),M258)</f>
        <v>17.23219184214361</v>
      </c>
    </row>
    <row r="260" spans="1:13" x14ac:dyDescent="0.25">
      <c r="A260" s="1">
        <v>44314</v>
      </c>
      <c r="B260" s="2">
        <v>18</v>
      </c>
      <c r="C260" s="2" t="s">
        <v>29</v>
      </c>
      <c r="D260" s="3" t="s">
        <v>15</v>
      </c>
      <c r="E260" s="3">
        <v>0</v>
      </c>
      <c r="F260" s="3">
        <v>24800</v>
      </c>
      <c r="G260" s="3">
        <v>508770.79999999981</v>
      </c>
      <c r="H260" s="3">
        <v>17.899999999999999</v>
      </c>
      <c r="I260" s="3" t="s">
        <v>12</v>
      </c>
      <c r="J260" s="3">
        <v>443919.99999999994</v>
      </c>
      <c r="K260" s="3">
        <v>0</v>
      </c>
      <c r="L260" s="3">
        <v>13.497806366524225</v>
      </c>
      <c r="M260" s="3">
        <f>IF(F260&gt;0,SUM($J$2:J260)/SUM($F$2:F260),M259)</f>
        <v>17.241984174416785</v>
      </c>
    </row>
    <row r="261" spans="1:13" x14ac:dyDescent="0.25">
      <c r="A261" s="1">
        <v>44314</v>
      </c>
      <c r="B261" s="2">
        <v>18</v>
      </c>
      <c r="C261" s="2" t="s">
        <v>29</v>
      </c>
      <c r="D261" s="3" t="s">
        <v>15</v>
      </c>
      <c r="E261" s="3">
        <v>0</v>
      </c>
      <c r="F261" s="3">
        <v>25140</v>
      </c>
      <c r="G261" s="3">
        <v>483630.79999999981</v>
      </c>
      <c r="H261" s="3">
        <v>16.899999999999999</v>
      </c>
      <c r="I261" s="3" t="s">
        <v>12</v>
      </c>
      <c r="J261" s="3">
        <v>424865.99999999994</v>
      </c>
      <c r="K261" s="3">
        <v>0</v>
      </c>
      <c r="L261" s="3">
        <v>13.497806366524225</v>
      </c>
      <c r="M261" s="3">
        <f>IF(F261&gt;0,SUM($J$2:J261)/SUM($F$2:F261),M260)</f>
        <v>17.236975232500452</v>
      </c>
    </row>
    <row r="262" spans="1:13" x14ac:dyDescent="0.25">
      <c r="A262" s="1">
        <v>44318</v>
      </c>
      <c r="B262" s="2">
        <v>19</v>
      </c>
      <c r="C262" s="2" t="s">
        <v>30</v>
      </c>
      <c r="D262" s="3" t="s">
        <v>15</v>
      </c>
      <c r="E262" s="3">
        <v>0</v>
      </c>
      <c r="F262" s="3">
        <v>9400</v>
      </c>
      <c r="G262" s="3">
        <v>474230.79999999981</v>
      </c>
      <c r="H262" s="3">
        <v>17.5</v>
      </c>
      <c r="I262" s="3" t="s">
        <v>12</v>
      </c>
      <c r="J262" s="3">
        <v>164500</v>
      </c>
      <c r="K262" s="3">
        <v>0</v>
      </c>
      <c r="L262" s="3">
        <v>13.497806366524225</v>
      </c>
      <c r="M262" s="3">
        <f>IF(F262&gt;0,SUM($J$2:J262)/SUM($F$2:F262),M261)</f>
        <v>17.238407840230554</v>
      </c>
    </row>
    <row r="263" spans="1:13" x14ac:dyDescent="0.25">
      <c r="A263" s="1">
        <v>44318</v>
      </c>
      <c r="B263" s="2">
        <v>19</v>
      </c>
      <c r="C263" s="2" t="s">
        <v>30</v>
      </c>
      <c r="D263" s="3" t="s">
        <v>15</v>
      </c>
      <c r="E263" s="3">
        <v>0</v>
      </c>
      <c r="F263" s="3">
        <v>11200</v>
      </c>
      <c r="G263" s="3">
        <v>463030.79999999981</v>
      </c>
      <c r="H263" s="3">
        <v>17.399999999999999</v>
      </c>
      <c r="I263" s="3" t="s">
        <v>12</v>
      </c>
      <c r="J263" s="3">
        <v>194879.99999999997</v>
      </c>
      <c r="K263" s="3">
        <v>0</v>
      </c>
      <c r="L263" s="3">
        <v>13.497806366524225</v>
      </c>
      <c r="M263" s="3">
        <f>IF(F263&gt;0,SUM($J$2:J263)/SUM($F$2:F263),M262)</f>
        <v>17.23944975402798</v>
      </c>
    </row>
    <row r="264" spans="1:13" x14ac:dyDescent="0.25">
      <c r="A264" s="1">
        <v>44318</v>
      </c>
      <c r="B264" s="2">
        <v>19</v>
      </c>
      <c r="C264" s="2" t="s">
        <v>30</v>
      </c>
      <c r="D264" s="3" t="s">
        <v>15</v>
      </c>
      <c r="E264" s="3">
        <v>0</v>
      </c>
      <c r="F264" s="3">
        <v>8700</v>
      </c>
      <c r="G264" s="3">
        <v>454330.79999999981</v>
      </c>
      <c r="H264" s="3">
        <v>16.899999999999999</v>
      </c>
      <c r="I264" s="3" t="s">
        <v>12</v>
      </c>
      <c r="J264" s="3">
        <v>147030</v>
      </c>
      <c r="K264" s="3">
        <v>0</v>
      </c>
      <c r="L264" s="3">
        <v>13.497806366524225</v>
      </c>
      <c r="M264" s="3">
        <f>IF(F264&gt;0,SUM($J$2:J264)/SUM($F$2:F264),M263)</f>
        <v>17.237758073027241</v>
      </c>
    </row>
    <row r="265" spans="1:13" x14ac:dyDescent="0.25">
      <c r="A265" s="1">
        <v>44318</v>
      </c>
      <c r="B265" s="2">
        <v>19</v>
      </c>
      <c r="C265" s="2" t="s">
        <v>30</v>
      </c>
      <c r="D265" s="3" t="s">
        <v>15</v>
      </c>
      <c r="E265" s="3">
        <v>10385</v>
      </c>
      <c r="F265" s="3">
        <v>0</v>
      </c>
      <c r="G265" s="3">
        <v>464715.79999999981</v>
      </c>
      <c r="H265" s="3" t="s">
        <v>12</v>
      </c>
      <c r="I265" s="3">
        <v>13.7</v>
      </c>
      <c r="J265" s="3">
        <v>0</v>
      </c>
      <c r="K265" s="3">
        <v>142274.5</v>
      </c>
      <c r="L265" s="3">
        <v>13.498756303375625</v>
      </c>
      <c r="M265" s="3">
        <f>IF(F265&gt;0,SUM($J$2:J265)/SUM($F$2:F265),M264)</f>
        <v>17.237758073027241</v>
      </c>
    </row>
    <row r="266" spans="1:13" x14ac:dyDescent="0.25">
      <c r="A266" s="1">
        <v>44318</v>
      </c>
      <c r="B266" s="2">
        <v>19</v>
      </c>
      <c r="C266" s="2" t="s">
        <v>30</v>
      </c>
      <c r="D266" s="3" t="s">
        <v>15</v>
      </c>
      <c r="E266" s="3">
        <v>0</v>
      </c>
      <c r="F266" s="3">
        <v>10385</v>
      </c>
      <c r="G266" s="3">
        <v>454330.79999999981</v>
      </c>
      <c r="H266" s="3">
        <v>18.5</v>
      </c>
      <c r="I266" s="3" t="s">
        <v>12</v>
      </c>
      <c r="J266" s="3">
        <v>192122.5</v>
      </c>
      <c r="K266" s="3">
        <v>0</v>
      </c>
      <c r="L266" s="3">
        <v>13.498756303375625</v>
      </c>
      <c r="M266" s="3">
        <f>IF(F266&gt;0,SUM($J$2:J266)/SUM($F$2:F266),M265)</f>
        <v>17.245222508043057</v>
      </c>
    </row>
    <row r="267" spans="1:13" x14ac:dyDescent="0.25">
      <c r="A267" s="1">
        <v>44318</v>
      </c>
      <c r="B267" s="2">
        <v>19</v>
      </c>
      <c r="C267" s="2" t="s">
        <v>30</v>
      </c>
      <c r="D267" s="3" t="s">
        <v>15</v>
      </c>
      <c r="E267" s="3">
        <v>795</v>
      </c>
      <c r="F267" s="3">
        <v>0</v>
      </c>
      <c r="G267" s="3">
        <v>455125.79999999981</v>
      </c>
      <c r="H267" s="3" t="s">
        <v>12</v>
      </c>
      <c r="I267" s="3">
        <v>13.8</v>
      </c>
      <c r="J267" s="3">
        <v>0</v>
      </c>
      <c r="K267" s="3">
        <v>10971</v>
      </c>
      <c r="L267" s="3">
        <v>13.498864608669827</v>
      </c>
      <c r="M267" s="3">
        <f>IF(F267&gt;0,SUM($J$2:J267)/SUM($F$2:F267),M266)</f>
        <v>17.245222508043057</v>
      </c>
    </row>
    <row r="268" spans="1:13" x14ac:dyDescent="0.25">
      <c r="A268" s="1">
        <v>44318</v>
      </c>
      <c r="B268" s="2">
        <v>19</v>
      </c>
      <c r="C268" s="2" t="s">
        <v>30</v>
      </c>
      <c r="D268" s="3" t="s">
        <v>15</v>
      </c>
      <c r="E268" s="3">
        <v>0</v>
      </c>
      <c r="F268" s="3">
        <v>795</v>
      </c>
      <c r="G268" s="3">
        <v>454330.79999999981</v>
      </c>
      <c r="H268" s="3">
        <v>18.600000000000001</v>
      </c>
      <c r="I268" s="3" t="s">
        <v>12</v>
      </c>
      <c r="J268" s="3">
        <v>14787.000000000002</v>
      </c>
      <c r="K268" s="3">
        <v>0</v>
      </c>
      <c r="L268" s="3">
        <v>13.498864608669827</v>
      </c>
      <c r="M268" s="3">
        <f>IF(F268&gt;0,SUM($J$2:J268)/SUM($F$2:F268),M267)</f>
        <v>17.245835544606013</v>
      </c>
    </row>
    <row r="269" spans="1:13" x14ac:dyDescent="0.25">
      <c r="A269" s="1">
        <v>44320</v>
      </c>
      <c r="B269" s="2">
        <v>19</v>
      </c>
      <c r="C269" s="2" t="s">
        <v>30</v>
      </c>
      <c r="D269" s="3" t="s">
        <v>15</v>
      </c>
      <c r="E269" s="3">
        <v>0</v>
      </c>
      <c r="F269" s="3">
        <v>4700</v>
      </c>
      <c r="G269" s="3">
        <v>449630.79999999981</v>
      </c>
      <c r="H269" s="3">
        <v>17.899999999999999</v>
      </c>
      <c r="I269" s="3" t="s">
        <v>12</v>
      </c>
      <c r="J269" s="3">
        <v>84130</v>
      </c>
      <c r="K269" s="3">
        <v>0</v>
      </c>
      <c r="L269" s="3">
        <v>13.498864608669827</v>
      </c>
      <c r="M269" s="3">
        <f>IF(F269&gt;0,SUM($J$2:J269)/SUM($F$2:F269),M268)</f>
        <v>17.247580867648789</v>
      </c>
    </row>
    <row r="270" spans="1:13" x14ac:dyDescent="0.25">
      <c r="A270" s="1">
        <v>44320</v>
      </c>
      <c r="B270" s="2">
        <v>19</v>
      </c>
      <c r="C270" s="2" t="s">
        <v>30</v>
      </c>
      <c r="D270" s="3" t="s">
        <v>15</v>
      </c>
      <c r="E270" s="3">
        <v>0</v>
      </c>
      <c r="F270" s="3">
        <v>11788</v>
      </c>
      <c r="G270" s="3">
        <v>437842.79999999981</v>
      </c>
      <c r="H270" s="3">
        <v>18.600000000000001</v>
      </c>
      <c r="I270" s="3" t="s">
        <v>12</v>
      </c>
      <c r="J270" s="3">
        <v>219256.80000000002</v>
      </c>
      <c r="K270" s="3">
        <v>0</v>
      </c>
      <c r="L270" s="3">
        <v>13.498864608669827</v>
      </c>
      <c r="M270" s="3">
        <f>IF(F270&gt;0,SUM($J$2:J270)/SUM($F$2:F270),M269)</f>
        <v>17.256570584282763</v>
      </c>
    </row>
    <row r="271" spans="1:13" x14ac:dyDescent="0.25">
      <c r="A271" s="1">
        <v>44320</v>
      </c>
      <c r="B271" s="2">
        <v>19</v>
      </c>
      <c r="C271" s="2" t="s">
        <v>30</v>
      </c>
      <c r="D271" s="3" t="s">
        <v>15</v>
      </c>
      <c r="E271" s="3">
        <v>0</v>
      </c>
      <c r="F271" s="3">
        <v>1080</v>
      </c>
      <c r="G271" s="3">
        <v>436762.79999999981</v>
      </c>
      <c r="H271" s="3">
        <v>18.5</v>
      </c>
      <c r="I271" s="3" t="s">
        <v>12</v>
      </c>
      <c r="J271" s="3">
        <v>19980</v>
      </c>
      <c r="K271" s="3">
        <v>0</v>
      </c>
      <c r="L271" s="3">
        <v>13.498864608669827</v>
      </c>
      <c r="M271" s="3">
        <f>IF(F271&gt;0,SUM($J$2:J271)/SUM($F$2:F271),M270)</f>
        <v>17.257327373710808</v>
      </c>
    </row>
    <row r="272" spans="1:13" x14ac:dyDescent="0.25">
      <c r="A272" s="1">
        <v>44321</v>
      </c>
      <c r="B272" s="2">
        <v>19</v>
      </c>
      <c r="C272" s="2" t="s">
        <v>30</v>
      </c>
      <c r="D272" s="3" t="s">
        <v>15</v>
      </c>
      <c r="E272" s="3">
        <v>0</v>
      </c>
      <c r="F272" s="3">
        <v>280</v>
      </c>
      <c r="G272" s="3">
        <v>436482.79999999981</v>
      </c>
      <c r="H272" s="3">
        <v>17.7</v>
      </c>
      <c r="I272" s="3" t="s">
        <v>12</v>
      </c>
      <c r="J272" s="3">
        <v>4956</v>
      </c>
      <c r="K272" s="3">
        <v>0</v>
      </c>
      <c r="L272" s="3">
        <v>13.498864608669827</v>
      </c>
      <c r="M272" s="3">
        <f>IF(F272&gt;0,SUM($J$2:J272)/SUM($F$2:F272),M271)</f>
        <v>17.257397213406612</v>
      </c>
    </row>
    <row r="273" spans="1:13" x14ac:dyDescent="0.25">
      <c r="A273" s="1">
        <v>44321</v>
      </c>
      <c r="B273" s="2">
        <v>19</v>
      </c>
      <c r="C273" s="2" t="s">
        <v>30</v>
      </c>
      <c r="D273" s="3" t="s">
        <v>15</v>
      </c>
      <c r="E273" s="3">
        <v>0</v>
      </c>
      <c r="F273" s="3">
        <v>1340</v>
      </c>
      <c r="G273" s="3">
        <v>435142.79999999981</v>
      </c>
      <c r="H273" s="3">
        <v>18.600000000000001</v>
      </c>
      <c r="I273" s="3" t="s">
        <v>12</v>
      </c>
      <c r="J273" s="3">
        <v>24924.000000000004</v>
      </c>
      <c r="K273" s="3">
        <v>0</v>
      </c>
      <c r="L273" s="3">
        <v>13.498864608669827</v>
      </c>
      <c r="M273" s="3">
        <f>IF(F273&gt;0,SUM($J$2:J273)/SUM($F$2:F273),M272)</f>
        <v>17.258410159187456</v>
      </c>
    </row>
    <row r="274" spans="1:13" x14ac:dyDescent="0.25">
      <c r="A274" s="1">
        <v>44321</v>
      </c>
      <c r="B274" s="2">
        <v>19</v>
      </c>
      <c r="C274" s="2" t="s">
        <v>30</v>
      </c>
      <c r="D274" s="3" t="s">
        <v>15</v>
      </c>
      <c r="E274" s="3">
        <v>0</v>
      </c>
      <c r="F274" s="3">
        <v>225</v>
      </c>
      <c r="G274" s="3">
        <v>434917.79999999981</v>
      </c>
      <c r="H274" s="3">
        <v>18.399999999999999</v>
      </c>
      <c r="I274" s="3" t="s">
        <v>12</v>
      </c>
      <c r="J274" s="3">
        <v>4140</v>
      </c>
      <c r="K274" s="3">
        <v>0</v>
      </c>
      <c r="L274" s="3">
        <v>13.498864608669827</v>
      </c>
      <c r="M274" s="3">
        <f>IF(F274&gt;0,SUM($J$2:J274)/SUM($F$2:F274),M273)</f>
        <v>17.258554760240813</v>
      </c>
    </row>
    <row r="275" spans="1:13" x14ac:dyDescent="0.25">
      <c r="A275" s="1">
        <v>44321</v>
      </c>
      <c r="B275" s="2">
        <v>19</v>
      </c>
      <c r="C275" s="2" t="s">
        <v>30</v>
      </c>
      <c r="D275" s="3" t="s">
        <v>15</v>
      </c>
      <c r="E275" s="3">
        <v>0</v>
      </c>
      <c r="F275" s="3">
        <v>685.2</v>
      </c>
      <c r="G275" s="3">
        <v>434232.59999999986</v>
      </c>
      <c r="H275" s="3">
        <v>18.8</v>
      </c>
      <c r="I275" s="3" t="s">
        <v>12</v>
      </c>
      <c r="J275" s="3">
        <v>12881.760000000002</v>
      </c>
      <c r="K275" s="3">
        <v>0</v>
      </c>
      <c r="L275" s="3">
        <v>13.498864608669827</v>
      </c>
      <c r="M275" s="3">
        <f>IF(F275&gt;0,SUM($J$2:J275)/SUM($F$2:F275),M274)</f>
        <v>17.259149130137512</v>
      </c>
    </row>
    <row r="276" spans="1:13" x14ac:dyDescent="0.25">
      <c r="A276" s="1">
        <v>44322</v>
      </c>
      <c r="B276" s="2">
        <v>19</v>
      </c>
      <c r="C276" s="2" t="s">
        <v>30</v>
      </c>
      <c r="D276" s="3" t="s">
        <v>15</v>
      </c>
      <c r="E276" s="3">
        <v>0</v>
      </c>
      <c r="F276" s="3">
        <v>32100</v>
      </c>
      <c r="G276" s="3">
        <v>402132.59999999986</v>
      </c>
      <c r="H276" s="3">
        <v>17.7</v>
      </c>
      <c r="I276" s="3" t="s">
        <v>12</v>
      </c>
      <c r="J276" s="3">
        <v>568170</v>
      </c>
      <c r="K276" s="3">
        <v>0</v>
      </c>
      <c r="L276" s="3">
        <v>13.498864608669827</v>
      </c>
      <c r="M276" s="3">
        <f>IF(F276&gt;0,SUM($J$2:J276)/SUM($F$2:F276),M275)</f>
        <v>17.266971402986567</v>
      </c>
    </row>
    <row r="277" spans="1:13" x14ac:dyDescent="0.25">
      <c r="A277" s="1">
        <v>44324</v>
      </c>
      <c r="B277" s="2">
        <v>19</v>
      </c>
      <c r="C277" s="2" t="s">
        <v>30</v>
      </c>
      <c r="D277" s="3" t="s">
        <v>15</v>
      </c>
      <c r="E277" s="3">
        <v>0</v>
      </c>
      <c r="F277" s="3">
        <v>154</v>
      </c>
      <c r="G277" s="3">
        <v>401978.59999999986</v>
      </c>
      <c r="H277" s="3">
        <v>17.5</v>
      </c>
      <c r="I277" s="3" t="s">
        <v>12</v>
      </c>
      <c r="J277" s="3">
        <v>2695</v>
      </c>
      <c r="K277" s="3">
        <v>0</v>
      </c>
      <c r="L277" s="3">
        <v>13.498864608669827</v>
      </c>
      <c r="M277" s="3">
        <f>IF(F277&gt;0,SUM($J$2:J277)/SUM($F$2:F277),M276)</f>
        <v>17.266991237849314</v>
      </c>
    </row>
    <row r="278" spans="1:13" x14ac:dyDescent="0.25">
      <c r="A278" s="1">
        <v>44325</v>
      </c>
      <c r="B278" s="2">
        <v>20</v>
      </c>
      <c r="C278" s="2" t="s">
        <v>32</v>
      </c>
      <c r="D278" s="3" t="s">
        <v>15</v>
      </c>
      <c r="E278" s="3">
        <v>100309</v>
      </c>
      <c r="F278" s="3">
        <v>0</v>
      </c>
      <c r="G278" s="3">
        <v>502287.59999999986</v>
      </c>
      <c r="H278" s="3" t="s">
        <v>12</v>
      </c>
      <c r="I278" s="3">
        <v>13.1</v>
      </c>
      <c r="J278" s="3">
        <v>0</v>
      </c>
      <c r="K278" s="3">
        <v>1314047.8999999999</v>
      </c>
      <c r="L278" s="3">
        <v>13.48155597641856</v>
      </c>
      <c r="M278" s="3">
        <f>IF(F278&gt;0,SUM($J$2:J278)/SUM($F$2:F278),M277)</f>
        <v>17.266991237849314</v>
      </c>
    </row>
    <row r="279" spans="1:13" x14ac:dyDescent="0.25">
      <c r="A279" s="1">
        <v>44326</v>
      </c>
      <c r="B279" s="2">
        <v>20</v>
      </c>
      <c r="C279" s="2" t="s">
        <v>32</v>
      </c>
      <c r="D279" s="3" t="s">
        <v>15</v>
      </c>
      <c r="E279" s="3">
        <v>0</v>
      </c>
      <c r="F279" s="3">
        <v>11145</v>
      </c>
      <c r="G279" s="3">
        <v>491142.59999999986</v>
      </c>
      <c r="H279" s="3">
        <v>17.5</v>
      </c>
      <c r="I279" s="3" t="s">
        <v>12</v>
      </c>
      <c r="J279" s="3">
        <v>195037.5</v>
      </c>
      <c r="K279" s="3">
        <v>0</v>
      </c>
      <c r="L279" s="3">
        <v>13.48155597641856</v>
      </c>
      <c r="M279" s="3">
        <f>IF(F279&gt;0,SUM($J$2:J279)/SUM($F$2:F279),M278)</f>
        <v>17.268417779789548</v>
      </c>
    </row>
    <row r="280" spans="1:13" x14ac:dyDescent="0.25">
      <c r="A280" s="1">
        <v>44327</v>
      </c>
      <c r="B280" s="2">
        <v>20</v>
      </c>
      <c r="C280" s="2" t="s">
        <v>32</v>
      </c>
      <c r="D280" s="3" t="s">
        <v>15</v>
      </c>
      <c r="E280" s="3">
        <v>0</v>
      </c>
      <c r="F280" s="3">
        <v>8830</v>
      </c>
      <c r="G280" s="3">
        <v>482312.59999999986</v>
      </c>
      <c r="H280" s="3">
        <v>17.399999999999999</v>
      </c>
      <c r="I280" s="3" t="s">
        <v>12</v>
      </c>
      <c r="J280" s="3">
        <v>153642</v>
      </c>
      <c r="K280" s="3">
        <v>0</v>
      </c>
      <c r="L280" s="3">
        <v>13.48155597641856</v>
      </c>
      <c r="M280" s="3">
        <f>IF(F280&gt;0,SUM($J$2:J280)/SUM($F$2:F280),M279)</f>
        <v>17.269052947845935</v>
      </c>
    </row>
    <row r="281" spans="1:13" x14ac:dyDescent="0.25">
      <c r="A281" s="1">
        <v>44334</v>
      </c>
      <c r="B281" s="2">
        <v>21</v>
      </c>
      <c r="C281" s="2" t="s">
        <v>33</v>
      </c>
      <c r="D281" s="3" t="s">
        <v>15</v>
      </c>
      <c r="E281" s="3">
        <v>0</v>
      </c>
      <c r="F281" s="3">
        <v>3325</v>
      </c>
      <c r="G281" s="3">
        <v>478987.59999999986</v>
      </c>
      <c r="H281" s="3">
        <v>18.399999999999999</v>
      </c>
      <c r="I281" s="3" t="s">
        <v>12</v>
      </c>
      <c r="J281" s="3">
        <v>61179.999999999993</v>
      </c>
      <c r="K281" s="3">
        <v>0</v>
      </c>
      <c r="L281" s="3">
        <v>13.48155597641856</v>
      </c>
      <c r="M281" s="3">
        <f>IF(F281&gt;0,SUM($J$2:J281)/SUM($F$2:F281),M280)</f>
        <v>17.271104941232458</v>
      </c>
    </row>
    <row r="282" spans="1:13" x14ac:dyDescent="0.25">
      <c r="A282" s="1">
        <v>44334</v>
      </c>
      <c r="B282" s="2">
        <v>21</v>
      </c>
      <c r="C282" s="2" t="s">
        <v>33</v>
      </c>
      <c r="D282" s="3" t="s">
        <v>15</v>
      </c>
      <c r="E282" s="3">
        <v>3045</v>
      </c>
      <c r="F282" s="3">
        <v>0</v>
      </c>
      <c r="G282" s="3">
        <v>482032.59999999986</v>
      </c>
      <c r="H282" s="3" t="s">
        <v>12</v>
      </c>
      <c r="I282" s="3">
        <v>14.5</v>
      </c>
      <c r="J282" s="3">
        <v>0</v>
      </c>
      <c r="K282" s="3">
        <v>44152.5</v>
      </c>
      <c r="L282" s="3">
        <v>13.482895807623256</v>
      </c>
      <c r="M282" s="3">
        <f>IF(F282&gt;0,SUM($J$2:J282)/SUM($F$2:F282),M281)</f>
        <v>17.271104941232458</v>
      </c>
    </row>
    <row r="283" spans="1:13" x14ac:dyDescent="0.25">
      <c r="A283" s="1">
        <v>44334</v>
      </c>
      <c r="B283" s="2">
        <v>21</v>
      </c>
      <c r="C283" s="2" t="s">
        <v>33</v>
      </c>
      <c r="D283" s="3" t="s">
        <v>15</v>
      </c>
      <c r="E283" s="3">
        <v>0</v>
      </c>
      <c r="F283" s="3">
        <v>950</v>
      </c>
      <c r="G283" s="3">
        <v>481082.59999999986</v>
      </c>
      <c r="H283" s="3">
        <v>17.8</v>
      </c>
      <c r="I283" s="3" t="s">
        <v>12</v>
      </c>
      <c r="J283" s="3">
        <v>16910</v>
      </c>
      <c r="K283" s="3">
        <v>0</v>
      </c>
      <c r="L283" s="3">
        <v>13.482895807623256</v>
      </c>
      <c r="M283" s="3">
        <f>IF(F283&gt;0,SUM($J$2:J283)/SUM($F$2:F283),M282)</f>
        <v>17.271378978777857</v>
      </c>
    </row>
    <row r="284" spans="1:13" x14ac:dyDescent="0.25">
      <c r="A284" s="1">
        <v>44334</v>
      </c>
      <c r="B284" s="2">
        <v>21</v>
      </c>
      <c r="C284" s="2" t="s">
        <v>33</v>
      </c>
      <c r="D284" s="3" t="s">
        <v>15</v>
      </c>
      <c r="E284" s="3">
        <v>0</v>
      </c>
      <c r="F284" s="3">
        <v>3045</v>
      </c>
      <c r="G284" s="3">
        <v>478037.59999999986</v>
      </c>
      <c r="H284" s="3">
        <v>17.899999999999999</v>
      </c>
      <c r="I284" s="3" t="s">
        <v>12</v>
      </c>
      <c r="J284" s="3">
        <v>54505.499999999993</v>
      </c>
      <c r="K284" s="3">
        <v>0</v>
      </c>
      <c r="L284" s="3">
        <v>13.482895807623256</v>
      </c>
      <c r="M284" s="3">
        <f>IF(F284&gt;0,SUM($J$2:J284)/SUM($F$2:F284),M283)</f>
        <v>17.272421230195253</v>
      </c>
    </row>
    <row r="285" spans="1:13" x14ac:dyDescent="0.25">
      <c r="A285" s="1">
        <v>44334</v>
      </c>
      <c r="B285" s="2">
        <v>21</v>
      </c>
      <c r="C285" s="2" t="s">
        <v>33</v>
      </c>
      <c r="D285" s="3" t="s">
        <v>15</v>
      </c>
      <c r="E285" s="3">
        <v>1363</v>
      </c>
      <c r="F285" s="3">
        <v>0</v>
      </c>
      <c r="G285" s="3">
        <v>479400.59999999986</v>
      </c>
      <c r="H285" s="3" t="s">
        <v>12</v>
      </c>
      <c r="I285" s="3">
        <v>12.3</v>
      </c>
      <c r="J285" s="3">
        <v>0</v>
      </c>
      <c r="K285" s="3">
        <v>16764.900000000001</v>
      </c>
      <c r="L285" s="3">
        <v>13.482199642428224</v>
      </c>
      <c r="M285" s="3">
        <f>IF(F285&gt;0,SUM($J$2:J285)/SUM($F$2:F285),M284)</f>
        <v>17.272421230195253</v>
      </c>
    </row>
    <row r="286" spans="1:13" x14ac:dyDescent="0.25">
      <c r="A286" s="1">
        <v>44334</v>
      </c>
      <c r="B286" s="2">
        <v>21</v>
      </c>
      <c r="C286" s="2" t="s">
        <v>33</v>
      </c>
      <c r="D286" s="3" t="s">
        <v>15</v>
      </c>
      <c r="E286" s="3">
        <v>0</v>
      </c>
      <c r="F286" s="3">
        <v>1363</v>
      </c>
      <c r="G286" s="3">
        <v>478037.59999999986</v>
      </c>
      <c r="H286" s="3">
        <v>18.600000000000001</v>
      </c>
      <c r="I286" s="3" t="s">
        <v>12</v>
      </c>
      <c r="J286" s="3">
        <v>25351.800000000003</v>
      </c>
      <c r="K286" s="3">
        <v>0</v>
      </c>
      <c r="L286" s="3">
        <v>13.482199642428224</v>
      </c>
      <c r="M286" s="3">
        <f>IF(F286&gt;0,SUM($J$2:J286)/SUM($F$2:F286),M285)</f>
        <v>17.27340576315471</v>
      </c>
    </row>
    <row r="287" spans="1:13" x14ac:dyDescent="0.25">
      <c r="A287" s="1">
        <v>44334</v>
      </c>
      <c r="B287" s="2">
        <v>21</v>
      </c>
      <c r="C287" s="2" t="s">
        <v>33</v>
      </c>
      <c r="D287" s="3" t="s">
        <v>15</v>
      </c>
      <c r="E287" s="3">
        <v>0</v>
      </c>
      <c r="F287" s="3">
        <v>620</v>
      </c>
      <c r="G287" s="3">
        <v>477417.59999999986</v>
      </c>
      <c r="H287" s="3">
        <v>16.2</v>
      </c>
      <c r="I287" s="3" t="s">
        <v>12</v>
      </c>
      <c r="J287" s="3">
        <v>10044</v>
      </c>
      <c r="K287" s="3">
        <v>0</v>
      </c>
      <c r="L287" s="3">
        <v>13.482199642428224</v>
      </c>
      <c r="M287" s="3">
        <f>IF(F287&gt;0,SUM($J$2:J287)/SUM($F$2:F287),M286)</f>
        <v>17.273043784269781</v>
      </c>
    </row>
    <row r="288" spans="1:13" x14ac:dyDescent="0.25">
      <c r="A288" s="1">
        <v>44334</v>
      </c>
      <c r="B288" s="2">
        <v>21</v>
      </c>
      <c r="C288" s="2" t="s">
        <v>33</v>
      </c>
      <c r="D288" s="3" t="s">
        <v>15</v>
      </c>
      <c r="E288" s="3">
        <v>0</v>
      </c>
      <c r="F288" s="3">
        <v>2140</v>
      </c>
      <c r="G288" s="3">
        <v>475277.59999999986</v>
      </c>
      <c r="H288" s="3">
        <v>17.899999999999999</v>
      </c>
      <c r="I288" s="3" t="s">
        <v>12</v>
      </c>
      <c r="J288" s="3">
        <v>38306</v>
      </c>
      <c r="K288" s="3">
        <v>0</v>
      </c>
      <c r="L288" s="3">
        <v>13.482199642428224</v>
      </c>
      <c r="M288" s="3">
        <f>IF(F288&gt;0,SUM($J$2:J288)/SUM($F$2:F288),M287)</f>
        <v>17.273772693416614</v>
      </c>
    </row>
    <row r="289" spans="1:13" x14ac:dyDescent="0.25">
      <c r="A289" s="1">
        <v>44334</v>
      </c>
      <c r="B289" s="2">
        <v>21</v>
      </c>
      <c r="C289" s="2" t="s">
        <v>33</v>
      </c>
      <c r="D289" s="3" t="s">
        <v>15</v>
      </c>
      <c r="E289" s="3">
        <v>0</v>
      </c>
      <c r="F289" s="3">
        <v>5630</v>
      </c>
      <c r="G289" s="3">
        <v>469647.59999999986</v>
      </c>
      <c r="H289" s="3">
        <v>17.100000000000001</v>
      </c>
      <c r="I289" s="3" t="s">
        <v>12</v>
      </c>
      <c r="J289" s="3">
        <v>96273.000000000015</v>
      </c>
      <c r="K289" s="3">
        <v>0</v>
      </c>
      <c r="L289" s="3">
        <v>13.482199642428224</v>
      </c>
      <c r="M289" s="3">
        <f>IF(F289&gt;0,SUM($J$2:J289)/SUM($F$2:F289),M288)</f>
        <v>17.273242803065802</v>
      </c>
    </row>
    <row r="290" spans="1:13" x14ac:dyDescent="0.25">
      <c r="A290" s="1">
        <v>44334</v>
      </c>
      <c r="B290" s="2">
        <v>21</v>
      </c>
      <c r="C290" s="2" t="s">
        <v>33</v>
      </c>
      <c r="D290" s="3" t="s">
        <v>15</v>
      </c>
      <c r="E290" s="3">
        <v>0</v>
      </c>
      <c r="F290" s="3">
        <v>1160</v>
      </c>
      <c r="G290" s="3">
        <v>468487.59999999986</v>
      </c>
      <c r="H290" s="3">
        <v>18.8</v>
      </c>
      <c r="I290" s="3" t="s">
        <v>12</v>
      </c>
      <c r="J290" s="3">
        <v>21808</v>
      </c>
      <c r="K290" s="3">
        <v>0</v>
      </c>
      <c r="L290" s="3">
        <v>13.482199642428224</v>
      </c>
      <c r="M290" s="3">
        <f>IF(F290&gt;0,SUM($J$2:J290)/SUM($F$2:F290),M289)</f>
        <v>17.274201433638606</v>
      </c>
    </row>
    <row r="291" spans="1:13" x14ac:dyDescent="0.25">
      <c r="A291" s="1">
        <v>44335</v>
      </c>
      <c r="B291" s="2">
        <v>21</v>
      </c>
      <c r="C291" s="2" t="s">
        <v>33</v>
      </c>
      <c r="D291" s="3" t="s">
        <v>15</v>
      </c>
      <c r="E291" s="3">
        <v>5570</v>
      </c>
      <c r="F291" s="3">
        <v>0</v>
      </c>
      <c r="G291" s="3">
        <v>474057.59999999986</v>
      </c>
      <c r="H291" s="3" t="s">
        <v>12</v>
      </c>
      <c r="I291" s="3">
        <v>14.5</v>
      </c>
      <c r="J291" s="3">
        <v>0</v>
      </c>
      <c r="K291" s="3">
        <v>80765</v>
      </c>
      <c r="L291" s="3">
        <v>13.484641635931837</v>
      </c>
      <c r="M291" s="3">
        <f>IF(F291&gt;0,SUM($J$2:J291)/SUM($F$2:F291),M290)</f>
        <v>17.274201433638606</v>
      </c>
    </row>
    <row r="292" spans="1:13" x14ac:dyDescent="0.25">
      <c r="A292" s="1">
        <v>44336</v>
      </c>
      <c r="B292" s="2">
        <v>21</v>
      </c>
      <c r="C292" s="2" t="s">
        <v>33</v>
      </c>
      <c r="D292" s="3" t="s">
        <v>15</v>
      </c>
      <c r="E292" s="3">
        <v>0</v>
      </c>
      <c r="F292" s="3">
        <v>10341</v>
      </c>
      <c r="G292" s="3">
        <v>463716.59999999986</v>
      </c>
      <c r="H292" s="3">
        <v>18.899999999999999</v>
      </c>
      <c r="I292" s="3" t="s">
        <v>12</v>
      </c>
      <c r="J292" s="3">
        <v>195444.9</v>
      </c>
      <c r="K292" s="3">
        <v>0</v>
      </c>
      <c r="L292" s="3">
        <v>13.484641635931837</v>
      </c>
      <c r="M292" s="3">
        <f>IF(F292&gt;0,SUM($J$2:J292)/SUM($F$2:F292),M291)</f>
        <v>17.28325101409834</v>
      </c>
    </row>
    <row r="293" spans="1:13" x14ac:dyDescent="0.25">
      <c r="A293" s="1">
        <v>44338</v>
      </c>
      <c r="B293" s="2">
        <v>21</v>
      </c>
      <c r="C293" s="2" t="s">
        <v>33</v>
      </c>
      <c r="D293" s="3" t="s">
        <v>15</v>
      </c>
      <c r="E293" s="3">
        <v>0</v>
      </c>
      <c r="F293" s="3">
        <v>6080</v>
      </c>
      <c r="G293" s="3">
        <v>457636.59999999986</v>
      </c>
      <c r="H293" s="3">
        <v>16.8</v>
      </c>
      <c r="I293" s="3" t="s">
        <v>12</v>
      </c>
      <c r="J293" s="3">
        <v>102144</v>
      </c>
      <c r="K293" s="3">
        <v>0</v>
      </c>
      <c r="L293" s="3">
        <v>13.484641635931837</v>
      </c>
      <c r="M293" s="3">
        <f>IF(F293&gt;0,SUM($J$2:J293)/SUM($F$2:F293),M292)</f>
        <v>17.281674649978974</v>
      </c>
    </row>
    <row r="294" spans="1:13" x14ac:dyDescent="0.25">
      <c r="A294" s="1">
        <v>44339</v>
      </c>
      <c r="B294" s="2">
        <v>22</v>
      </c>
      <c r="C294" s="2" t="s">
        <v>34</v>
      </c>
      <c r="D294" s="3" t="s">
        <v>15</v>
      </c>
      <c r="E294" s="3">
        <v>0</v>
      </c>
      <c r="F294" s="3">
        <v>1090</v>
      </c>
      <c r="G294" s="3">
        <v>456546.59999999986</v>
      </c>
      <c r="H294" s="3">
        <v>18.2</v>
      </c>
      <c r="I294" s="3" t="s">
        <v>12</v>
      </c>
      <c r="J294" s="3">
        <v>19838</v>
      </c>
      <c r="K294" s="3">
        <v>0</v>
      </c>
      <c r="L294" s="3">
        <v>13.484641635931837</v>
      </c>
      <c r="M294" s="3">
        <f>IF(F294&gt;0,SUM($J$2:J294)/SUM($F$2:F294),M293)</f>
        <v>17.282211371930398</v>
      </c>
    </row>
    <row r="295" spans="1:13" x14ac:dyDescent="0.25">
      <c r="A295" s="1">
        <v>44339</v>
      </c>
      <c r="B295" s="2">
        <v>22</v>
      </c>
      <c r="C295" s="2" t="s">
        <v>34</v>
      </c>
      <c r="D295" s="3" t="s">
        <v>15</v>
      </c>
      <c r="E295" s="3">
        <v>0</v>
      </c>
      <c r="F295" s="3">
        <v>1700</v>
      </c>
      <c r="G295" s="3">
        <v>454846.59999999986</v>
      </c>
      <c r="H295" s="3">
        <v>17.8</v>
      </c>
      <c r="I295" s="3" t="s">
        <v>12</v>
      </c>
      <c r="J295" s="3">
        <v>30260</v>
      </c>
      <c r="K295" s="3">
        <v>0</v>
      </c>
      <c r="L295" s="3">
        <v>13.484641635931837</v>
      </c>
      <c r="M295" s="3">
        <f>IF(F295&gt;0,SUM($J$2:J295)/SUM($F$2:F295),M294)</f>
        <v>17.282682926567951</v>
      </c>
    </row>
    <row r="296" spans="1:13" x14ac:dyDescent="0.25">
      <c r="A296" s="1">
        <v>44340</v>
      </c>
      <c r="B296" s="2">
        <v>22</v>
      </c>
      <c r="C296" s="2" t="s">
        <v>34</v>
      </c>
      <c r="D296" s="3" t="s">
        <v>15</v>
      </c>
      <c r="E296" s="3">
        <v>18249</v>
      </c>
      <c r="F296" s="3">
        <v>0</v>
      </c>
      <c r="G296" s="3">
        <v>473095.59999999986</v>
      </c>
      <c r="H296" s="3" t="s">
        <v>12</v>
      </c>
      <c r="I296" s="3">
        <v>13.7</v>
      </c>
      <c r="J296" s="3">
        <v>0</v>
      </c>
      <c r="K296" s="3">
        <v>250011.3</v>
      </c>
      <c r="L296" s="3">
        <v>13.48632131758389</v>
      </c>
      <c r="M296" s="3">
        <f>IF(F296&gt;0,SUM($J$2:J296)/SUM($F$2:F296),M295)</f>
        <v>17.282682926567951</v>
      </c>
    </row>
    <row r="297" spans="1:13" x14ac:dyDescent="0.25">
      <c r="A297" s="1">
        <v>44340</v>
      </c>
      <c r="B297" s="2">
        <v>22</v>
      </c>
      <c r="C297" s="2" t="s">
        <v>34</v>
      </c>
      <c r="D297" s="3" t="s">
        <v>15</v>
      </c>
      <c r="E297" s="3">
        <v>0</v>
      </c>
      <c r="F297" s="3">
        <v>12270</v>
      </c>
      <c r="G297" s="3">
        <v>460825.59999999986</v>
      </c>
      <c r="H297" s="3">
        <v>16.8</v>
      </c>
      <c r="I297" s="3" t="s">
        <v>12</v>
      </c>
      <c r="J297" s="3">
        <v>206136</v>
      </c>
      <c r="K297" s="3">
        <v>0</v>
      </c>
      <c r="L297" s="3">
        <v>13.48632131758389</v>
      </c>
      <c r="M297" s="3">
        <f>IF(F297&gt;0,SUM($J$2:J297)/SUM($F$2:F297),M296)</f>
        <v>17.279530886432202</v>
      </c>
    </row>
    <row r="298" spans="1:13" x14ac:dyDescent="0.25">
      <c r="A298" s="1">
        <v>44340</v>
      </c>
      <c r="B298" s="2">
        <v>22</v>
      </c>
      <c r="C298" s="2" t="s">
        <v>34</v>
      </c>
      <c r="D298" s="3" t="s">
        <v>15</v>
      </c>
      <c r="E298" s="3">
        <v>0</v>
      </c>
      <c r="F298" s="3">
        <v>3600</v>
      </c>
      <c r="G298" s="3">
        <v>457225.59999999986</v>
      </c>
      <c r="H298" s="3">
        <v>18.600000000000001</v>
      </c>
      <c r="I298" s="3" t="s">
        <v>12</v>
      </c>
      <c r="J298" s="3">
        <v>66960</v>
      </c>
      <c r="K298" s="3">
        <v>0</v>
      </c>
      <c r="L298" s="3">
        <v>13.48632131758389</v>
      </c>
      <c r="M298" s="3">
        <f>IF(F298&gt;0,SUM($J$2:J298)/SUM($F$2:F298),M297)</f>
        <v>17.282056021944733</v>
      </c>
    </row>
    <row r="299" spans="1:13" x14ac:dyDescent="0.25">
      <c r="A299" s="1">
        <v>44340</v>
      </c>
      <c r="B299" s="2">
        <v>22</v>
      </c>
      <c r="C299" s="2" t="s">
        <v>34</v>
      </c>
      <c r="D299" s="3" t="s">
        <v>15</v>
      </c>
      <c r="E299" s="3">
        <v>1171.4000000000001</v>
      </c>
      <c r="F299" s="3">
        <v>0</v>
      </c>
      <c r="G299" s="3">
        <v>458396.99999999977</v>
      </c>
      <c r="H299" s="3" t="s">
        <v>12</v>
      </c>
      <c r="I299" s="3">
        <v>14.1</v>
      </c>
      <c r="J299" s="3">
        <v>0</v>
      </c>
      <c r="K299" s="3">
        <v>16516.740000000002</v>
      </c>
      <c r="L299" s="3">
        <v>13.486628400069204</v>
      </c>
      <c r="M299" s="3">
        <f>IF(F299&gt;0,SUM($J$2:J299)/SUM($F$2:F299),M298)</f>
        <v>17.282056021944733</v>
      </c>
    </row>
    <row r="300" spans="1:13" x14ac:dyDescent="0.25">
      <c r="A300" s="1">
        <v>44340</v>
      </c>
      <c r="B300" s="2">
        <v>22</v>
      </c>
      <c r="C300" s="2" t="s">
        <v>34</v>
      </c>
      <c r="D300" s="3" t="s">
        <v>15</v>
      </c>
      <c r="E300" s="3">
        <v>0</v>
      </c>
      <c r="F300" s="3">
        <v>2850</v>
      </c>
      <c r="G300" s="3">
        <v>455546.99999999977</v>
      </c>
      <c r="H300" s="3">
        <v>18.5</v>
      </c>
      <c r="I300" s="3" t="s">
        <v>12</v>
      </c>
      <c r="J300" s="3">
        <v>52725</v>
      </c>
      <c r="K300" s="3">
        <v>0</v>
      </c>
      <c r="L300" s="3">
        <v>13.486628400069204</v>
      </c>
      <c r="M300" s="3">
        <f>IF(F300&gt;0,SUM($J$2:J300)/SUM($F$2:F300),M299)</f>
        <v>17.28389708698111</v>
      </c>
    </row>
    <row r="301" spans="1:13" x14ac:dyDescent="0.25">
      <c r="A301" s="1">
        <v>44340</v>
      </c>
      <c r="B301" s="2">
        <v>22</v>
      </c>
      <c r="C301" s="2" t="s">
        <v>34</v>
      </c>
      <c r="D301" s="3" t="s">
        <v>15</v>
      </c>
      <c r="E301" s="3">
        <v>0</v>
      </c>
      <c r="F301" s="3">
        <v>15380</v>
      </c>
      <c r="G301" s="3">
        <v>440166.99999999977</v>
      </c>
      <c r="H301" s="3">
        <v>18.7</v>
      </c>
      <c r="I301" s="3" t="s">
        <v>12</v>
      </c>
      <c r="J301" s="3">
        <v>287606</v>
      </c>
      <c r="K301" s="3">
        <v>0</v>
      </c>
      <c r="L301" s="3">
        <v>13.486628400069204</v>
      </c>
      <c r="M301" s="3">
        <f>IF(F301&gt;0,SUM($J$2:J301)/SUM($F$2:F301),M300)</f>
        <v>17.295355375535706</v>
      </c>
    </row>
    <row r="302" spans="1:13" x14ac:dyDescent="0.25">
      <c r="A302" s="1">
        <v>44340</v>
      </c>
      <c r="B302" s="2">
        <v>22</v>
      </c>
      <c r="C302" s="2" t="s">
        <v>34</v>
      </c>
      <c r="D302" s="3" t="s">
        <v>15</v>
      </c>
      <c r="E302" s="3">
        <v>0</v>
      </c>
      <c r="F302" s="3">
        <v>14000</v>
      </c>
      <c r="G302" s="3">
        <v>426166.99999999977</v>
      </c>
      <c r="H302" s="3">
        <v>18.7</v>
      </c>
      <c r="I302" s="3" t="s">
        <v>12</v>
      </c>
      <c r="J302" s="3">
        <v>261800</v>
      </c>
      <c r="K302" s="3">
        <v>0</v>
      </c>
      <c r="L302" s="3">
        <v>13.486628400069204</v>
      </c>
      <c r="M302" s="3">
        <f>IF(F302&gt;0,SUM($J$2:J302)/SUM($F$2:F302),M301)</f>
        <v>17.305625508544601</v>
      </c>
    </row>
    <row r="303" spans="1:13" x14ac:dyDescent="0.25">
      <c r="A303" s="1">
        <v>44342</v>
      </c>
      <c r="B303" s="2">
        <v>22</v>
      </c>
      <c r="C303" s="2" t="s">
        <v>34</v>
      </c>
      <c r="D303" s="3" t="s">
        <v>15</v>
      </c>
      <c r="E303" s="3">
        <v>0</v>
      </c>
      <c r="F303" s="3">
        <v>20180</v>
      </c>
      <c r="G303" s="3">
        <v>405986.99999999977</v>
      </c>
      <c r="H303" s="3">
        <v>18.600000000000001</v>
      </c>
      <c r="I303" s="3" t="s">
        <v>12</v>
      </c>
      <c r="J303" s="3">
        <v>375348</v>
      </c>
      <c r="K303" s="3">
        <v>0</v>
      </c>
      <c r="L303" s="3">
        <v>13.486628400069204</v>
      </c>
      <c r="M303" s="3">
        <f>IF(F303&gt;0,SUM($J$2:J303)/SUM($F$2:F303),M302)</f>
        <v>17.319124756196263</v>
      </c>
    </row>
    <row r="304" spans="1:13" x14ac:dyDescent="0.25">
      <c r="A304" s="1">
        <v>44343</v>
      </c>
      <c r="B304" s="2">
        <v>22</v>
      </c>
      <c r="C304" s="2" t="s">
        <v>34</v>
      </c>
      <c r="D304" s="3" t="s">
        <v>15</v>
      </c>
      <c r="E304" s="3">
        <v>0</v>
      </c>
      <c r="F304" s="3">
        <v>4370</v>
      </c>
      <c r="G304" s="3">
        <v>401616.99999999977</v>
      </c>
      <c r="H304" s="3">
        <v>16.899999999999999</v>
      </c>
      <c r="I304" s="3" t="s">
        <v>12</v>
      </c>
      <c r="J304" s="3">
        <v>73853</v>
      </c>
      <c r="K304" s="3">
        <v>0</v>
      </c>
      <c r="L304" s="3">
        <v>13.486628400069204</v>
      </c>
      <c r="M304" s="3">
        <f>IF(F304&gt;0,SUM($J$2:J304)/SUM($F$2:F304),M303)</f>
        <v>17.318180318130821</v>
      </c>
    </row>
    <row r="305" spans="1:13" x14ac:dyDescent="0.25">
      <c r="A305" s="1">
        <v>44343</v>
      </c>
      <c r="B305" s="2">
        <v>22</v>
      </c>
      <c r="C305" s="2" t="s">
        <v>34</v>
      </c>
      <c r="D305" s="3" t="s">
        <v>15</v>
      </c>
      <c r="E305" s="3">
        <v>0</v>
      </c>
      <c r="F305" s="3">
        <v>758</v>
      </c>
      <c r="G305" s="3">
        <v>400858.99999999977</v>
      </c>
      <c r="H305" s="3">
        <v>16.5</v>
      </c>
      <c r="I305" s="3" t="s">
        <v>12</v>
      </c>
      <c r="J305" s="3">
        <v>12507</v>
      </c>
      <c r="K305" s="3">
        <v>0</v>
      </c>
      <c r="L305" s="3">
        <v>13.486628400069204</v>
      </c>
      <c r="M305" s="3">
        <f>IF(F305&gt;0,SUM($J$2:J305)/SUM($F$2:F305),M304)</f>
        <v>17.317860651538133</v>
      </c>
    </row>
    <row r="306" spans="1:13" x14ac:dyDescent="0.25">
      <c r="A306" s="1">
        <v>44343</v>
      </c>
      <c r="B306" s="2">
        <v>22</v>
      </c>
      <c r="C306" s="2" t="s">
        <v>34</v>
      </c>
      <c r="D306" s="3" t="s">
        <v>15</v>
      </c>
      <c r="E306" s="3">
        <v>0</v>
      </c>
      <c r="F306" s="3">
        <v>5240</v>
      </c>
      <c r="G306" s="3">
        <v>395618.99999999977</v>
      </c>
      <c r="H306" s="3">
        <v>18.899999999999999</v>
      </c>
      <c r="I306" s="3" t="s">
        <v>12</v>
      </c>
      <c r="J306" s="3">
        <v>99035.999999999985</v>
      </c>
      <c r="K306" s="3">
        <v>0</v>
      </c>
      <c r="L306" s="3">
        <v>13.486628400069204</v>
      </c>
      <c r="M306" s="3">
        <f>IF(F306&gt;0,SUM($J$2:J306)/SUM($F$2:F306),M305)</f>
        <v>17.322122358925967</v>
      </c>
    </row>
    <row r="307" spans="1:13" x14ac:dyDescent="0.25">
      <c r="A307" s="1">
        <v>44343</v>
      </c>
      <c r="B307" s="2">
        <v>22</v>
      </c>
      <c r="C307" s="2" t="s">
        <v>34</v>
      </c>
      <c r="D307" s="3" t="s">
        <v>15</v>
      </c>
      <c r="E307" s="3">
        <v>0</v>
      </c>
      <c r="F307" s="3">
        <v>11300</v>
      </c>
      <c r="G307" s="3">
        <v>384318.99999999977</v>
      </c>
      <c r="H307" s="3">
        <v>17.899999999999999</v>
      </c>
      <c r="I307" s="3" t="s">
        <v>12</v>
      </c>
      <c r="J307" s="3">
        <v>202269.99999999997</v>
      </c>
      <c r="K307" s="3">
        <v>0</v>
      </c>
      <c r="L307" s="3">
        <v>13.486628400069204</v>
      </c>
      <c r="M307" s="3">
        <f>IF(F307&gt;0,SUM($J$2:J307)/SUM($F$2:F307),M306)</f>
        <v>17.32545974550068</v>
      </c>
    </row>
    <row r="308" spans="1:13" x14ac:dyDescent="0.25">
      <c r="A308" s="1">
        <v>44343</v>
      </c>
      <c r="B308" s="2">
        <v>22</v>
      </c>
      <c r="C308" s="2" t="s">
        <v>34</v>
      </c>
      <c r="D308" s="3" t="s">
        <v>15</v>
      </c>
      <c r="E308" s="3">
        <v>0</v>
      </c>
      <c r="F308" s="3">
        <v>15100</v>
      </c>
      <c r="G308" s="3">
        <v>369218.99999999977</v>
      </c>
      <c r="H308" s="3">
        <v>18.899999999999999</v>
      </c>
      <c r="I308" s="3" t="s">
        <v>12</v>
      </c>
      <c r="J308" s="3">
        <v>285390</v>
      </c>
      <c r="K308" s="3">
        <v>0</v>
      </c>
      <c r="L308" s="3">
        <v>13.486628400069204</v>
      </c>
      <c r="M308" s="3">
        <f>IF(F308&gt;0,SUM($J$2:J308)/SUM($F$2:F308),M307)</f>
        <v>17.337517991850799</v>
      </c>
    </row>
    <row r="309" spans="1:13" x14ac:dyDescent="0.25">
      <c r="A309" s="1">
        <v>44343</v>
      </c>
      <c r="B309" s="2">
        <v>22</v>
      </c>
      <c r="C309" s="2" t="s">
        <v>34</v>
      </c>
      <c r="D309" s="3" t="s">
        <v>15</v>
      </c>
      <c r="E309" s="3">
        <v>0</v>
      </c>
      <c r="F309" s="3">
        <v>19150</v>
      </c>
      <c r="G309" s="3">
        <v>350068.99999999977</v>
      </c>
      <c r="H309" s="3">
        <v>16.8</v>
      </c>
      <c r="I309" s="3" t="s">
        <v>12</v>
      </c>
      <c r="J309" s="3">
        <v>321720</v>
      </c>
      <c r="K309" s="3">
        <v>0</v>
      </c>
      <c r="L309" s="3">
        <v>13.486628400069204</v>
      </c>
      <c r="M309" s="3">
        <f>IF(F309&gt;0,SUM($J$2:J309)/SUM($F$2:F309),M308)</f>
        <v>17.33234767007087</v>
      </c>
    </row>
    <row r="310" spans="1:13" x14ac:dyDescent="0.25">
      <c r="A310" s="1">
        <v>44345</v>
      </c>
      <c r="B310" s="2">
        <v>22</v>
      </c>
      <c r="C310" s="2" t="s">
        <v>34</v>
      </c>
      <c r="D310" s="3" t="s">
        <v>15</v>
      </c>
      <c r="E310" s="3">
        <v>0</v>
      </c>
      <c r="F310" s="3">
        <v>13430</v>
      </c>
      <c r="G310" s="3">
        <v>336638.99999999977</v>
      </c>
      <c r="H310" s="3">
        <v>17.5</v>
      </c>
      <c r="I310" s="3" t="s">
        <v>12</v>
      </c>
      <c r="J310" s="3">
        <v>235025</v>
      </c>
      <c r="K310" s="3">
        <v>0</v>
      </c>
      <c r="L310" s="3">
        <v>13.486628400069204</v>
      </c>
      <c r="M310" s="3">
        <f>IF(F310&gt;0,SUM($J$2:J310)/SUM($F$2:F310),M309)</f>
        <v>17.333471036857652</v>
      </c>
    </row>
    <row r="311" spans="1:13" x14ac:dyDescent="0.25">
      <c r="B311" s="2">
        <v>23</v>
      </c>
      <c r="C311" s="2" t="s">
        <v>35</v>
      </c>
      <c r="D311" s="3" t="s">
        <v>15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6">
        <v>13.486628400069204</v>
      </c>
      <c r="M311" s="36">
        <f>IF(F311&gt;0,SUM($J$2:J311)/SUM($F$2:F311),M310)</f>
        <v>17.333471036857652</v>
      </c>
    </row>
    <row r="312" spans="1:13" x14ac:dyDescent="0.25">
      <c r="A312" s="1">
        <v>44354</v>
      </c>
      <c r="B312" s="2">
        <v>24</v>
      </c>
      <c r="C312" s="2" t="s">
        <v>36</v>
      </c>
      <c r="D312" s="3" t="s">
        <v>15</v>
      </c>
      <c r="E312" s="3">
        <v>0</v>
      </c>
      <c r="F312" s="3">
        <v>226</v>
      </c>
      <c r="G312" s="3">
        <v>336412.99999999977</v>
      </c>
      <c r="H312" s="3">
        <v>16.399999999999999</v>
      </c>
      <c r="I312" s="3" t="s">
        <v>12</v>
      </c>
      <c r="J312" s="3">
        <v>3706.3999999999996</v>
      </c>
      <c r="K312" s="3">
        <v>0</v>
      </c>
      <c r="L312" s="3">
        <v>13.486628400069204</v>
      </c>
      <c r="M312" s="3">
        <f>IF(F312&gt;0,SUM($J$2:J312)/SUM($F$2:F312),M311)</f>
        <v>17.333365793112812</v>
      </c>
    </row>
    <row r="313" spans="1:13" x14ac:dyDescent="0.25">
      <c r="A313" s="1">
        <v>44354</v>
      </c>
      <c r="B313" s="2">
        <v>24</v>
      </c>
      <c r="C313" s="2" t="s">
        <v>36</v>
      </c>
      <c r="D313" s="3" t="s">
        <v>15</v>
      </c>
      <c r="E313" s="3">
        <v>6230</v>
      </c>
      <c r="F313" s="3">
        <v>0</v>
      </c>
      <c r="G313" s="3">
        <v>342642.99999999977</v>
      </c>
      <c r="H313" s="3" t="s">
        <v>12</v>
      </c>
      <c r="I313" s="3">
        <v>13.7</v>
      </c>
      <c r="J313" s="3">
        <v>0</v>
      </c>
      <c r="K313" s="3">
        <v>85351</v>
      </c>
      <c r="L313" s="3">
        <v>13.487194742616126</v>
      </c>
      <c r="M313" s="3">
        <f>IF(F313&gt;0,SUM($J$2:J313)/SUM($F$2:F313),M312)</f>
        <v>17.333365793112812</v>
      </c>
    </row>
    <row r="314" spans="1:13" x14ac:dyDescent="0.25">
      <c r="A314" s="1">
        <v>44354</v>
      </c>
      <c r="B314" s="2">
        <v>24</v>
      </c>
      <c r="C314" s="2" t="s">
        <v>36</v>
      </c>
      <c r="D314" s="3" t="s">
        <v>15</v>
      </c>
      <c r="E314" s="3">
        <v>0</v>
      </c>
      <c r="F314" s="3">
        <v>6230</v>
      </c>
      <c r="G314" s="3">
        <v>336412.99999999977</v>
      </c>
      <c r="H314" s="3">
        <v>16.899999999999999</v>
      </c>
      <c r="I314" s="3" t="s">
        <v>12</v>
      </c>
      <c r="J314" s="3">
        <v>105286.99999999999</v>
      </c>
      <c r="K314" s="3">
        <v>0</v>
      </c>
      <c r="L314" s="3">
        <v>13.487194742616126</v>
      </c>
      <c r="M314" s="3">
        <f>IF(F314&gt;0,SUM($J$2:J314)/SUM($F$2:F314),M313)</f>
        <v>17.332023083786151</v>
      </c>
    </row>
    <row r="315" spans="1:13" x14ac:dyDescent="0.25">
      <c r="A315" s="1">
        <v>44354</v>
      </c>
      <c r="B315" s="2">
        <v>24</v>
      </c>
      <c r="C315" s="2" t="s">
        <v>36</v>
      </c>
      <c r="D315" s="3" t="s">
        <v>15</v>
      </c>
      <c r="E315" s="3">
        <v>0</v>
      </c>
      <c r="F315" s="3">
        <v>686</v>
      </c>
      <c r="G315" s="3">
        <v>335726.99999999977</v>
      </c>
      <c r="H315" s="3">
        <v>18.7</v>
      </c>
      <c r="I315" s="3" t="s">
        <v>12</v>
      </c>
      <c r="J315" s="3">
        <v>12828.199999999999</v>
      </c>
      <c r="K315" s="3">
        <v>0</v>
      </c>
      <c r="L315" s="3">
        <v>13.487194742616126</v>
      </c>
      <c r="M315" s="3">
        <f>IF(F315&gt;0,SUM($J$2:J315)/SUM($F$2:F315),M314)</f>
        <v>17.33248962936154</v>
      </c>
    </row>
    <row r="316" spans="1:13" x14ac:dyDescent="0.25">
      <c r="A316" s="1">
        <v>44357</v>
      </c>
      <c r="B316" s="2">
        <v>24</v>
      </c>
      <c r="C316" s="2" t="s">
        <v>36</v>
      </c>
      <c r="D316" s="3" t="s">
        <v>15</v>
      </c>
      <c r="E316" s="3">
        <v>0</v>
      </c>
      <c r="F316" s="3">
        <v>144</v>
      </c>
      <c r="G316" s="3">
        <v>335582.99999999977</v>
      </c>
      <c r="H316" s="3">
        <v>17.899999999999999</v>
      </c>
      <c r="I316" s="3" t="s">
        <v>12</v>
      </c>
      <c r="J316" s="3">
        <v>2577.6</v>
      </c>
      <c r="K316" s="3">
        <v>0</v>
      </c>
      <c r="L316" s="3">
        <v>13.487194742616126</v>
      </c>
      <c r="M316" s="3">
        <f>IF(F316&gt;0,SUM($J$2:J316)/SUM($F$2:F316),M315)</f>
        <v>17.332530254644091</v>
      </c>
    </row>
    <row r="317" spans="1:13" x14ac:dyDescent="0.25">
      <c r="A317" s="1">
        <v>44357</v>
      </c>
      <c r="B317" s="2">
        <v>24</v>
      </c>
      <c r="C317" s="2" t="s">
        <v>36</v>
      </c>
      <c r="D317" s="3" t="s">
        <v>15</v>
      </c>
      <c r="E317" s="3">
        <v>0</v>
      </c>
      <c r="F317" s="3">
        <v>310</v>
      </c>
      <c r="G317" s="3">
        <v>335272.99999999977</v>
      </c>
      <c r="H317" s="3">
        <v>17.2</v>
      </c>
      <c r="I317" s="3" t="s">
        <v>12</v>
      </c>
      <c r="J317" s="3">
        <v>5332</v>
      </c>
      <c r="K317" s="3">
        <v>0</v>
      </c>
      <c r="L317" s="3">
        <v>13.487194742616126</v>
      </c>
      <c r="M317" s="3">
        <f>IF(F317&gt;0,SUM($J$2:J317)/SUM($F$2:F317),M316)</f>
        <v>17.332509833978005</v>
      </c>
    </row>
    <row r="318" spans="1:13" x14ac:dyDescent="0.25">
      <c r="A318" s="1">
        <v>44359</v>
      </c>
      <c r="B318" s="2">
        <v>24</v>
      </c>
      <c r="C318" s="2" t="s">
        <v>36</v>
      </c>
      <c r="D318" s="3" t="s">
        <v>15</v>
      </c>
      <c r="E318" s="3">
        <v>4020</v>
      </c>
      <c r="F318" s="3">
        <v>0</v>
      </c>
      <c r="G318" s="3">
        <v>339292.99999999977</v>
      </c>
      <c r="H318" s="3" t="s">
        <v>12</v>
      </c>
      <c r="I318" s="3">
        <v>13.2</v>
      </c>
      <c r="J318" s="3">
        <v>0</v>
      </c>
      <c r="K318" s="3">
        <v>53064</v>
      </c>
      <c r="L318" s="3">
        <v>13.486703705987807</v>
      </c>
      <c r="M318" s="3">
        <f>IF(F318&gt;0,SUM($J$2:J318)/SUM($F$2:F318),M317)</f>
        <v>17.332509833978005</v>
      </c>
    </row>
    <row r="319" spans="1:13" x14ac:dyDescent="0.25">
      <c r="A319" s="1">
        <v>44360</v>
      </c>
      <c r="B319" s="2">
        <v>25</v>
      </c>
      <c r="C319" s="2" t="s">
        <v>37</v>
      </c>
      <c r="D319" s="3" t="s">
        <v>15</v>
      </c>
      <c r="E319" s="3">
        <v>0</v>
      </c>
      <c r="F319" s="3">
        <v>4010</v>
      </c>
      <c r="G319" s="3">
        <v>335282.99999999977</v>
      </c>
      <c r="H319" s="3">
        <v>18.600000000000001</v>
      </c>
      <c r="I319" s="3" t="s">
        <v>12</v>
      </c>
      <c r="J319" s="3">
        <v>74586</v>
      </c>
      <c r="K319" s="3">
        <v>0</v>
      </c>
      <c r="L319" s="3">
        <v>13.486703705987807</v>
      </c>
      <c r="M319" s="3">
        <f>IF(F319&gt;0,SUM($J$2:J319)/SUM($F$2:F319),M318)</f>
        <v>17.335031092627066</v>
      </c>
    </row>
    <row r="320" spans="1:13" x14ac:dyDescent="0.25">
      <c r="A320" s="1">
        <v>44362</v>
      </c>
      <c r="B320" s="2">
        <v>25</v>
      </c>
      <c r="C320" s="2" t="s">
        <v>37</v>
      </c>
      <c r="D320" s="3" t="s">
        <v>15</v>
      </c>
      <c r="E320" s="3">
        <v>183513.59999999998</v>
      </c>
      <c r="F320" s="3">
        <v>0</v>
      </c>
      <c r="G320" s="3">
        <v>518796.59999999986</v>
      </c>
      <c r="H320" s="3" t="s">
        <v>12</v>
      </c>
      <c r="I320" s="3">
        <v>12.4</v>
      </c>
      <c r="J320" s="3">
        <v>0</v>
      </c>
      <c r="K320" s="3">
        <v>2275568.6399999997</v>
      </c>
      <c r="L320" s="3">
        <v>13.408026058695661</v>
      </c>
      <c r="M320" s="3">
        <f>IF(F320&gt;0,SUM($J$2:J320)/SUM($F$2:F320),M319)</f>
        <v>17.335031092627066</v>
      </c>
    </row>
    <row r="321" spans="1:13" x14ac:dyDescent="0.25">
      <c r="A321" s="1">
        <v>44362</v>
      </c>
      <c r="B321" s="2">
        <v>25</v>
      </c>
      <c r="C321" s="2" t="s">
        <v>37</v>
      </c>
      <c r="D321" s="3" t="s">
        <v>15</v>
      </c>
      <c r="E321" s="3">
        <v>106176.00000000001</v>
      </c>
      <c r="F321" s="3">
        <v>0</v>
      </c>
      <c r="G321" s="3">
        <v>624972.59999999986</v>
      </c>
      <c r="H321" s="3" t="s">
        <v>12</v>
      </c>
      <c r="I321" s="3">
        <v>13.4</v>
      </c>
      <c r="J321" s="3">
        <v>0</v>
      </c>
      <c r="K321" s="3">
        <v>1422758.4000000001</v>
      </c>
      <c r="L321" s="3">
        <v>13.407703373331799</v>
      </c>
      <c r="M321" s="3">
        <f>IF(F321&gt;0,SUM($J$2:J321)/SUM($F$2:F321),M320)</f>
        <v>17.335031092627066</v>
      </c>
    </row>
    <row r="322" spans="1:13" x14ac:dyDescent="0.25">
      <c r="A322" s="1">
        <v>44363</v>
      </c>
      <c r="B322" s="2">
        <v>25</v>
      </c>
      <c r="C322" s="2" t="s">
        <v>37</v>
      </c>
      <c r="D322" s="3" t="s">
        <v>15</v>
      </c>
      <c r="E322" s="3">
        <v>0</v>
      </c>
      <c r="F322" s="3">
        <v>52410</v>
      </c>
      <c r="G322" s="3">
        <v>572562.59999999986</v>
      </c>
      <c r="H322" s="3">
        <v>17.2</v>
      </c>
      <c r="I322" s="3" t="s">
        <v>12</v>
      </c>
      <c r="J322" s="3">
        <v>901452</v>
      </c>
      <c r="K322" s="3">
        <v>0</v>
      </c>
      <c r="L322" s="3">
        <v>13.407703373331799</v>
      </c>
      <c r="M322" s="3">
        <f>IF(F322&gt;0,SUM($J$2:J322)/SUM($F$2:F322),M321)</f>
        <v>17.331609488271177</v>
      </c>
    </row>
    <row r="323" spans="1:13" x14ac:dyDescent="0.25">
      <c r="A323" s="1">
        <v>44363</v>
      </c>
      <c r="B323" s="2">
        <v>25</v>
      </c>
      <c r="C323" s="2" t="s">
        <v>37</v>
      </c>
      <c r="D323" s="3" t="s">
        <v>15</v>
      </c>
      <c r="E323" s="3">
        <v>0</v>
      </c>
      <c r="F323" s="3">
        <v>49430</v>
      </c>
      <c r="G323" s="3">
        <v>523132.59999999963</v>
      </c>
      <c r="H323" s="3">
        <v>18.2</v>
      </c>
      <c r="I323" s="3" t="s">
        <v>12</v>
      </c>
      <c r="J323" s="3">
        <v>899626</v>
      </c>
      <c r="K323" s="3">
        <v>0</v>
      </c>
      <c r="L323" s="3">
        <v>13.407703373331799</v>
      </c>
      <c r="M323" s="3">
        <f>IF(F323&gt;0,SUM($J$2:J323)/SUM($F$2:F323),M322)</f>
        <v>17.351878406914508</v>
      </c>
    </row>
    <row r="324" spans="1:13" x14ac:dyDescent="0.25">
      <c r="A324" s="1">
        <v>44364</v>
      </c>
      <c r="B324" s="2">
        <v>25</v>
      </c>
      <c r="C324" s="2" t="s">
        <v>37</v>
      </c>
      <c r="D324" s="3" t="s">
        <v>15</v>
      </c>
      <c r="E324" s="3">
        <v>3110</v>
      </c>
      <c r="F324" s="3">
        <v>0</v>
      </c>
      <c r="G324" s="3">
        <v>526242.59999999963</v>
      </c>
      <c r="H324" s="3" t="s">
        <v>12</v>
      </c>
      <c r="I324" s="3">
        <v>13.7</v>
      </c>
      <c r="J324" s="3">
        <v>0</v>
      </c>
      <c r="K324" s="3">
        <v>42607</v>
      </c>
      <c r="L324" s="3">
        <v>13.408047187388354</v>
      </c>
      <c r="M324" s="3">
        <f>IF(F324&gt;0,SUM($J$2:J324)/SUM($F$2:F324),M323)</f>
        <v>17.351878406914508</v>
      </c>
    </row>
    <row r="325" spans="1:13" x14ac:dyDescent="0.25">
      <c r="A325" s="1">
        <v>44364</v>
      </c>
      <c r="B325" s="2">
        <v>25</v>
      </c>
      <c r="C325" s="2" t="s">
        <v>37</v>
      </c>
      <c r="D325" s="3" t="s">
        <v>15</v>
      </c>
      <c r="E325" s="3">
        <v>33370</v>
      </c>
      <c r="F325" s="3">
        <v>0</v>
      </c>
      <c r="G325" s="3">
        <v>559612.59999999963</v>
      </c>
      <c r="H325" s="3" t="s">
        <v>12</v>
      </c>
      <c r="I325" s="3">
        <v>13.1</v>
      </c>
      <c r="J325" s="3">
        <v>0</v>
      </c>
      <c r="K325" s="3">
        <v>437147</v>
      </c>
      <c r="L325" s="3">
        <v>13.404207764605538</v>
      </c>
      <c r="M325" s="3">
        <f>IF(F325&gt;0,SUM($J$2:J325)/SUM($F$2:F325),M324)</f>
        <v>17.351878406914508</v>
      </c>
    </row>
    <row r="326" spans="1:13" x14ac:dyDescent="0.25">
      <c r="A326" s="1">
        <v>44366</v>
      </c>
      <c r="B326" s="2">
        <v>25</v>
      </c>
      <c r="C326" s="2" t="s">
        <v>37</v>
      </c>
      <c r="D326" s="3" t="s">
        <v>15</v>
      </c>
      <c r="E326" s="3">
        <v>4020</v>
      </c>
      <c r="F326" s="3">
        <v>0</v>
      </c>
      <c r="G326" s="3">
        <v>563632.59999999963</v>
      </c>
      <c r="H326" s="3" t="s">
        <v>12</v>
      </c>
      <c r="I326" s="3">
        <v>13.7</v>
      </c>
      <c r="J326" s="3">
        <v>0</v>
      </c>
      <c r="K326" s="3">
        <v>55074</v>
      </c>
      <c r="L326" s="3">
        <v>13.404651223849051</v>
      </c>
      <c r="M326" s="3">
        <f>IF(F326&gt;0,SUM($J$2:J326)/SUM($F$2:F326),M325)</f>
        <v>17.351878406914508</v>
      </c>
    </row>
    <row r="327" spans="1:13" x14ac:dyDescent="0.25">
      <c r="A327" s="1">
        <v>44366</v>
      </c>
      <c r="B327" s="2">
        <v>25</v>
      </c>
      <c r="C327" s="2" t="s">
        <v>37</v>
      </c>
      <c r="D327" s="3" t="s">
        <v>15</v>
      </c>
      <c r="E327" s="3">
        <v>0</v>
      </c>
      <c r="F327" s="3">
        <v>4020</v>
      </c>
      <c r="G327" s="3">
        <v>559612.59999999963</v>
      </c>
      <c r="H327" s="3">
        <v>16.7</v>
      </c>
      <c r="I327" s="3" t="s">
        <v>12</v>
      </c>
      <c r="J327" s="3">
        <v>67134</v>
      </c>
      <c r="K327" s="3">
        <v>0</v>
      </c>
      <c r="L327" s="3">
        <v>13.404651223849051</v>
      </c>
      <c r="M327" s="3">
        <f>IF(F327&gt;0,SUM($J$2:J327)/SUM($F$2:F327),M326)</f>
        <v>17.350643330197595</v>
      </c>
    </row>
    <row r="328" spans="1:13" x14ac:dyDescent="0.25">
      <c r="A328" s="1">
        <v>44366</v>
      </c>
      <c r="B328" s="2">
        <v>25</v>
      </c>
      <c r="C328" s="2" t="s">
        <v>37</v>
      </c>
      <c r="D328" s="3" t="s">
        <v>15</v>
      </c>
      <c r="E328" s="3">
        <v>12890</v>
      </c>
      <c r="F328" s="3">
        <v>0</v>
      </c>
      <c r="G328" s="3">
        <v>572502.59999999963</v>
      </c>
      <c r="H328" s="3" t="s">
        <v>12</v>
      </c>
      <c r="I328" s="3">
        <v>13.3</v>
      </c>
      <c r="J328" s="3">
        <v>0</v>
      </c>
      <c r="K328" s="3">
        <v>171437</v>
      </c>
      <c r="L328" s="3">
        <v>13.40415054946515</v>
      </c>
      <c r="M328" s="3">
        <f>IF(F328&gt;0,SUM($J$2:J328)/SUM($F$2:F328),M327)</f>
        <v>17.350643330197595</v>
      </c>
    </row>
    <row r="329" spans="1:13" x14ac:dyDescent="0.25">
      <c r="A329" s="1">
        <v>44366</v>
      </c>
      <c r="B329" s="2">
        <v>25</v>
      </c>
      <c r="C329" s="2" t="s">
        <v>37</v>
      </c>
      <c r="D329" s="3" t="s">
        <v>15</v>
      </c>
      <c r="E329" s="3">
        <v>0</v>
      </c>
      <c r="F329" s="3">
        <v>12890</v>
      </c>
      <c r="G329" s="3">
        <v>559612.59999999963</v>
      </c>
      <c r="H329" s="3">
        <v>18.899999999999999</v>
      </c>
      <c r="I329" s="3" t="s">
        <v>12</v>
      </c>
      <c r="J329" s="3">
        <v>243620.99999999997</v>
      </c>
      <c r="K329" s="3">
        <v>0</v>
      </c>
      <c r="L329" s="3">
        <v>13.40415054946515</v>
      </c>
      <c r="M329" s="3">
        <f>IF(F329&gt;0,SUM($J$2:J329)/SUM($F$2:F329),M328)</f>
        <v>17.359999006868538</v>
      </c>
    </row>
    <row r="330" spans="1:13" x14ac:dyDescent="0.25">
      <c r="A330" s="1">
        <v>44366</v>
      </c>
      <c r="B330" s="2">
        <v>25</v>
      </c>
      <c r="C330" s="2" t="s">
        <v>37</v>
      </c>
      <c r="D330" s="3" t="s">
        <v>15</v>
      </c>
      <c r="E330" s="3">
        <v>1170</v>
      </c>
      <c r="F330" s="3">
        <v>0</v>
      </c>
      <c r="G330" s="3">
        <v>560782.59999999963</v>
      </c>
      <c r="H330" s="3" t="s">
        <v>12</v>
      </c>
      <c r="I330" s="3">
        <v>12.8</v>
      </c>
      <c r="J330" s="3">
        <v>0</v>
      </c>
      <c r="K330" s="3">
        <v>14976</v>
      </c>
      <c r="L330" s="3">
        <v>13.40388830844455</v>
      </c>
      <c r="M330" s="3">
        <f>IF(F330&gt;0,SUM($J$2:J330)/SUM($F$2:F330),M329)</f>
        <v>17.359999006868538</v>
      </c>
    </row>
    <row r="331" spans="1:13" x14ac:dyDescent="0.25">
      <c r="A331" s="1">
        <v>44366</v>
      </c>
      <c r="B331" s="2">
        <v>25</v>
      </c>
      <c r="C331" s="2" t="s">
        <v>37</v>
      </c>
      <c r="D331" s="3" t="s">
        <v>15</v>
      </c>
      <c r="E331" s="3">
        <v>0</v>
      </c>
      <c r="F331" s="3">
        <v>1170</v>
      </c>
      <c r="G331" s="3">
        <v>559612.59999999963</v>
      </c>
      <c r="H331" s="3">
        <v>18.399999999999999</v>
      </c>
      <c r="I331" s="3" t="s">
        <v>12</v>
      </c>
      <c r="J331" s="3">
        <v>21528</v>
      </c>
      <c r="K331" s="3">
        <v>0</v>
      </c>
      <c r="L331" s="3">
        <v>13.40388830844455</v>
      </c>
      <c r="M331" s="3">
        <f>IF(F331&gt;0,SUM($J$2:J331)/SUM($F$2:F331),M330)</f>
        <v>17.360568715142396</v>
      </c>
    </row>
    <row r="332" spans="1:13" x14ac:dyDescent="0.25">
      <c r="A332" s="1">
        <v>44367</v>
      </c>
      <c r="B332" s="2">
        <v>26</v>
      </c>
      <c r="C332" s="2" t="s">
        <v>38</v>
      </c>
      <c r="D332" s="3" t="s">
        <v>15</v>
      </c>
      <c r="E332" s="3">
        <v>0</v>
      </c>
      <c r="F332" s="3">
        <v>499.2</v>
      </c>
      <c r="G332" s="3">
        <v>559113.39999999944</v>
      </c>
      <c r="H332" s="3">
        <v>17.3</v>
      </c>
      <c r="I332" s="3" t="s">
        <v>12</v>
      </c>
      <c r="J332" s="3">
        <v>8636.16</v>
      </c>
      <c r="K332" s="3">
        <v>0</v>
      </c>
      <c r="L332" s="3">
        <v>13.40388830844455</v>
      </c>
      <c r="M332" s="3">
        <f>IF(F332&gt;0,SUM($J$2:J332)/SUM($F$2:F332),M331)</f>
        <v>17.360554561951819</v>
      </c>
    </row>
    <row r="333" spans="1:13" x14ac:dyDescent="0.25">
      <c r="A333" s="1">
        <v>44367</v>
      </c>
      <c r="B333" s="2">
        <v>26</v>
      </c>
      <c r="C333" s="2" t="s">
        <v>38</v>
      </c>
      <c r="D333" s="3" t="s">
        <v>15</v>
      </c>
      <c r="E333" s="3">
        <v>0</v>
      </c>
      <c r="F333" s="3">
        <v>1084</v>
      </c>
      <c r="G333" s="3">
        <v>558029.39999999944</v>
      </c>
      <c r="H333" s="3">
        <v>16.899999999999999</v>
      </c>
      <c r="I333" s="3" t="s">
        <v>12</v>
      </c>
      <c r="J333" s="3">
        <v>18319.599999999999</v>
      </c>
      <c r="K333" s="3">
        <v>0</v>
      </c>
      <c r="L333" s="3">
        <v>13.40388830844455</v>
      </c>
      <c r="M333" s="3">
        <f>IF(F333&gt;0,SUM($J$2:J333)/SUM($F$2:F333),M332)</f>
        <v>17.360320989576572</v>
      </c>
    </row>
    <row r="334" spans="1:13" x14ac:dyDescent="0.25">
      <c r="A334" s="1">
        <v>44368</v>
      </c>
      <c r="B334" s="2">
        <v>26</v>
      </c>
      <c r="C334" s="2" t="s">
        <v>38</v>
      </c>
      <c r="D334" s="3" t="s">
        <v>15</v>
      </c>
      <c r="E334" s="3">
        <v>0</v>
      </c>
      <c r="F334" s="3">
        <v>3090</v>
      </c>
      <c r="G334" s="3">
        <v>554939.39999999944</v>
      </c>
      <c r="H334" s="3">
        <v>16.7</v>
      </c>
      <c r="I334" s="3" t="s">
        <v>12</v>
      </c>
      <c r="J334" s="3">
        <v>51603</v>
      </c>
      <c r="K334" s="3">
        <v>0</v>
      </c>
      <c r="L334" s="3">
        <v>13.40388830844455</v>
      </c>
      <c r="M334" s="3">
        <f>IF(F334&gt;0,SUM($J$2:J334)/SUM($F$2:F334),M333)</f>
        <v>17.359367760470754</v>
      </c>
    </row>
    <row r="335" spans="1:13" x14ac:dyDescent="0.25">
      <c r="A335" s="1">
        <v>44370</v>
      </c>
      <c r="B335" s="2">
        <v>26</v>
      </c>
      <c r="C335" s="2" t="s">
        <v>38</v>
      </c>
      <c r="D335" s="3" t="s">
        <v>15</v>
      </c>
      <c r="E335" s="3">
        <v>99360</v>
      </c>
      <c r="F335" s="3">
        <v>0</v>
      </c>
      <c r="G335" s="3">
        <v>654299.39999999944</v>
      </c>
      <c r="H335" s="3" t="s">
        <v>12</v>
      </c>
      <c r="I335" s="3">
        <v>14.8</v>
      </c>
      <c r="J335" s="3">
        <v>0</v>
      </c>
      <c r="K335" s="3">
        <v>1470528</v>
      </c>
      <c r="L335" s="3">
        <v>13.453522425145572</v>
      </c>
      <c r="M335" s="3">
        <f>IF(F335&gt;0,SUM($J$2:J335)/SUM($F$2:F335),M334)</f>
        <v>17.359367760470754</v>
      </c>
    </row>
    <row r="336" spans="1:13" x14ac:dyDescent="0.25">
      <c r="A336" s="1">
        <v>44370</v>
      </c>
      <c r="B336" s="2">
        <v>26</v>
      </c>
      <c r="C336" s="2" t="s">
        <v>38</v>
      </c>
      <c r="D336" s="3" t="s">
        <v>15</v>
      </c>
      <c r="E336" s="3">
        <v>0</v>
      </c>
      <c r="F336" s="3">
        <v>499</v>
      </c>
      <c r="G336" s="3">
        <v>653800.39999999944</v>
      </c>
      <c r="H336" s="3">
        <v>18.3</v>
      </c>
      <c r="I336" s="3" t="s">
        <v>12</v>
      </c>
      <c r="J336" s="3">
        <v>9131.7000000000007</v>
      </c>
      <c r="K336" s="3">
        <v>0</v>
      </c>
      <c r="L336" s="3">
        <v>13.453522425145572</v>
      </c>
      <c r="M336" s="3">
        <f>IF(F336&gt;0,SUM($J$2:J336)/SUM($F$2:F336),M335)</f>
        <v>17.359586991935846</v>
      </c>
    </row>
    <row r="337" spans="1:13" x14ac:dyDescent="0.25">
      <c r="A337" s="1">
        <v>44370</v>
      </c>
      <c r="B337" s="2">
        <v>26</v>
      </c>
      <c r="C337" s="2" t="s">
        <v>38</v>
      </c>
      <c r="D337" s="3" t="s">
        <v>15</v>
      </c>
      <c r="E337" s="3">
        <v>0</v>
      </c>
      <c r="F337" s="3">
        <v>929</v>
      </c>
      <c r="G337" s="3">
        <v>652871.39999999944</v>
      </c>
      <c r="H337" s="3">
        <v>18.5</v>
      </c>
      <c r="I337" s="3" t="s">
        <v>12</v>
      </c>
      <c r="J337" s="3">
        <v>17186.5</v>
      </c>
      <c r="K337" s="3">
        <v>0</v>
      </c>
      <c r="L337" s="3">
        <v>13.453522425145572</v>
      </c>
      <c r="M337" s="3">
        <f>IF(F337&gt;0,SUM($J$2:J337)/SUM($F$2:F337),M336)</f>
        <v>17.360081612255698</v>
      </c>
    </row>
    <row r="338" spans="1:13" x14ac:dyDescent="0.25">
      <c r="A338" s="1">
        <v>44370</v>
      </c>
      <c r="B338" s="2">
        <v>26</v>
      </c>
      <c r="C338" s="2" t="s">
        <v>38</v>
      </c>
      <c r="D338" s="3" t="s">
        <v>15</v>
      </c>
      <c r="E338" s="3">
        <v>148896.00000000003</v>
      </c>
      <c r="F338" s="3">
        <v>0</v>
      </c>
      <c r="G338" s="3">
        <v>801767.39999999944</v>
      </c>
      <c r="H338" s="3" t="s">
        <v>12</v>
      </c>
      <c r="I338" s="3">
        <v>14.2</v>
      </c>
      <c r="J338" s="3">
        <v>0</v>
      </c>
      <c r="K338" s="3">
        <v>2114323.2000000002</v>
      </c>
      <c r="L338" s="3">
        <v>13.491280179784589</v>
      </c>
      <c r="M338" s="3">
        <f>IF(F338&gt;0,SUM($J$2:J338)/SUM($F$2:F338),M337)</f>
        <v>17.360081612255698</v>
      </c>
    </row>
    <row r="339" spans="1:13" x14ac:dyDescent="0.25">
      <c r="A339" s="1">
        <v>44370</v>
      </c>
      <c r="B339" s="2">
        <v>26</v>
      </c>
      <c r="C339" s="2" t="s">
        <v>38</v>
      </c>
      <c r="D339" s="3" t="s">
        <v>15</v>
      </c>
      <c r="E339" s="3">
        <v>402662.39999999991</v>
      </c>
      <c r="F339" s="3">
        <v>0</v>
      </c>
      <c r="G339" s="3">
        <v>1204429.7999999993</v>
      </c>
      <c r="H339" s="3" t="s">
        <v>12</v>
      </c>
      <c r="I339" s="3">
        <v>14.1</v>
      </c>
      <c r="J339" s="3">
        <v>0</v>
      </c>
      <c r="K339" s="3">
        <v>5677539.8399999989</v>
      </c>
      <c r="L339" s="3">
        <v>13.564526442588566</v>
      </c>
      <c r="M339" s="3">
        <f>IF(F339&gt;0,SUM($J$2:J339)/SUM($F$2:F339),M338)</f>
        <v>17.360081612255698</v>
      </c>
    </row>
    <row r="340" spans="1:13" x14ac:dyDescent="0.25">
      <c r="A340" s="1">
        <v>44371</v>
      </c>
      <c r="B340" s="2">
        <v>26</v>
      </c>
      <c r="C340" s="2" t="s">
        <v>38</v>
      </c>
      <c r="D340" s="3" t="s">
        <v>15</v>
      </c>
      <c r="E340" s="3">
        <v>0</v>
      </c>
      <c r="F340" s="3">
        <v>1350</v>
      </c>
      <c r="G340" s="3">
        <v>1203079.7999999993</v>
      </c>
      <c r="H340" s="3">
        <v>16.2</v>
      </c>
      <c r="I340" s="3" t="s">
        <v>12</v>
      </c>
      <c r="J340" s="3">
        <v>21870</v>
      </c>
      <c r="K340" s="3">
        <v>0</v>
      </c>
      <c r="L340" s="3">
        <v>13.564526442588566</v>
      </c>
      <c r="M340" s="3">
        <f>IF(F340&gt;0,SUM($J$2:J340)/SUM($F$2:F340),M339)</f>
        <v>17.359350906123844</v>
      </c>
    </row>
    <row r="341" spans="1:13" x14ac:dyDescent="0.25">
      <c r="A341" s="1">
        <v>44371</v>
      </c>
      <c r="B341" s="2">
        <v>26</v>
      </c>
      <c r="C341" s="2" t="s">
        <v>38</v>
      </c>
      <c r="D341" s="3" t="s">
        <v>15</v>
      </c>
      <c r="E341" s="3">
        <v>4660</v>
      </c>
      <c r="F341" s="3">
        <v>0</v>
      </c>
      <c r="G341" s="3">
        <v>1207739.7999999993</v>
      </c>
      <c r="H341" s="3" t="s">
        <v>12</v>
      </c>
      <c r="I341" s="3">
        <v>14.5</v>
      </c>
      <c r="J341" s="3">
        <v>0</v>
      </c>
      <c r="K341" s="3">
        <v>67570</v>
      </c>
      <c r="L341" s="3">
        <v>13.565827330937447</v>
      </c>
      <c r="M341" s="3">
        <f>IF(F341&gt;0,SUM($J$2:J341)/SUM($F$2:F341),M340)</f>
        <v>17.359350906123844</v>
      </c>
    </row>
    <row r="342" spans="1:13" x14ac:dyDescent="0.25">
      <c r="A342" s="1">
        <v>44373</v>
      </c>
      <c r="B342" s="2">
        <v>26</v>
      </c>
      <c r="C342" s="2" t="s">
        <v>38</v>
      </c>
      <c r="D342" s="3" t="s">
        <v>15</v>
      </c>
      <c r="E342" s="3">
        <v>0</v>
      </c>
      <c r="F342" s="3">
        <v>192</v>
      </c>
      <c r="G342" s="3">
        <v>1207547.7999999993</v>
      </c>
      <c r="H342" s="3">
        <v>17.5</v>
      </c>
      <c r="I342" s="3" t="s">
        <v>12</v>
      </c>
      <c r="J342" s="3">
        <v>3360</v>
      </c>
      <c r="K342" s="3">
        <v>0</v>
      </c>
      <c r="L342" s="3">
        <v>13.565827330937447</v>
      </c>
      <c r="M342" s="3">
        <f>IF(F342&gt;0,SUM($J$2:J342)/SUM($F$2:F342),M341)</f>
        <v>17.359363504648904</v>
      </c>
    </row>
    <row r="343" spans="1:13" x14ac:dyDescent="0.25">
      <c r="A343" s="1">
        <v>44373</v>
      </c>
      <c r="B343" s="2">
        <v>26</v>
      </c>
      <c r="C343" s="2" t="s">
        <v>38</v>
      </c>
      <c r="D343" s="3" t="s">
        <v>15</v>
      </c>
      <c r="E343" s="3">
        <v>0</v>
      </c>
      <c r="F343" s="3">
        <v>20000</v>
      </c>
      <c r="G343" s="3">
        <v>1187547.7999999993</v>
      </c>
      <c r="H343" s="3">
        <v>16.3</v>
      </c>
      <c r="I343" s="3" t="s">
        <v>12</v>
      </c>
      <c r="J343" s="3">
        <v>326000</v>
      </c>
      <c r="K343" s="3">
        <v>0</v>
      </c>
      <c r="L343" s="3">
        <v>13.565827330937447</v>
      </c>
      <c r="M343" s="3">
        <f>IF(F343&gt;0,SUM($J$2:J343)/SUM($F$2:F343),M342)</f>
        <v>17.349570339424279</v>
      </c>
    </row>
    <row r="344" spans="1:13" x14ac:dyDescent="0.25">
      <c r="A344" s="1">
        <v>44377</v>
      </c>
      <c r="B344" s="2">
        <v>27</v>
      </c>
      <c r="C344" s="2" t="s">
        <v>39</v>
      </c>
      <c r="D344" s="3" t="s">
        <v>15</v>
      </c>
      <c r="E344" s="3">
        <v>0</v>
      </c>
      <c r="F344" s="3">
        <v>1350</v>
      </c>
      <c r="G344" s="3">
        <v>1186197.7999999993</v>
      </c>
      <c r="H344" s="3">
        <v>18.2</v>
      </c>
      <c r="I344" s="3" t="s">
        <v>12</v>
      </c>
      <c r="J344" s="3">
        <v>24570</v>
      </c>
      <c r="K344" s="3">
        <v>0</v>
      </c>
      <c r="L344" s="3">
        <v>13.565827330937447</v>
      </c>
      <c r="M344" s="3">
        <f>IF(F344&gt;0,SUM($J$2:J344)/SUM($F$2:F344),M343)</f>
        <v>17.350100673255284</v>
      </c>
    </row>
    <row r="345" spans="1:13" x14ac:dyDescent="0.25">
      <c r="A345" s="1">
        <v>44377</v>
      </c>
      <c r="B345" s="2">
        <v>27</v>
      </c>
      <c r="C345" s="2" t="s">
        <v>39</v>
      </c>
      <c r="D345" s="3" t="s">
        <v>15</v>
      </c>
      <c r="E345" s="3">
        <v>0</v>
      </c>
      <c r="F345" s="3">
        <v>4660</v>
      </c>
      <c r="G345" s="3">
        <v>1181537.7999999993</v>
      </c>
      <c r="H345" s="3">
        <v>16.600000000000001</v>
      </c>
      <c r="I345" s="3" t="s">
        <v>12</v>
      </c>
      <c r="J345" s="3">
        <v>77356</v>
      </c>
      <c r="K345" s="3">
        <v>0</v>
      </c>
      <c r="L345" s="3">
        <v>13.565827330937447</v>
      </c>
      <c r="M345" s="3">
        <f>IF(F345&gt;0,SUM($J$2:J345)/SUM($F$2:F345),M344)</f>
        <v>17.348489475752132</v>
      </c>
    </row>
    <row r="346" spans="1:13" x14ac:dyDescent="0.25">
      <c r="A346" s="1">
        <v>44382</v>
      </c>
      <c r="B346" s="2">
        <v>28</v>
      </c>
      <c r="C346" s="2" t="s">
        <v>40</v>
      </c>
      <c r="D346" s="3" t="s">
        <v>15</v>
      </c>
      <c r="E346" s="3">
        <v>372</v>
      </c>
      <c r="F346" s="3">
        <v>0</v>
      </c>
      <c r="G346" s="3">
        <v>1181909.7999999993</v>
      </c>
      <c r="H346" s="3" t="s">
        <v>12</v>
      </c>
      <c r="I346" s="3">
        <v>13.3</v>
      </c>
      <c r="J346" s="3">
        <v>0</v>
      </c>
      <c r="K346" s="3">
        <v>4947.6000000000004</v>
      </c>
      <c r="L346" s="3">
        <v>13.565797824488012</v>
      </c>
      <c r="M346" s="3">
        <f>IF(F346&gt;0,SUM($J$2:J346)/SUM($F$2:F346),M345)</f>
        <v>17.348489475752132</v>
      </c>
    </row>
    <row r="347" spans="1:13" x14ac:dyDescent="0.25">
      <c r="A347" s="1">
        <v>44384</v>
      </c>
      <c r="B347" s="2">
        <v>28</v>
      </c>
      <c r="C347" s="2" t="s">
        <v>40</v>
      </c>
      <c r="D347" s="3" t="s">
        <v>15</v>
      </c>
      <c r="E347" s="3">
        <v>0</v>
      </c>
      <c r="F347" s="3">
        <v>874</v>
      </c>
      <c r="G347" s="3">
        <v>1181035.7999999993</v>
      </c>
      <c r="H347" s="3">
        <v>16.7</v>
      </c>
      <c r="I347" s="3" t="s">
        <v>12</v>
      </c>
      <c r="J347" s="3">
        <v>14595.8</v>
      </c>
      <c r="K347" s="3">
        <v>0</v>
      </c>
      <c r="L347" s="3">
        <v>13.565797824488012</v>
      </c>
      <c r="M347" s="3">
        <f>IF(F347&gt;0,SUM($J$2:J347)/SUM($F$2:F347),M346)</f>
        <v>17.348228330130794</v>
      </c>
    </row>
    <row r="348" spans="1:13" x14ac:dyDescent="0.25">
      <c r="A348" s="1">
        <v>44384</v>
      </c>
      <c r="B348" s="2">
        <v>28</v>
      </c>
      <c r="C348" s="2" t="s">
        <v>40</v>
      </c>
      <c r="D348" s="3" t="s">
        <v>15</v>
      </c>
      <c r="E348" s="3">
        <v>0</v>
      </c>
      <c r="F348" s="3">
        <v>2168</v>
      </c>
      <c r="G348" s="3">
        <v>1178867.7999999993</v>
      </c>
      <c r="H348" s="3">
        <v>16.600000000000001</v>
      </c>
      <c r="I348" s="3" t="s">
        <v>12</v>
      </c>
      <c r="J348" s="3">
        <v>35988.800000000003</v>
      </c>
      <c r="K348" s="3">
        <v>0</v>
      </c>
      <c r="L348" s="3">
        <v>13.565797824488012</v>
      </c>
      <c r="M348" s="3">
        <f>IF(F348&gt;0,SUM($J$2:J348)/SUM($F$2:F348),M347)</f>
        <v>17.3474816609891</v>
      </c>
    </row>
    <row r="349" spans="1:13" x14ac:dyDescent="0.25">
      <c r="A349" s="1">
        <v>44385</v>
      </c>
      <c r="B349" s="2">
        <v>28</v>
      </c>
      <c r="C349" s="2" t="s">
        <v>40</v>
      </c>
      <c r="D349" s="3" t="s">
        <v>15</v>
      </c>
      <c r="E349" s="3">
        <v>95846</v>
      </c>
      <c r="F349" s="3">
        <v>0</v>
      </c>
      <c r="G349" s="3">
        <v>1274713.7999999993</v>
      </c>
      <c r="H349" s="3" t="s">
        <v>12</v>
      </c>
      <c r="I349" s="3">
        <v>14.6</v>
      </c>
      <c r="J349" s="3">
        <v>0</v>
      </c>
      <c r="K349" s="3">
        <v>1399351.5999999999</v>
      </c>
      <c r="L349" s="3">
        <v>13.594552455137311</v>
      </c>
      <c r="M349" s="3">
        <f>IF(F349&gt;0,SUM($J$2:J349)/SUM($F$2:F349),M348)</f>
        <v>17.3474816609891</v>
      </c>
    </row>
    <row r="350" spans="1:13" x14ac:dyDescent="0.25">
      <c r="A350" s="1">
        <v>44385</v>
      </c>
      <c r="B350" s="2">
        <v>28</v>
      </c>
      <c r="C350" s="2" t="s">
        <v>40</v>
      </c>
      <c r="D350" s="3" t="s">
        <v>15</v>
      </c>
      <c r="E350" s="3">
        <v>97524</v>
      </c>
      <c r="F350" s="3">
        <v>0</v>
      </c>
      <c r="G350" s="3">
        <v>1372237.7999999993</v>
      </c>
      <c r="H350" s="3" t="s">
        <v>12</v>
      </c>
      <c r="I350" s="3">
        <v>12.7</v>
      </c>
      <c r="J350" s="3">
        <v>0</v>
      </c>
      <c r="K350" s="3">
        <v>1238554.8</v>
      </c>
      <c r="L350" s="3">
        <v>13.569941420658351</v>
      </c>
      <c r="M350" s="3">
        <f>IF(F350&gt;0,SUM($J$2:J350)/SUM($F$2:F350),M349)</f>
        <v>17.3474816609891</v>
      </c>
    </row>
    <row r="351" spans="1:13" x14ac:dyDescent="0.25">
      <c r="A351" s="1">
        <v>44385</v>
      </c>
      <c r="B351" s="2">
        <v>28</v>
      </c>
      <c r="C351" s="2" t="s">
        <v>40</v>
      </c>
      <c r="D351" s="3" t="s">
        <v>15</v>
      </c>
      <c r="E351" s="3">
        <v>94042</v>
      </c>
      <c r="F351" s="3">
        <v>0</v>
      </c>
      <c r="G351" s="3">
        <v>1466279.7999999993</v>
      </c>
      <c r="H351" s="3" t="s">
        <v>12</v>
      </c>
      <c r="I351" s="3">
        <v>13.6</v>
      </c>
      <c r="J351" s="3">
        <v>0</v>
      </c>
      <c r="K351" s="3">
        <v>1278971.2</v>
      </c>
      <c r="L351" s="3">
        <v>13.570718260133059</v>
      </c>
      <c r="M351" s="3">
        <f>IF(F351&gt;0,SUM($J$2:J351)/SUM($F$2:F351),M350)</f>
        <v>17.3474816609891</v>
      </c>
    </row>
    <row r="352" spans="1:13" x14ac:dyDescent="0.25">
      <c r="A352" s="1">
        <v>44385</v>
      </c>
      <c r="B352" s="2">
        <v>28</v>
      </c>
      <c r="C352" s="2" t="s">
        <v>40</v>
      </c>
      <c r="D352" s="3" t="s">
        <v>15</v>
      </c>
      <c r="E352" s="3">
        <v>0</v>
      </c>
      <c r="F352" s="3">
        <v>1128</v>
      </c>
      <c r="G352" s="3">
        <v>1465151.7999999993</v>
      </c>
      <c r="H352" s="3">
        <v>16.2</v>
      </c>
      <c r="I352" s="3" t="s">
        <v>12</v>
      </c>
      <c r="J352" s="3">
        <v>18273.599999999999</v>
      </c>
      <c r="K352" s="3">
        <v>0</v>
      </c>
      <c r="L352" s="3">
        <v>13.570718260133059</v>
      </c>
      <c r="M352" s="3">
        <f>IF(F352&gt;0,SUM($J$2:J352)/SUM($F$2:F352),M351)</f>
        <v>17.346886185076642</v>
      </c>
    </row>
    <row r="353" spans="1:13" x14ac:dyDescent="0.25">
      <c r="A353" s="1">
        <v>44385</v>
      </c>
      <c r="B353" s="2">
        <v>28</v>
      </c>
      <c r="C353" s="2" t="s">
        <v>40</v>
      </c>
      <c r="D353" s="3" t="s">
        <v>15</v>
      </c>
      <c r="E353" s="3">
        <v>0</v>
      </c>
      <c r="F353" s="3">
        <v>2120</v>
      </c>
      <c r="G353" s="3">
        <v>1463031.7999999993</v>
      </c>
      <c r="H353" s="3">
        <v>18.8</v>
      </c>
      <c r="I353" s="3" t="s">
        <v>12</v>
      </c>
      <c r="J353" s="3">
        <v>39856</v>
      </c>
      <c r="K353" s="3">
        <v>0</v>
      </c>
      <c r="L353" s="3">
        <v>13.570718260133059</v>
      </c>
      <c r="M353" s="3">
        <f>IF(F353&gt;0,SUM($J$2:J353)/SUM($F$2:F353),M352)</f>
        <v>17.348302048851373</v>
      </c>
    </row>
    <row r="354" spans="1:13" x14ac:dyDescent="0.25">
      <c r="A354" s="1">
        <v>44385</v>
      </c>
      <c r="B354" s="2">
        <v>28</v>
      </c>
      <c r="C354" s="2" t="s">
        <v>40</v>
      </c>
      <c r="D354" s="3" t="s">
        <v>15</v>
      </c>
      <c r="E354" s="3">
        <v>0</v>
      </c>
      <c r="F354" s="3">
        <v>8048</v>
      </c>
      <c r="G354" s="3">
        <v>1454983.7999999993</v>
      </c>
      <c r="H354" s="3">
        <v>18.399999999999999</v>
      </c>
      <c r="I354" s="3" t="s">
        <v>12</v>
      </c>
      <c r="J354" s="3">
        <v>148083.19999999998</v>
      </c>
      <c r="K354" s="3">
        <v>0</v>
      </c>
      <c r="L354" s="3">
        <v>13.570718260133059</v>
      </c>
      <c r="M354" s="3">
        <f>IF(F354&gt;0,SUM($J$2:J354)/SUM($F$2:F354),M353)</f>
        <v>17.352177850294844</v>
      </c>
    </row>
    <row r="355" spans="1:13" x14ac:dyDescent="0.25">
      <c r="A355" s="1">
        <v>44389</v>
      </c>
      <c r="B355" s="2">
        <v>29</v>
      </c>
      <c r="C355" s="2" t="s">
        <v>41</v>
      </c>
      <c r="D355" s="3" t="s">
        <v>15</v>
      </c>
      <c r="E355" s="3">
        <v>0</v>
      </c>
      <c r="F355" s="3">
        <v>4590</v>
      </c>
      <c r="G355" s="3">
        <v>1450393.7999999993</v>
      </c>
      <c r="H355" s="3">
        <v>17.600000000000001</v>
      </c>
      <c r="I355" s="3" t="s">
        <v>12</v>
      </c>
      <c r="J355" s="3">
        <v>80784</v>
      </c>
      <c r="K355" s="3">
        <v>0</v>
      </c>
      <c r="L355" s="3">
        <v>13.570718260133059</v>
      </c>
      <c r="M355" s="3">
        <f>IF(F355&gt;0,SUM($J$2:J355)/SUM($F$2:F355),M354)</f>
        <v>17.352697634980455</v>
      </c>
    </row>
    <row r="356" spans="1:13" x14ac:dyDescent="0.25">
      <c r="A356" s="1">
        <v>44390</v>
      </c>
      <c r="B356" s="2">
        <v>29</v>
      </c>
      <c r="C356" s="2" t="s">
        <v>41</v>
      </c>
      <c r="D356" s="3" t="s">
        <v>15</v>
      </c>
      <c r="E356" s="3">
        <v>0</v>
      </c>
      <c r="F356" s="3">
        <v>11981</v>
      </c>
      <c r="G356" s="3">
        <v>1438412.7999999993</v>
      </c>
      <c r="H356" s="3">
        <v>16.5</v>
      </c>
      <c r="I356" s="3" t="s">
        <v>12</v>
      </c>
      <c r="J356" s="3">
        <v>197686.5</v>
      </c>
      <c r="K356" s="3">
        <v>0</v>
      </c>
      <c r="L356" s="3">
        <v>13.570718260133059</v>
      </c>
      <c r="M356" s="3">
        <f>IF(F356&gt;0,SUM($J$2:J356)/SUM($F$2:F356),M355)</f>
        <v>17.348054753098335</v>
      </c>
    </row>
    <row r="357" spans="1:13" x14ac:dyDescent="0.25">
      <c r="A357" s="1">
        <v>44390</v>
      </c>
      <c r="B357" s="2">
        <v>29</v>
      </c>
      <c r="C357" s="2" t="s">
        <v>41</v>
      </c>
      <c r="D357" s="3" t="s">
        <v>15</v>
      </c>
      <c r="E357" s="3">
        <v>0</v>
      </c>
      <c r="F357" s="3">
        <v>2990</v>
      </c>
      <c r="G357" s="3">
        <v>1435422.7999999993</v>
      </c>
      <c r="H357" s="3">
        <v>17.399999999999999</v>
      </c>
      <c r="I357" s="3" t="s">
        <v>12</v>
      </c>
      <c r="J357" s="3">
        <v>52025.999999999993</v>
      </c>
      <c r="K357" s="3">
        <v>0</v>
      </c>
      <c r="L357" s="3">
        <v>13.570718260133059</v>
      </c>
      <c r="M357" s="3">
        <f>IF(F357&gt;0,SUM($J$2:J357)/SUM($F$2:F357),M356)</f>
        <v>17.348125242978508</v>
      </c>
    </row>
    <row r="358" spans="1:13" x14ac:dyDescent="0.25">
      <c r="A358" s="1">
        <v>44390</v>
      </c>
      <c r="B358" s="2">
        <v>29</v>
      </c>
      <c r="C358" s="2" t="s">
        <v>41</v>
      </c>
      <c r="D358" s="3" t="s">
        <v>15</v>
      </c>
      <c r="E358" s="3">
        <v>0</v>
      </c>
      <c r="F358" s="3">
        <v>8359</v>
      </c>
      <c r="G358" s="3">
        <v>1427063.7999999993</v>
      </c>
      <c r="H358" s="3">
        <v>17.7</v>
      </c>
      <c r="I358" s="3" t="s">
        <v>12</v>
      </c>
      <c r="J358" s="3">
        <v>147954.29999999999</v>
      </c>
      <c r="K358" s="3">
        <v>0</v>
      </c>
      <c r="L358" s="3">
        <v>13.570718260133059</v>
      </c>
      <c r="M358" s="3">
        <f>IF(F358&gt;0,SUM($J$2:J358)/SUM($F$2:F358),M357)</f>
        <v>17.34945510853159</v>
      </c>
    </row>
    <row r="359" spans="1:13" x14ac:dyDescent="0.25">
      <c r="A359" s="1">
        <v>44390</v>
      </c>
      <c r="B359" s="2">
        <v>29</v>
      </c>
      <c r="C359" s="2" t="s">
        <v>41</v>
      </c>
      <c r="D359" s="3" t="s">
        <v>15</v>
      </c>
      <c r="E359" s="3">
        <v>0</v>
      </c>
      <c r="F359" s="3">
        <v>2786</v>
      </c>
      <c r="G359" s="3">
        <v>1424277.7999999993</v>
      </c>
      <c r="H359" s="3">
        <v>16.399999999999999</v>
      </c>
      <c r="I359" s="3" t="s">
        <v>12</v>
      </c>
      <c r="J359" s="3">
        <v>45690.399999999994</v>
      </c>
      <c r="K359" s="3">
        <v>0</v>
      </c>
      <c r="L359" s="3">
        <v>13.570718260133059</v>
      </c>
      <c r="M359" s="3">
        <f>IF(F359&gt;0,SUM($J$2:J359)/SUM($F$2:F359),M358)</f>
        <v>17.348260641584677</v>
      </c>
    </row>
    <row r="360" spans="1:13" x14ac:dyDescent="0.25">
      <c r="A360" s="1">
        <v>44390</v>
      </c>
      <c r="B360" s="2">
        <v>29</v>
      </c>
      <c r="C360" s="2" t="s">
        <v>41</v>
      </c>
      <c r="D360" s="3" t="s">
        <v>15</v>
      </c>
      <c r="E360" s="3">
        <v>0</v>
      </c>
      <c r="F360" s="3">
        <v>9101</v>
      </c>
      <c r="G360" s="3">
        <v>1415176.7999999993</v>
      </c>
      <c r="H360" s="3">
        <v>18.399999999999999</v>
      </c>
      <c r="I360" s="3" t="s">
        <v>12</v>
      </c>
      <c r="J360" s="3">
        <v>167458.4</v>
      </c>
      <c r="K360" s="3">
        <v>0</v>
      </c>
      <c r="L360" s="3">
        <v>13.570718260133059</v>
      </c>
      <c r="M360" s="3">
        <f>IF(F360&gt;0,SUM($J$2:J360)/SUM($F$2:F360),M359)</f>
        <v>17.352565260176807</v>
      </c>
    </row>
    <row r="361" spans="1:13" x14ac:dyDescent="0.25">
      <c r="A361" s="1">
        <v>44390</v>
      </c>
      <c r="B361" s="2">
        <v>29</v>
      </c>
      <c r="C361" s="2" t="s">
        <v>41</v>
      </c>
      <c r="D361" s="3" t="s">
        <v>15</v>
      </c>
      <c r="E361" s="3">
        <v>0</v>
      </c>
      <c r="F361" s="3">
        <v>2275</v>
      </c>
      <c r="G361" s="3">
        <v>1412901.7999999993</v>
      </c>
      <c r="H361" s="3">
        <v>17.899999999999999</v>
      </c>
      <c r="I361" s="3" t="s">
        <v>12</v>
      </c>
      <c r="J361" s="3">
        <v>40722.5</v>
      </c>
      <c r="K361" s="3">
        <v>0</v>
      </c>
      <c r="L361" s="3">
        <v>13.570718260133059</v>
      </c>
      <c r="M361" s="3">
        <f>IF(F361&gt;0,SUM($J$2:J361)/SUM($F$2:F361),M360)</f>
        <v>17.353124769195023</v>
      </c>
    </row>
    <row r="362" spans="1:13" x14ac:dyDescent="0.25">
      <c r="A362" s="1">
        <v>44391</v>
      </c>
      <c r="B362" s="2">
        <v>29</v>
      </c>
      <c r="C362" s="2" t="s">
        <v>41</v>
      </c>
      <c r="D362" s="3" t="s">
        <v>15</v>
      </c>
      <c r="E362" s="3">
        <v>0</v>
      </c>
      <c r="F362" s="3">
        <v>10779</v>
      </c>
      <c r="G362" s="3">
        <v>1402122.7999999993</v>
      </c>
      <c r="H362" s="3">
        <v>16.7</v>
      </c>
      <c r="I362" s="3" t="s">
        <v>12</v>
      </c>
      <c r="J362" s="3">
        <v>180009.3</v>
      </c>
      <c r="K362" s="3">
        <v>0</v>
      </c>
      <c r="L362" s="3">
        <v>13.570718260133059</v>
      </c>
      <c r="M362" s="3">
        <f>IF(F362&gt;0,SUM($J$2:J362)/SUM($F$2:F362),M361)</f>
        <v>17.349977238628501</v>
      </c>
    </row>
    <row r="363" spans="1:13" x14ac:dyDescent="0.25">
      <c r="A363" s="1">
        <v>44391</v>
      </c>
      <c r="B363" s="2">
        <v>29</v>
      </c>
      <c r="C363" s="2" t="s">
        <v>41</v>
      </c>
      <c r="D363" s="3" t="s">
        <v>15</v>
      </c>
      <c r="E363" s="3">
        <v>0</v>
      </c>
      <c r="F363" s="3">
        <v>530</v>
      </c>
      <c r="G363" s="3">
        <v>1401592.7999999993</v>
      </c>
      <c r="H363" s="3">
        <v>17.7</v>
      </c>
      <c r="I363" s="3" t="s">
        <v>12</v>
      </c>
      <c r="J363" s="3">
        <v>9381</v>
      </c>
      <c r="K363" s="3">
        <v>0</v>
      </c>
      <c r="L363" s="3">
        <v>13.570718260133059</v>
      </c>
      <c r="M363" s="3">
        <f>IF(F363&gt;0,SUM($J$2:J363)/SUM($F$2:F363),M362)</f>
        <v>17.350060159639607</v>
      </c>
    </row>
    <row r="364" spans="1:13" x14ac:dyDescent="0.25">
      <c r="A364" s="1">
        <v>44394</v>
      </c>
      <c r="B364" s="2">
        <v>29</v>
      </c>
      <c r="C364" s="2" t="s">
        <v>41</v>
      </c>
      <c r="D364" s="3" t="s">
        <v>15</v>
      </c>
      <c r="E364" s="3">
        <v>0</v>
      </c>
      <c r="F364" s="3">
        <v>2930</v>
      </c>
      <c r="G364" s="3">
        <v>1398662.7999999993</v>
      </c>
      <c r="H364" s="3">
        <v>17.3</v>
      </c>
      <c r="I364" s="3" t="s">
        <v>12</v>
      </c>
      <c r="J364" s="3">
        <v>50689</v>
      </c>
      <c r="K364" s="3">
        <v>0</v>
      </c>
      <c r="L364" s="3">
        <v>13.570718260133059</v>
      </c>
      <c r="M364" s="3">
        <f>IF(F364&gt;0,SUM($J$2:J364)/SUM($F$2:F364),M363)</f>
        <v>17.349994683377972</v>
      </c>
    </row>
    <row r="365" spans="1:13" x14ac:dyDescent="0.25">
      <c r="B365" s="2">
        <v>30</v>
      </c>
      <c r="C365" s="2" t="s">
        <v>43</v>
      </c>
      <c r="D365" s="3" t="s">
        <v>15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6">
        <v>13.570718260133059</v>
      </c>
      <c r="M365" s="36">
        <f>IF(F365&gt;0,SUM($J$2:J365)/SUM($F$2:F365),M364)</f>
        <v>17.349994683377972</v>
      </c>
    </row>
    <row r="366" spans="1:13" x14ac:dyDescent="0.25">
      <c r="A366" s="1">
        <v>44404</v>
      </c>
      <c r="B366" s="2">
        <v>31</v>
      </c>
      <c r="C366" s="2" t="s">
        <v>44</v>
      </c>
      <c r="D366" s="3" t="s">
        <v>15</v>
      </c>
      <c r="E366" s="3">
        <v>0</v>
      </c>
      <c r="F366" s="3">
        <v>235</v>
      </c>
      <c r="G366" s="3">
        <v>1398427.7999999993</v>
      </c>
      <c r="H366" s="3">
        <v>18.8</v>
      </c>
      <c r="I366" s="3" t="s">
        <v>12</v>
      </c>
      <c r="J366" s="3">
        <v>4418</v>
      </c>
      <c r="K366" s="3">
        <v>0</v>
      </c>
      <c r="L366" s="3">
        <v>13.570718260133059</v>
      </c>
      <c r="M366" s="3">
        <f>IF(F366&gt;0,SUM($J$2:J366)/SUM($F$2:F366),M365)</f>
        <v>17.350146778723886</v>
      </c>
    </row>
    <row r="367" spans="1:13" x14ac:dyDescent="0.25">
      <c r="A367" s="1">
        <v>44408</v>
      </c>
      <c r="B367" s="2">
        <v>31</v>
      </c>
      <c r="C367" s="2" t="s">
        <v>44</v>
      </c>
      <c r="D367" s="3" t="s">
        <v>15</v>
      </c>
      <c r="E367" s="3">
        <v>0</v>
      </c>
      <c r="F367" s="3">
        <v>4190</v>
      </c>
      <c r="G367" s="3">
        <v>1394237.7999999993</v>
      </c>
      <c r="H367" s="3">
        <v>16.8</v>
      </c>
      <c r="I367" s="3" t="s">
        <v>12</v>
      </c>
      <c r="J367" s="3">
        <v>70392</v>
      </c>
      <c r="K367" s="3">
        <v>0</v>
      </c>
      <c r="L367" s="3">
        <v>13.570718260133059</v>
      </c>
      <c r="M367" s="3">
        <f>IF(F367&gt;0,SUM($J$2:J367)/SUM($F$2:F367),M366)</f>
        <v>17.349119804370478</v>
      </c>
    </row>
    <row r="368" spans="1:13" x14ac:dyDescent="0.25">
      <c r="A368" s="1">
        <v>44413</v>
      </c>
      <c r="B368" s="2">
        <v>32</v>
      </c>
      <c r="C368" s="2" t="s">
        <v>45</v>
      </c>
      <c r="D368" s="3" t="s">
        <v>15</v>
      </c>
      <c r="E368" s="3">
        <v>0</v>
      </c>
      <c r="F368" s="3">
        <v>1305</v>
      </c>
      <c r="G368" s="3">
        <v>1392932.7999999993</v>
      </c>
      <c r="H368" s="3">
        <v>17.7</v>
      </c>
      <c r="I368" s="3" t="s">
        <v>12</v>
      </c>
      <c r="J368" s="3">
        <v>23098.5</v>
      </c>
      <c r="K368" s="3">
        <v>0</v>
      </c>
      <c r="L368" s="3">
        <v>13.570718260133059</v>
      </c>
      <c r="M368" s="3">
        <f>IF(F368&gt;0,SUM($J$2:J368)/SUM($F$2:F368),M367)</f>
        <v>17.349323688744452</v>
      </c>
    </row>
    <row r="369" spans="1:13" x14ac:dyDescent="0.25">
      <c r="A369" s="1">
        <v>44415</v>
      </c>
      <c r="B369" s="2">
        <v>32</v>
      </c>
      <c r="C369" s="2" t="s">
        <v>45</v>
      </c>
      <c r="D369" s="3" t="s">
        <v>15</v>
      </c>
      <c r="E369" s="3">
        <v>0</v>
      </c>
      <c r="F369" s="3">
        <v>41800</v>
      </c>
      <c r="G369" s="3">
        <v>1351132.7999999993</v>
      </c>
      <c r="H369" s="3">
        <v>16.2</v>
      </c>
      <c r="I369" s="3" t="s">
        <v>12</v>
      </c>
      <c r="J369" s="3">
        <v>677160</v>
      </c>
      <c r="K369" s="3">
        <v>0</v>
      </c>
      <c r="L369" s="3">
        <v>13.570718260133059</v>
      </c>
      <c r="M369" s="3">
        <f>IF(F369&gt;0,SUM($J$2:J369)/SUM($F$2:F369),M368)</f>
        <v>17.328323438713433</v>
      </c>
    </row>
    <row r="370" spans="1:13" x14ac:dyDescent="0.25">
      <c r="A370" s="1">
        <v>44416</v>
      </c>
      <c r="B370" s="2">
        <v>33</v>
      </c>
      <c r="C370" s="2" t="s">
        <v>46</v>
      </c>
      <c r="D370" s="3" t="s">
        <v>15</v>
      </c>
      <c r="E370" s="3">
        <v>12850</v>
      </c>
      <c r="F370" s="3">
        <v>0</v>
      </c>
      <c r="G370" s="3">
        <v>1363982.7999999993</v>
      </c>
      <c r="H370" s="3" t="s">
        <v>12</v>
      </c>
      <c r="I370" s="3">
        <v>14.7</v>
      </c>
      <c r="J370" s="3">
        <v>0</v>
      </c>
      <c r="K370" s="3">
        <v>188895</v>
      </c>
      <c r="L370" s="3">
        <v>13.574692146606322</v>
      </c>
      <c r="M370" s="3">
        <f>IF(F370&gt;0,SUM($J$2:J370)/SUM($F$2:F370),M369)</f>
        <v>17.328323438713433</v>
      </c>
    </row>
    <row r="371" spans="1:13" x14ac:dyDescent="0.25">
      <c r="A371" s="1">
        <v>44416</v>
      </c>
      <c r="B371" s="2">
        <v>33</v>
      </c>
      <c r="C371" s="2" t="s">
        <v>46</v>
      </c>
      <c r="D371" s="3" t="s">
        <v>15</v>
      </c>
      <c r="E371" s="3">
        <v>2120</v>
      </c>
      <c r="F371" s="3">
        <v>0</v>
      </c>
      <c r="G371" s="3">
        <v>1366102.7999999993</v>
      </c>
      <c r="H371" s="3" t="s">
        <v>12</v>
      </c>
      <c r="I371" s="3">
        <v>12.5</v>
      </c>
      <c r="J371" s="3">
        <v>0</v>
      </c>
      <c r="K371" s="3">
        <v>26500</v>
      </c>
      <c r="L371" s="3">
        <v>13.574068587108627</v>
      </c>
      <c r="M371" s="3">
        <f>IF(F371&gt;0,SUM($J$2:J371)/SUM($F$2:F371),M370)</f>
        <v>17.328323438713433</v>
      </c>
    </row>
    <row r="372" spans="1:13" x14ac:dyDescent="0.25">
      <c r="A372" s="1">
        <v>44416</v>
      </c>
      <c r="B372" s="2">
        <v>33</v>
      </c>
      <c r="C372" s="2" t="s">
        <v>46</v>
      </c>
      <c r="D372" s="3" t="s">
        <v>15</v>
      </c>
      <c r="E372" s="3">
        <v>0</v>
      </c>
      <c r="F372" s="3">
        <v>14960</v>
      </c>
      <c r="G372" s="3">
        <v>1351142.7999999993</v>
      </c>
      <c r="H372" s="3">
        <v>17.2</v>
      </c>
      <c r="I372" s="3" t="s">
        <v>12</v>
      </c>
      <c r="J372" s="3">
        <v>257312</v>
      </c>
      <c r="K372" s="3">
        <v>0</v>
      </c>
      <c r="L372" s="3">
        <v>13.574068587108627</v>
      </c>
      <c r="M372" s="3">
        <f>IF(F372&gt;0,SUM($J$2:J372)/SUM($F$2:F372),M371)</f>
        <v>17.327489733280256</v>
      </c>
    </row>
    <row r="373" spans="1:13" x14ac:dyDescent="0.25">
      <c r="A373" s="1">
        <v>44418</v>
      </c>
      <c r="B373" s="2">
        <v>33</v>
      </c>
      <c r="C373" s="2" t="s">
        <v>46</v>
      </c>
      <c r="D373" s="3" t="s">
        <v>15</v>
      </c>
      <c r="E373" s="3">
        <v>0</v>
      </c>
      <c r="F373" s="3">
        <v>620</v>
      </c>
      <c r="G373" s="3">
        <v>1350522.7999999993</v>
      </c>
      <c r="H373" s="3">
        <v>17.5</v>
      </c>
      <c r="I373" s="3" t="s">
        <v>12</v>
      </c>
      <c r="J373" s="3">
        <v>10850</v>
      </c>
      <c r="K373" s="3">
        <v>0</v>
      </c>
      <c r="L373" s="3">
        <v>13.574068587108627</v>
      </c>
      <c r="M373" s="3">
        <f>IF(F373&gt;0,SUM($J$2:J373)/SUM($F$2:F373),M372)</f>
        <v>17.327536170345418</v>
      </c>
    </row>
    <row r="374" spans="1:13" x14ac:dyDescent="0.25">
      <c r="A374" s="1">
        <v>44420</v>
      </c>
      <c r="B374" s="2">
        <v>33</v>
      </c>
      <c r="C374" s="2" t="s">
        <v>46</v>
      </c>
      <c r="D374" s="3" t="s">
        <v>15</v>
      </c>
      <c r="E374" s="3">
        <v>0</v>
      </c>
      <c r="F374" s="3">
        <v>1010</v>
      </c>
      <c r="G374" s="3">
        <v>1349512.7999999993</v>
      </c>
      <c r="H374" s="3">
        <v>16.899999999999999</v>
      </c>
      <c r="I374" s="3" t="s">
        <v>12</v>
      </c>
      <c r="J374" s="3">
        <v>17069</v>
      </c>
      <c r="K374" s="3">
        <v>0</v>
      </c>
      <c r="L374" s="3">
        <v>13.574068587108627</v>
      </c>
      <c r="M374" s="3">
        <f>IF(F374&gt;0,SUM($J$2:J374)/SUM($F$2:F374),M373)</f>
        <v>17.327348773634551</v>
      </c>
    </row>
    <row r="375" spans="1:13" x14ac:dyDescent="0.25">
      <c r="A375" s="1">
        <v>44422</v>
      </c>
      <c r="B375" s="2">
        <v>33</v>
      </c>
      <c r="C375" s="2" t="s">
        <v>46</v>
      </c>
      <c r="D375" s="3" t="s">
        <v>15</v>
      </c>
      <c r="E375" s="3">
        <v>0</v>
      </c>
      <c r="F375" s="3">
        <v>450</v>
      </c>
      <c r="G375" s="3">
        <v>1349062.7999999993</v>
      </c>
      <c r="H375" s="3">
        <v>18.2</v>
      </c>
      <c r="I375" s="3" t="s">
        <v>12</v>
      </c>
      <c r="J375" s="3">
        <v>8190</v>
      </c>
      <c r="K375" s="3">
        <v>0</v>
      </c>
      <c r="L375" s="3">
        <v>13.574068587108627</v>
      </c>
      <c r="M375" s="3">
        <f>IF(F375&gt;0,SUM($J$2:J375)/SUM($F$2:F375),M374)</f>
        <v>17.327519160510228</v>
      </c>
    </row>
    <row r="376" spans="1:13" x14ac:dyDescent="0.25">
      <c r="A376" s="1">
        <v>44422</v>
      </c>
      <c r="B376" s="2">
        <v>33</v>
      </c>
      <c r="C376" s="2" t="s">
        <v>46</v>
      </c>
      <c r="D376" s="3" t="s">
        <v>15</v>
      </c>
      <c r="E376" s="3">
        <v>35180</v>
      </c>
      <c r="F376" s="3">
        <v>0</v>
      </c>
      <c r="G376" s="3">
        <v>1384242.7999999993</v>
      </c>
      <c r="H376" s="3" t="s">
        <v>12</v>
      </c>
      <c r="I376" s="3">
        <v>12.1</v>
      </c>
      <c r="J376" s="3">
        <v>0</v>
      </c>
      <c r="K376" s="3">
        <v>425678</v>
      </c>
      <c r="L376" s="3">
        <v>13.560011027507233</v>
      </c>
      <c r="M376" s="3">
        <f>IF(F376&gt;0,SUM($J$2:J376)/SUM($F$2:F376),M375)</f>
        <v>17.327519160510228</v>
      </c>
    </row>
    <row r="377" spans="1:13" x14ac:dyDescent="0.25">
      <c r="A377" s="1">
        <v>44422</v>
      </c>
      <c r="B377" s="2">
        <v>33</v>
      </c>
      <c r="C377" s="2" t="s">
        <v>46</v>
      </c>
      <c r="D377" s="3" t="s">
        <v>15</v>
      </c>
      <c r="E377" s="3">
        <v>0</v>
      </c>
      <c r="F377" s="3">
        <v>35180</v>
      </c>
      <c r="G377" s="3">
        <v>1349062.7999999993</v>
      </c>
      <c r="H377" s="3">
        <v>18.7</v>
      </c>
      <c r="I377" s="3" t="s">
        <v>12</v>
      </c>
      <c r="J377" s="3">
        <v>657866</v>
      </c>
      <c r="K377" s="3">
        <v>0</v>
      </c>
      <c r="L377" s="3">
        <v>13.560011027507233</v>
      </c>
      <c r="M377" s="3">
        <f>IF(F377&gt;0,SUM($J$2:J377)/SUM($F$2:F377),M376)</f>
        <v>17.348154228511699</v>
      </c>
    </row>
    <row r="378" spans="1:13" x14ac:dyDescent="0.25">
      <c r="A378" s="1">
        <v>44424</v>
      </c>
      <c r="B378" s="2">
        <v>34</v>
      </c>
      <c r="C378" s="2" t="s">
        <v>47</v>
      </c>
      <c r="D378" s="3" t="s">
        <v>15</v>
      </c>
      <c r="E378" s="3">
        <v>0</v>
      </c>
      <c r="F378" s="3">
        <v>2062</v>
      </c>
      <c r="G378" s="3">
        <v>1347000.7999999993</v>
      </c>
      <c r="H378" s="3">
        <v>17.100000000000001</v>
      </c>
      <c r="I378" s="3" t="s">
        <v>12</v>
      </c>
      <c r="J378" s="3">
        <v>35260.200000000004</v>
      </c>
      <c r="K378" s="3">
        <v>0</v>
      </c>
      <c r="L378" s="3">
        <v>13.560011027507233</v>
      </c>
      <c r="M378" s="3">
        <f>IF(F378&gt;0,SUM($J$2:J378)/SUM($F$2:F378),M377)</f>
        <v>17.347935738507832</v>
      </c>
    </row>
    <row r="379" spans="1:13" x14ac:dyDescent="0.25">
      <c r="A379" s="1">
        <v>44424</v>
      </c>
      <c r="B379" s="2">
        <v>34</v>
      </c>
      <c r="C379" s="2" t="s">
        <v>47</v>
      </c>
      <c r="D379" s="3" t="s">
        <v>15</v>
      </c>
      <c r="E379" s="3">
        <v>0</v>
      </c>
      <c r="F379" s="3">
        <v>6470</v>
      </c>
      <c r="G379" s="3">
        <v>1340530.7999999993</v>
      </c>
      <c r="H379" s="3">
        <v>18.7</v>
      </c>
      <c r="I379" s="3" t="s">
        <v>12</v>
      </c>
      <c r="J379" s="3">
        <v>120989</v>
      </c>
      <c r="K379" s="3">
        <v>0</v>
      </c>
      <c r="L379" s="3">
        <v>13.560011027507233</v>
      </c>
      <c r="M379" s="3">
        <f>IF(F379&gt;0,SUM($J$2:J379)/SUM($F$2:F379),M378)</f>
        <v>17.351660724956997</v>
      </c>
    </row>
    <row r="380" spans="1:13" x14ac:dyDescent="0.25">
      <c r="A380" s="1">
        <v>44424</v>
      </c>
      <c r="B380" s="2">
        <v>34</v>
      </c>
      <c r="C380" s="2" t="s">
        <v>47</v>
      </c>
      <c r="D380" s="3" t="s">
        <v>15</v>
      </c>
      <c r="E380" s="3">
        <v>0</v>
      </c>
      <c r="F380" s="3">
        <v>9300</v>
      </c>
      <c r="G380" s="3">
        <v>1331230.7999999993</v>
      </c>
      <c r="H380" s="3">
        <v>17.3</v>
      </c>
      <c r="I380" s="3" t="s">
        <v>12</v>
      </c>
      <c r="J380" s="3">
        <v>160890</v>
      </c>
      <c r="K380" s="3">
        <v>0</v>
      </c>
      <c r="L380" s="3">
        <v>13.560011027507233</v>
      </c>
      <c r="M380" s="3">
        <f>IF(F380&gt;0,SUM($J$2:J380)/SUM($F$2:F380),M379)</f>
        <v>17.351456950344787</v>
      </c>
    </row>
    <row r="381" spans="1:13" x14ac:dyDescent="0.25">
      <c r="A381" s="1">
        <v>44424</v>
      </c>
      <c r="B381" s="2">
        <v>34</v>
      </c>
      <c r="C381" s="2" t="s">
        <v>47</v>
      </c>
      <c r="D381" s="3" t="s">
        <v>15</v>
      </c>
      <c r="E381" s="3">
        <v>0</v>
      </c>
      <c r="F381" s="3">
        <v>19400</v>
      </c>
      <c r="G381" s="3">
        <v>1311830.7999999993</v>
      </c>
      <c r="H381" s="3">
        <v>18.8</v>
      </c>
      <c r="I381" s="3" t="s">
        <v>12</v>
      </c>
      <c r="J381" s="3">
        <v>364720</v>
      </c>
      <c r="K381" s="3">
        <v>0</v>
      </c>
      <c r="L381" s="3">
        <v>13.560011027507233</v>
      </c>
      <c r="M381" s="3">
        <f>IF(F381&gt;0,SUM($J$2:J381)/SUM($F$2:F381),M380)</f>
        <v>17.363278676580151</v>
      </c>
    </row>
    <row r="382" spans="1:13" x14ac:dyDescent="0.25">
      <c r="A382" s="1">
        <v>44424</v>
      </c>
      <c r="B382" s="2">
        <v>34</v>
      </c>
      <c r="C382" s="2" t="s">
        <v>47</v>
      </c>
      <c r="D382" s="3" t="s">
        <v>15</v>
      </c>
      <c r="E382" s="3">
        <v>0</v>
      </c>
      <c r="F382" s="3">
        <v>15050</v>
      </c>
      <c r="G382" s="3">
        <v>1296780.7999999993</v>
      </c>
      <c r="H382" s="3">
        <v>18.399999999999999</v>
      </c>
      <c r="I382" s="3" t="s">
        <v>12</v>
      </c>
      <c r="J382" s="3">
        <v>276920</v>
      </c>
      <c r="K382" s="3">
        <v>0</v>
      </c>
      <c r="L382" s="3">
        <v>13.560011027507233</v>
      </c>
      <c r="M382" s="3">
        <f>IF(F382&gt;0,SUM($J$2:J382)/SUM($F$2:F382),M381)</f>
        <v>17.369801045591878</v>
      </c>
    </row>
    <row r="383" spans="1:13" x14ac:dyDescent="0.25">
      <c r="A383" s="1">
        <v>44425</v>
      </c>
      <c r="B383" s="2">
        <v>34</v>
      </c>
      <c r="C383" s="2" t="s">
        <v>47</v>
      </c>
      <c r="D383" s="3" t="s">
        <v>15</v>
      </c>
      <c r="E383" s="3">
        <v>0</v>
      </c>
      <c r="F383" s="3">
        <v>4349</v>
      </c>
      <c r="G383" s="3">
        <v>1292431.7999999993</v>
      </c>
      <c r="H383" s="3">
        <v>16.100000000000001</v>
      </c>
      <c r="I383" s="3" t="s">
        <v>12</v>
      </c>
      <c r="J383" s="3">
        <v>70018.900000000009</v>
      </c>
      <c r="K383" s="3">
        <v>0</v>
      </c>
      <c r="L383" s="3">
        <v>13.560011027507233</v>
      </c>
      <c r="M383" s="3">
        <f>IF(F383&gt;0,SUM($J$2:J383)/SUM($F$2:F383),M382)</f>
        <v>17.367496724006909</v>
      </c>
    </row>
    <row r="384" spans="1:13" x14ac:dyDescent="0.25">
      <c r="A384" s="1">
        <v>44425</v>
      </c>
      <c r="B384" s="2">
        <v>34</v>
      </c>
      <c r="C384" s="2" t="s">
        <v>47</v>
      </c>
      <c r="D384" s="3" t="s">
        <v>15</v>
      </c>
      <c r="E384" s="3">
        <v>0</v>
      </c>
      <c r="F384" s="3">
        <v>2100</v>
      </c>
      <c r="G384" s="3">
        <v>1290331.7999999993</v>
      </c>
      <c r="H384" s="3">
        <v>17.100000000000001</v>
      </c>
      <c r="I384" s="3" t="s">
        <v>12</v>
      </c>
      <c r="J384" s="3">
        <v>35910</v>
      </c>
      <c r="K384" s="3">
        <v>0</v>
      </c>
      <c r="L384" s="3">
        <v>13.560011027507233</v>
      </c>
      <c r="M384" s="3">
        <f>IF(F384&gt;0,SUM($J$2:J384)/SUM($F$2:F384),M383)</f>
        <v>17.367262530219392</v>
      </c>
    </row>
    <row r="385" spans="1:13" x14ac:dyDescent="0.25">
      <c r="A385" s="1">
        <v>44425</v>
      </c>
      <c r="B385" s="2">
        <v>34</v>
      </c>
      <c r="C385" s="2" t="s">
        <v>47</v>
      </c>
      <c r="D385" s="3" t="s">
        <v>15</v>
      </c>
      <c r="E385" s="3">
        <v>0</v>
      </c>
      <c r="F385" s="3">
        <v>8949</v>
      </c>
      <c r="G385" s="3">
        <v>1281382.7999999993</v>
      </c>
      <c r="H385" s="3">
        <v>16.600000000000001</v>
      </c>
      <c r="I385" s="3" t="s">
        <v>12</v>
      </c>
      <c r="J385" s="3">
        <v>148553.40000000002</v>
      </c>
      <c r="K385" s="3">
        <v>0</v>
      </c>
      <c r="L385" s="3">
        <v>13.560011027507233</v>
      </c>
      <c r="M385" s="3">
        <f>IF(F385&gt;0,SUM($J$2:J385)/SUM($F$2:F385),M384)</f>
        <v>17.364410600512333</v>
      </c>
    </row>
    <row r="386" spans="1:13" x14ac:dyDescent="0.25">
      <c r="A386" s="1">
        <v>44425</v>
      </c>
      <c r="B386" s="2">
        <v>34</v>
      </c>
      <c r="C386" s="2" t="s">
        <v>47</v>
      </c>
      <c r="D386" s="3" t="s">
        <v>15</v>
      </c>
      <c r="E386" s="3">
        <v>0</v>
      </c>
      <c r="F386" s="3">
        <v>8920</v>
      </c>
      <c r="G386" s="3">
        <v>1272462.7999999993</v>
      </c>
      <c r="H386" s="3">
        <v>17.600000000000001</v>
      </c>
      <c r="I386" s="3" t="s">
        <v>12</v>
      </c>
      <c r="J386" s="3">
        <v>156992</v>
      </c>
      <c r="K386" s="3">
        <v>0</v>
      </c>
      <c r="L386" s="3">
        <v>13.560011027507233</v>
      </c>
      <c r="M386" s="3">
        <f>IF(F386&gt;0,SUM($J$2:J386)/SUM($F$2:F386),M385)</f>
        <v>17.365280231171255</v>
      </c>
    </row>
    <row r="387" spans="1:13" x14ac:dyDescent="0.25">
      <c r="A387" s="1">
        <v>44425</v>
      </c>
      <c r="B387" s="2">
        <v>34</v>
      </c>
      <c r="C387" s="2" t="s">
        <v>47</v>
      </c>
      <c r="D387" s="3" t="s">
        <v>15</v>
      </c>
      <c r="E387" s="3">
        <v>0</v>
      </c>
      <c r="F387" s="3">
        <v>15080</v>
      </c>
      <c r="G387" s="3">
        <v>1257382.7999999993</v>
      </c>
      <c r="H387" s="3">
        <v>18.3</v>
      </c>
      <c r="I387" s="3" t="s">
        <v>12</v>
      </c>
      <c r="J387" s="3">
        <v>275964</v>
      </c>
      <c r="K387" s="3">
        <v>0</v>
      </c>
      <c r="L387" s="3">
        <v>13.560011027507233</v>
      </c>
      <c r="M387" s="3">
        <f>IF(F387&gt;0,SUM($J$2:J387)/SUM($F$2:F387),M386)</f>
        <v>17.371077123618107</v>
      </c>
    </row>
    <row r="388" spans="1:13" x14ac:dyDescent="0.25">
      <c r="A388" s="1">
        <v>44425</v>
      </c>
      <c r="B388" s="2">
        <v>34</v>
      </c>
      <c r="C388" s="2" t="s">
        <v>47</v>
      </c>
      <c r="D388" s="3" t="s">
        <v>15</v>
      </c>
      <c r="E388" s="3">
        <v>0</v>
      </c>
      <c r="F388" s="3">
        <v>4700</v>
      </c>
      <c r="G388" s="3">
        <v>1252682.7999999993</v>
      </c>
      <c r="H388" s="3">
        <v>16.8</v>
      </c>
      <c r="I388" s="3" t="s">
        <v>12</v>
      </c>
      <c r="J388" s="3">
        <v>78960</v>
      </c>
      <c r="K388" s="3">
        <v>0</v>
      </c>
      <c r="L388" s="3">
        <v>13.560011027507233</v>
      </c>
      <c r="M388" s="3">
        <f>IF(F388&gt;0,SUM($J$2:J388)/SUM($F$2:F388),M387)</f>
        <v>17.369975415739326</v>
      </c>
    </row>
    <row r="389" spans="1:13" x14ac:dyDescent="0.25">
      <c r="A389" s="1">
        <v>44425</v>
      </c>
      <c r="B389" s="2">
        <v>34</v>
      </c>
      <c r="C389" s="2" t="s">
        <v>47</v>
      </c>
      <c r="D389" s="3" t="s">
        <v>15</v>
      </c>
      <c r="E389" s="3">
        <v>0</v>
      </c>
      <c r="F389" s="3">
        <v>15430</v>
      </c>
      <c r="G389" s="3">
        <v>1237252.7999999993</v>
      </c>
      <c r="H389" s="3">
        <v>17.3</v>
      </c>
      <c r="I389" s="3" t="s">
        <v>12</v>
      </c>
      <c r="J389" s="3">
        <v>266939</v>
      </c>
      <c r="K389" s="3">
        <v>0</v>
      </c>
      <c r="L389" s="3">
        <v>13.560011027507233</v>
      </c>
      <c r="M389" s="3">
        <f>IF(F389&gt;0,SUM($J$2:J389)/SUM($F$2:F389),M388)</f>
        <v>17.369535019762989</v>
      </c>
    </row>
    <row r="390" spans="1:13" x14ac:dyDescent="0.25">
      <c r="A390" s="1">
        <v>44426</v>
      </c>
      <c r="B390" s="2">
        <v>34</v>
      </c>
      <c r="C390" s="2" t="s">
        <v>47</v>
      </c>
      <c r="D390" s="3" t="s">
        <v>15</v>
      </c>
      <c r="E390" s="3">
        <v>0</v>
      </c>
      <c r="F390" s="3">
        <v>330</v>
      </c>
      <c r="G390" s="3">
        <v>1236922.7999999993</v>
      </c>
      <c r="H390" s="3">
        <v>18.899999999999999</v>
      </c>
      <c r="I390" s="3" t="s">
        <v>12</v>
      </c>
      <c r="J390" s="3">
        <v>6236.9999999999991</v>
      </c>
      <c r="K390" s="3">
        <v>0</v>
      </c>
      <c r="L390" s="3">
        <v>13.560011027507233</v>
      </c>
      <c r="M390" s="3">
        <f>IF(F390&gt;0,SUM($J$2:J390)/SUM($F$2:F390),M389)</f>
        <v>17.369740993008989</v>
      </c>
    </row>
    <row r="391" spans="1:13" x14ac:dyDescent="0.25">
      <c r="A391" s="1">
        <v>44426</v>
      </c>
      <c r="B391" s="2">
        <v>34</v>
      </c>
      <c r="C391" s="2" t="s">
        <v>47</v>
      </c>
      <c r="D391" s="3" t="s">
        <v>15</v>
      </c>
      <c r="E391" s="3">
        <v>0</v>
      </c>
      <c r="F391" s="3">
        <v>519</v>
      </c>
      <c r="G391" s="3">
        <v>1236403.7999999993</v>
      </c>
      <c r="H391" s="3">
        <v>17.7</v>
      </c>
      <c r="I391" s="3" t="s">
        <v>12</v>
      </c>
      <c r="J391" s="3">
        <v>9186.2999999999993</v>
      </c>
      <c r="K391" s="3">
        <v>0</v>
      </c>
      <c r="L391" s="3">
        <v>13.560011027507233</v>
      </c>
      <c r="M391" s="3">
        <f>IF(F391&gt;0,SUM($J$2:J391)/SUM($F$2:F391),M390)</f>
        <v>17.369810881166611</v>
      </c>
    </row>
    <row r="392" spans="1:13" x14ac:dyDescent="0.25">
      <c r="A392" s="1">
        <v>44426</v>
      </c>
      <c r="B392" s="2">
        <v>34</v>
      </c>
      <c r="C392" s="2" t="s">
        <v>47</v>
      </c>
      <c r="D392" s="3" t="s">
        <v>15</v>
      </c>
      <c r="E392" s="3">
        <v>0</v>
      </c>
      <c r="F392" s="3">
        <v>2650</v>
      </c>
      <c r="G392" s="3">
        <v>1233753.7999999993</v>
      </c>
      <c r="H392" s="3">
        <v>16.3</v>
      </c>
      <c r="I392" s="3" t="s">
        <v>12</v>
      </c>
      <c r="J392" s="3">
        <v>43195</v>
      </c>
      <c r="K392" s="3">
        <v>0</v>
      </c>
      <c r="L392" s="3">
        <v>13.560011027507233</v>
      </c>
      <c r="M392" s="3">
        <f>IF(F392&gt;0,SUM($J$2:J392)/SUM($F$2:F392),M391)</f>
        <v>17.368656191063938</v>
      </c>
    </row>
    <row r="393" spans="1:13" x14ac:dyDescent="0.25">
      <c r="A393" s="1">
        <v>44429</v>
      </c>
      <c r="B393" s="2">
        <v>34</v>
      </c>
      <c r="C393" s="2" t="s">
        <v>47</v>
      </c>
      <c r="D393" s="3" t="s">
        <v>15</v>
      </c>
      <c r="E393" s="3">
        <v>0</v>
      </c>
      <c r="F393" s="3">
        <v>24080</v>
      </c>
      <c r="G393" s="3">
        <v>1209673.7999999993</v>
      </c>
      <c r="H393" s="3">
        <v>17.899999999999999</v>
      </c>
      <c r="I393" s="3" t="s">
        <v>12</v>
      </c>
      <c r="J393" s="3">
        <v>431031.99999999994</v>
      </c>
      <c r="K393" s="3">
        <v>0</v>
      </c>
      <c r="L393" s="3">
        <v>13.560011027507233</v>
      </c>
      <c r="M393" s="3">
        <f>IF(F393&gt;0,SUM($J$2:J393)/SUM($F$2:F393),M392)</f>
        <v>17.373816859647174</v>
      </c>
    </row>
    <row r="394" spans="1:13" x14ac:dyDescent="0.25">
      <c r="A394" s="1">
        <v>44431</v>
      </c>
      <c r="B394" s="2">
        <v>35</v>
      </c>
      <c r="C394" s="2" t="s">
        <v>48</v>
      </c>
      <c r="D394" s="3" t="s">
        <v>15</v>
      </c>
      <c r="E394" s="3">
        <v>0</v>
      </c>
      <c r="F394" s="3">
        <v>2830</v>
      </c>
      <c r="G394" s="3">
        <v>1206843.7999999993</v>
      </c>
      <c r="H394" s="3">
        <v>16.5</v>
      </c>
      <c r="I394" s="3" t="s">
        <v>12</v>
      </c>
      <c r="J394" s="3">
        <v>46695</v>
      </c>
      <c r="K394" s="3">
        <v>0</v>
      </c>
      <c r="L394" s="3">
        <v>13.560011027507233</v>
      </c>
      <c r="M394" s="3">
        <f>IF(F394&gt;0,SUM($J$2:J394)/SUM($F$2:F394),M393)</f>
        <v>17.372820570794271</v>
      </c>
    </row>
    <row r="395" spans="1:13" x14ac:dyDescent="0.25">
      <c r="A395" s="1">
        <v>44431</v>
      </c>
      <c r="B395" s="2">
        <v>35</v>
      </c>
      <c r="C395" s="2" t="s">
        <v>48</v>
      </c>
      <c r="D395" s="3" t="s">
        <v>15</v>
      </c>
      <c r="E395" s="3">
        <v>0</v>
      </c>
      <c r="F395" s="3">
        <v>13210</v>
      </c>
      <c r="G395" s="3">
        <v>1193633.7999999993</v>
      </c>
      <c r="H395" s="3">
        <v>16.100000000000001</v>
      </c>
      <c r="I395" s="3" t="s">
        <v>12</v>
      </c>
      <c r="J395" s="3">
        <v>212681.00000000003</v>
      </c>
      <c r="K395" s="3">
        <v>0</v>
      </c>
      <c r="L395" s="3">
        <v>13.560011027507233</v>
      </c>
      <c r="M395" s="3">
        <f>IF(F395&gt;0,SUM($J$2:J395)/SUM($F$2:F395),M394)</f>
        <v>17.366082381632967</v>
      </c>
    </row>
    <row r="396" spans="1:13" x14ac:dyDescent="0.25">
      <c r="A396" s="1">
        <v>44432</v>
      </c>
      <c r="B396" s="2">
        <v>35</v>
      </c>
      <c r="C396" s="2" t="s">
        <v>48</v>
      </c>
      <c r="D396" s="3" t="s">
        <v>15</v>
      </c>
      <c r="E396" s="3">
        <v>0</v>
      </c>
      <c r="F396" s="3">
        <v>2700</v>
      </c>
      <c r="G396" s="3">
        <v>1190933.7999999993</v>
      </c>
      <c r="H396" s="3">
        <v>16.399999999999999</v>
      </c>
      <c r="I396" s="3" t="s">
        <v>12</v>
      </c>
      <c r="J396" s="3">
        <v>44279.999999999993</v>
      </c>
      <c r="K396" s="3">
        <v>0</v>
      </c>
      <c r="L396" s="3">
        <v>13.560011027507233</v>
      </c>
      <c r="M396" s="3">
        <f>IF(F396&gt;0,SUM($J$2:J396)/SUM($F$2:F396),M395)</f>
        <v>17.365038186995218</v>
      </c>
    </row>
    <row r="397" spans="1:13" x14ac:dyDescent="0.25">
      <c r="A397" s="1">
        <v>44432</v>
      </c>
      <c r="B397" s="2">
        <v>35</v>
      </c>
      <c r="C397" s="2" t="s">
        <v>48</v>
      </c>
      <c r="D397" s="3" t="s">
        <v>15</v>
      </c>
      <c r="E397" s="3">
        <v>0</v>
      </c>
      <c r="F397" s="3">
        <v>21860</v>
      </c>
      <c r="G397" s="3">
        <v>1169073.7999999993</v>
      </c>
      <c r="H397" s="3">
        <v>18.600000000000001</v>
      </c>
      <c r="I397" s="3" t="s">
        <v>12</v>
      </c>
      <c r="J397" s="3">
        <v>406596.00000000006</v>
      </c>
      <c r="K397" s="3">
        <v>0</v>
      </c>
      <c r="L397" s="3">
        <v>13.560011027507233</v>
      </c>
      <c r="M397" s="3">
        <f>IF(F397&gt;0,SUM($J$2:J397)/SUM($F$2:F397),M396)</f>
        <v>17.375751487211787</v>
      </c>
    </row>
    <row r="398" spans="1:13" x14ac:dyDescent="0.25">
      <c r="A398" s="1">
        <v>44432</v>
      </c>
      <c r="B398" s="2">
        <v>35</v>
      </c>
      <c r="C398" s="2" t="s">
        <v>48</v>
      </c>
      <c r="D398" s="3" t="s">
        <v>15</v>
      </c>
      <c r="E398" s="3">
        <v>0</v>
      </c>
      <c r="F398" s="3">
        <v>34900</v>
      </c>
      <c r="G398" s="3">
        <v>1134173.7999999993</v>
      </c>
      <c r="H398" s="3">
        <v>16.600000000000001</v>
      </c>
      <c r="I398" s="3" t="s">
        <v>12</v>
      </c>
      <c r="J398" s="3">
        <v>579340</v>
      </c>
      <c r="K398" s="3">
        <v>0</v>
      </c>
      <c r="L398" s="3">
        <v>13.560011027507233</v>
      </c>
      <c r="M398" s="3">
        <f>IF(F398&gt;0,SUM($J$2:J398)/SUM($F$2:F398),M397)</f>
        <v>17.365154217391126</v>
      </c>
    </row>
    <row r="399" spans="1:13" x14ac:dyDescent="0.25">
      <c r="A399" s="1">
        <v>44432</v>
      </c>
      <c r="B399" s="2">
        <v>35</v>
      </c>
      <c r="C399" s="2" t="s">
        <v>48</v>
      </c>
      <c r="D399" s="3" t="s">
        <v>15</v>
      </c>
      <c r="E399" s="3">
        <v>13050</v>
      </c>
      <c r="F399" s="3">
        <v>0</v>
      </c>
      <c r="G399" s="3">
        <v>1147223.7999999993</v>
      </c>
      <c r="H399" s="3" t="s">
        <v>12</v>
      </c>
      <c r="I399" s="3">
        <v>13.7</v>
      </c>
      <c r="J399" s="3">
        <v>0</v>
      </c>
      <c r="K399" s="3">
        <v>178785</v>
      </c>
      <c r="L399" s="3">
        <v>13.560504504718656</v>
      </c>
      <c r="M399" s="3">
        <f>IF(F399&gt;0,SUM($J$2:J399)/SUM($F$2:F399),M398)</f>
        <v>17.365154217391126</v>
      </c>
    </row>
    <row r="400" spans="1:13" x14ac:dyDescent="0.25">
      <c r="A400" s="1">
        <v>44432</v>
      </c>
      <c r="B400" s="2">
        <v>35</v>
      </c>
      <c r="C400" s="2" t="s">
        <v>48</v>
      </c>
      <c r="D400" s="3" t="s">
        <v>15</v>
      </c>
      <c r="E400" s="3">
        <v>0</v>
      </c>
      <c r="F400" s="3">
        <v>14540</v>
      </c>
      <c r="G400" s="3">
        <v>1132683.7999999993</v>
      </c>
      <c r="H400" s="3">
        <v>17.899999999999999</v>
      </c>
      <c r="I400" s="3" t="s">
        <v>12</v>
      </c>
      <c r="J400" s="3">
        <v>260265.99999999997</v>
      </c>
      <c r="K400" s="3">
        <v>0</v>
      </c>
      <c r="L400" s="3">
        <v>13.560504504718656</v>
      </c>
      <c r="M400" s="3">
        <f>IF(F400&gt;0,SUM($J$2:J400)/SUM($F$2:F400),M399)</f>
        <v>17.368180951310443</v>
      </c>
    </row>
    <row r="401" spans="1:13" x14ac:dyDescent="0.25">
      <c r="A401" s="1">
        <v>44433</v>
      </c>
      <c r="B401" s="2">
        <v>35</v>
      </c>
      <c r="C401" s="2" t="s">
        <v>48</v>
      </c>
      <c r="D401" s="3" t="s">
        <v>15</v>
      </c>
      <c r="E401" s="3">
        <v>0</v>
      </c>
      <c r="F401" s="3">
        <v>5450</v>
      </c>
      <c r="G401" s="3">
        <v>1127233.7999999993</v>
      </c>
      <c r="H401" s="3">
        <v>18.2</v>
      </c>
      <c r="I401" s="3" t="s">
        <v>12</v>
      </c>
      <c r="J401" s="3">
        <v>99190</v>
      </c>
      <c r="K401" s="3">
        <v>0</v>
      </c>
      <c r="L401" s="3">
        <v>13.560504504718656</v>
      </c>
      <c r="M401" s="3">
        <f>IF(F401&gt;0,SUM($J$2:J401)/SUM($F$2:F401),M400)</f>
        <v>17.369941655443668</v>
      </c>
    </row>
    <row r="402" spans="1:13" x14ac:dyDescent="0.25">
      <c r="A402" s="1">
        <v>44433</v>
      </c>
      <c r="B402" s="2">
        <v>35</v>
      </c>
      <c r="C402" s="2" t="s">
        <v>48</v>
      </c>
      <c r="D402" s="3" t="s">
        <v>15</v>
      </c>
      <c r="E402" s="3">
        <v>0</v>
      </c>
      <c r="F402" s="3">
        <v>40770</v>
      </c>
      <c r="G402" s="3">
        <v>1086463.7999999993</v>
      </c>
      <c r="H402" s="3">
        <v>17.5</v>
      </c>
      <c r="I402" s="3" t="s">
        <v>12</v>
      </c>
      <c r="J402" s="3">
        <v>713475</v>
      </c>
      <c r="K402" s="3">
        <v>0</v>
      </c>
      <c r="L402" s="3">
        <v>13.560504504718656</v>
      </c>
      <c r="M402" s="3">
        <f>IF(F402&gt;0,SUM($J$2:J402)/SUM($F$2:F402),M401)</f>
        <v>17.371968950847378</v>
      </c>
    </row>
    <row r="403" spans="1:13" x14ac:dyDescent="0.25">
      <c r="A403" s="1">
        <v>44437</v>
      </c>
      <c r="B403" s="2">
        <v>36</v>
      </c>
      <c r="C403" s="2" t="s">
        <v>49</v>
      </c>
      <c r="D403" s="3" t="s">
        <v>15</v>
      </c>
      <c r="E403" s="3">
        <v>0</v>
      </c>
      <c r="F403" s="3">
        <v>1300</v>
      </c>
      <c r="G403" s="3">
        <v>1085163.7999999993</v>
      </c>
      <c r="H403" s="3">
        <v>18.3</v>
      </c>
      <c r="I403" s="3" t="s">
        <v>12</v>
      </c>
      <c r="J403" s="3">
        <v>23790</v>
      </c>
      <c r="K403" s="3">
        <v>0</v>
      </c>
      <c r="L403" s="3">
        <v>13.560504504718656</v>
      </c>
      <c r="M403" s="3">
        <f>IF(F403&gt;0,SUM($J$2:J403)/SUM($F$2:F403),M402)</f>
        <v>17.372429979755758</v>
      </c>
    </row>
    <row r="404" spans="1:13" x14ac:dyDescent="0.25">
      <c r="A404" s="1">
        <v>44437</v>
      </c>
      <c r="B404" s="2">
        <v>36</v>
      </c>
      <c r="C404" s="2" t="s">
        <v>49</v>
      </c>
      <c r="D404" s="3" t="s">
        <v>15</v>
      </c>
      <c r="E404" s="3">
        <v>0</v>
      </c>
      <c r="F404" s="3">
        <v>225</v>
      </c>
      <c r="G404" s="3">
        <v>1084938.7999999993</v>
      </c>
      <c r="H404" s="3">
        <v>17.899999999999999</v>
      </c>
      <c r="I404" s="3" t="s">
        <v>12</v>
      </c>
      <c r="J404" s="3">
        <v>4027.4999999999995</v>
      </c>
      <c r="K404" s="3">
        <v>0</v>
      </c>
      <c r="L404" s="3">
        <v>13.560504504718656</v>
      </c>
      <c r="M404" s="3">
        <f>IF(F404&gt;0,SUM($J$2:J404)/SUM($F$2:F404),M403)</f>
        <v>17.372475337096677</v>
      </c>
    </row>
    <row r="405" spans="1:13" x14ac:dyDescent="0.25">
      <c r="A405" s="1">
        <v>44437</v>
      </c>
      <c r="B405" s="2">
        <v>36</v>
      </c>
      <c r="C405" s="2" t="s">
        <v>49</v>
      </c>
      <c r="D405" s="3" t="s">
        <v>15</v>
      </c>
      <c r="E405" s="3">
        <v>0</v>
      </c>
      <c r="F405" s="3">
        <v>10720</v>
      </c>
      <c r="G405" s="3">
        <v>1074218.7999999993</v>
      </c>
      <c r="H405" s="3">
        <v>18.600000000000001</v>
      </c>
      <c r="I405" s="3" t="s">
        <v>12</v>
      </c>
      <c r="J405" s="3">
        <v>199392.00000000003</v>
      </c>
      <c r="K405" s="3">
        <v>0</v>
      </c>
      <c r="L405" s="3">
        <v>13.560504504718656</v>
      </c>
      <c r="M405" s="3">
        <f>IF(F405&gt;0,SUM($J$2:J405)/SUM($F$2:F405),M404)</f>
        <v>17.377482995014589</v>
      </c>
    </row>
    <row r="406" spans="1:13" x14ac:dyDescent="0.25">
      <c r="A406" s="1">
        <v>44437</v>
      </c>
      <c r="B406" s="2">
        <v>36</v>
      </c>
      <c r="C406" s="2" t="s">
        <v>49</v>
      </c>
      <c r="D406" s="3" t="s">
        <v>15</v>
      </c>
      <c r="E406" s="3">
        <v>25860</v>
      </c>
      <c r="F406" s="3">
        <v>0</v>
      </c>
      <c r="G406" s="3">
        <v>1100078.7999999993</v>
      </c>
      <c r="H406" s="3" t="s">
        <v>12</v>
      </c>
      <c r="I406" s="3">
        <v>14.9</v>
      </c>
      <c r="J406" s="3">
        <v>0</v>
      </c>
      <c r="K406" s="3">
        <v>385314</v>
      </c>
      <c r="L406" s="3">
        <v>13.569796508298177</v>
      </c>
      <c r="M406" s="3">
        <f>IF(F406&gt;0,SUM($J$2:J406)/SUM($F$2:F406),M405)</f>
        <v>17.377482995014589</v>
      </c>
    </row>
    <row r="407" spans="1:13" x14ac:dyDescent="0.25">
      <c r="A407" s="1">
        <v>44437</v>
      </c>
      <c r="B407" s="2">
        <v>36</v>
      </c>
      <c r="C407" s="2" t="s">
        <v>49</v>
      </c>
      <c r="D407" s="3" t="s">
        <v>15</v>
      </c>
      <c r="E407" s="3">
        <v>0</v>
      </c>
      <c r="F407" s="3">
        <v>25860</v>
      </c>
      <c r="G407" s="3">
        <v>1074218.7999999993</v>
      </c>
      <c r="H407" s="3">
        <v>17.7</v>
      </c>
      <c r="I407" s="3" t="s">
        <v>12</v>
      </c>
      <c r="J407" s="3">
        <v>457722</v>
      </c>
      <c r="K407" s="3">
        <v>0</v>
      </c>
      <c r="L407" s="3">
        <v>13.569796508298177</v>
      </c>
      <c r="M407" s="3">
        <f>IF(F407&gt;0,SUM($J$2:J407)/SUM($F$2:F407),M406)</f>
        <v>17.380625947327907</v>
      </c>
    </row>
    <row r="408" spans="1:13" x14ac:dyDescent="0.25">
      <c r="A408" s="1">
        <v>44437</v>
      </c>
      <c r="B408" s="2">
        <v>36</v>
      </c>
      <c r="C408" s="2" t="s">
        <v>49</v>
      </c>
      <c r="D408" s="3" t="s">
        <v>15</v>
      </c>
      <c r="E408" s="3">
        <v>0</v>
      </c>
      <c r="F408" s="3">
        <v>8135</v>
      </c>
      <c r="G408" s="3">
        <v>1066083.7999999993</v>
      </c>
      <c r="H408" s="3">
        <v>17.600000000000001</v>
      </c>
      <c r="I408" s="3" t="s">
        <v>12</v>
      </c>
      <c r="J408" s="3">
        <v>143176</v>
      </c>
      <c r="K408" s="3">
        <v>0</v>
      </c>
      <c r="L408" s="3">
        <v>13.569796508298177</v>
      </c>
      <c r="M408" s="3">
        <f>IF(F408&gt;0,SUM($J$2:J408)/SUM($F$2:F408),M407)</f>
        <v>17.381296403103001</v>
      </c>
    </row>
    <row r="409" spans="1:13" x14ac:dyDescent="0.25">
      <c r="A409" s="1">
        <v>44441</v>
      </c>
      <c r="B409" s="2">
        <v>36</v>
      </c>
      <c r="C409" s="2" t="s">
        <v>49</v>
      </c>
      <c r="D409" s="3" t="s">
        <v>15</v>
      </c>
      <c r="E409" s="3">
        <v>0</v>
      </c>
      <c r="F409" s="3">
        <v>2700</v>
      </c>
      <c r="G409" s="3">
        <v>1063383.7999999993</v>
      </c>
      <c r="H409" s="3">
        <v>16.2</v>
      </c>
      <c r="I409" s="3" t="s">
        <v>12</v>
      </c>
      <c r="J409" s="3">
        <v>43740</v>
      </c>
      <c r="K409" s="3">
        <v>0</v>
      </c>
      <c r="L409" s="3">
        <v>13.569796508298177</v>
      </c>
      <c r="M409" s="3">
        <f>IF(F409&gt;0,SUM($J$2:J409)/SUM($F$2:F409),M408)</f>
        <v>17.380099360356258</v>
      </c>
    </row>
    <row r="410" spans="1:13" x14ac:dyDescent="0.25">
      <c r="A410" s="1">
        <v>44444</v>
      </c>
      <c r="B410" s="2">
        <v>37</v>
      </c>
      <c r="C410" s="2" t="s">
        <v>50</v>
      </c>
      <c r="D410" s="3" t="s">
        <v>15</v>
      </c>
      <c r="E410" s="3">
        <v>0</v>
      </c>
      <c r="F410" s="3">
        <v>62080</v>
      </c>
      <c r="G410" s="3">
        <v>1001303.7999999993</v>
      </c>
      <c r="H410" s="3">
        <v>16.100000000000001</v>
      </c>
      <c r="I410" s="3" t="s">
        <v>12</v>
      </c>
      <c r="J410" s="3">
        <v>999488.00000000012</v>
      </c>
      <c r="K410" s="3">
        <v>0</v>
      </c>
      <c r="L410" s="3">
        <v>13.569796508298177</v>
      </c>
      <c r="M410" s="3">
        <f>IF(F410&gt;0,SUM($J$2:J410)/SUM($F$2:F410),M409)</f>
        <v>17.35095330267789</v>
      </c>
    </row>
    <row r="411" spans="1:13" x14ac:dyDescent="0.25">
      <c r="A411" s="1">
        <v>44444</v>
      </c>
      <c r="B411" s="2">
        <v>37</v>
      </c>
      <c r="C411" s="2" t="s">
        <v>50</v>
      </c>
      <c r="D411" s="3" t="s">
        <v>15</v>
      </c>
      <c r="E411" s="3">
        <v>0</v>
      </c>
      <c r="F411" s="3">
        <v>6000</v>
      </c>
      <c r="G411" s="3">
        <v>995303.79999999935</v>
      </c>
      <c r="H411" s="3">
        <v>18.2</v>
      </c>
      <c r="I411" s="3" t="s">
        <v>12</v>
      </c>
      <c r="J411" s="3">
        <v>109200</v>
      </c>
      <c r="K411" s="3">
        <v>0</v>
      </c>
      <c r="L411" s="3">
        <v>13.569796508298177</v>
      </c>
      <c r="M411" s="3">
        <f>IF(F411&gt;0,SUM($J$2:J411)/SUM($F$2:F411),M410)</f>
        <v>17.352817588994828</v>
      </c>
    </row>
    <row r="412" spans="1:13" x14ac:dyDescent="0.25">
      <c r="A412" s="1">
        <v>44444</v>
      </c>
      <c r="B412" s="2">
        <v>37</v>
      </c>
      <c r="C412" s="2" t="s">
        <v>50</v>
      </c>
      <c r="D412" s="3" t="s">
        <v>15</v>
      </c>
      <c r="E412" s="3">
        <v>0</v>
      </c>
      <c r="F412" s="3">
        <v>28130</v>
      </c>
      <c r="G412" s="3">
        <v>967173.79999999935</v>
      </c>
      <c r="H412" s="3">
        <v>18.899999999999999</v>
      </c>
      <c r="I412" s="3" t="s">
        <v>12</v>
      </c>
      <c r="J412" s="3">
        <v>531657</v>
      </c>
      <c r="K412" s="3">
        <v>0</v>
      </c>
      <c r="L412" s="3">
        <v>13.569796508298177</v>
      </c>
      <c r="M412" s="3">
        <f>IF(F412&gt;0,SUM($J$2:J412)/SUM($F$2:F412),M411)</f>
        <v>17.368582557453323</v>
      </c>
    </row>
    <row r="413" spans="1:13" x14ac:dyDescent="0.25">
      <c r="A413" s="1">
        <v>44444</v>
      </c>
      <c r="B413" s="2">
        <v>37</v>
      </c>
      <c r="C413" s="2" t="s">
        <v>50</v>
      </c>
      <c r="D413" s="3" t="s">
        <v>15</v>
      </c>
      <c r="E413" s="3">
        <v>0</v>
      </c>
      <c r="F413" s="3">
        <v>5580</v>
      </c>
      <c r="G413" s="3">
        <v>961593.79999999935</v>
      </c>
      <c r="H413" s="3">
        <v>18.600000000000001</v>
      </c>
      <c r="I413" s="3" t="s">
        <v>12</v>
      </c>
      <c r="J413" s="3">
        <v>103788.00000000001</v>
      </c>
      <c r="K413" s="3">
        <v>0</v>
      </c>
      <c r="L413" s="3">
        <v>13.569796508298177</v>
      </c>
      <c r="M413" s="3">
        <f>IF(F413&gt;0,SUM($J$2:J413)/SUM($F$2:F413),M412)</f>
        <v>17.371066516495912</v>
      </c>
    </row>
    <row r="414" spans="1:13" x14ac:dyDescent="0.25">
      <c r="A414" s="1">
        <v>44444</v>
      </c>
      <c r="B414" s="2">
        <v>37</v>
      </c>
      <c r="C414" s="2" t="s">
        <v>50</v>
      </c>
      <c r="D414" s="3" t="s">
        <v>15</v>
      </c>
      <c r="E414" s="3">
        <v>0</v>
      </c>
      <c r="F414" s="3">
        <v>30660</v>
      </c>
      <c r="G414" s="3">
        <v>930933.79999999935</v>
      </c>
      <c r="H414" s="3">
        <v>16.899999999999999</v>
      </c>
      <c r="I414" s="3" t="s">
        <v>12</v>
      </c>
      <c r="J414" s="3">
        <v>518153.99999999994</v>
      </c>
      <c r="K414" s="3">
        <v>0</v>
      </c>
      <c r="L414" s="3">
        <v>13.569796508298177</v>
      </c>
      <c r="M414" s="3">
        <f>IF(F414&gt;0,SUM($J$2:J414)/SUM($F$2:F414),M413)</f>
        <v>17.365902682266416</v>
      </c>
    </row>
    <row r="415" spans="1:13" x14ac:dyDescent="0.25">
      <c r="A415" s="1">
        <v>44445</v>
      </c>
      <c r="B415" s="2">
        <v>37</v>
      </c>
      <c r="C415" s="2" t="s">
        <v>50</v>
      </c>
      <c r="D415" s="3" t="s">
        <v>15</v>
      </c>
      <c r="E415" s="3">
        <v>0</v>
      </c>
      <c r="F415" s="3">
        <v>3400</v>
      </c>
      <c r="G415" s="3">
        <v>927533.79999999935</v>
      </c>
      <c r="H415" s="3">
        <v>16.899999999999999</v>
      </c>
      <c r="I415" s="3" t="s">
        <v>12</v>
      </c>
      <c r="J415" s="3">
        <v>57459.999999999993</v>
      </c>
      <c r="K415" s="3">
        <v>0</v>
      </c>
      <c r="L415" s="3">
        <v>13.569796508298177</v>
      </c>
      <c r="M415" s="3">
        <f>IF(F415&gt;0,SUM($J$2:J415)/SUM($F$2:F415),M414)</f>
        <v>17.36533701061002</v>
      </c>
    </row>
    <row r="416" spans="1:13" x14ac:dyDescent="0.25">
      <c r="A416" s="1">
        <v>44445</v>
      </c>
      <c r="B416" s="2">
        <v>37</v>
      </c>
      <c r="C416" s="2" t="s">
        <v>50</v>
      </c>
      <c r="D416" s="3" t="s">
        <v>15</v>
      </c>
      <c r="E416" s="3">
        <v>0</v>
      </c>
      <c r="F416" s="3">
        <v>10230</v>
      </c>
      <c r="G416" s="3">
        <v>917303.79999999935</v>
      </c>
      <c r="H416" s="3">
        <v>16.899999999999999</v>
      </c>
      <c r="I416" s="3" t="s">
        <v>12</v>
      </c>
      <c r="J416" s="3">
        <v>172887</v>
      </c>
      <c r="K416" s="3">
        <v>0</v>
      </c>
      <c r="L416" s="3">
        <v>13.569796508298177</v>
      </c>
      <c r="M416" s="3">
        <f>IF(F416&gt;0,SUM($J$2:J416)/SUM($F$2:F416),M415)</f>
        <v>17.363643258404576</v>
      </c>
    </row>
    <row r="417" spans="1:13" x14ac:dyDescent="0.25">
      <c r="A417" s="1">
        <v>44445</v>
      </c>
      <c r="B417" s="2">
        <v>37</v>
      </c>
      <c r="C417" s="2" t="s">
        <v>50</v>
      </c>
      <c r="D417" s="3" t="s">
        <v>15</v>
      </c>
      <c r="E417" s="3">
        <v>11910</v>
      </c>
      <c r="F417" s="3">
        <v>0</v>
      </c>
      <c r="G417" s="3">
        <v>929213.79999999935</v>
      </c>
      <c r="H417" s="3" t="s">
        <v>12</v>
      </c>
      <c r="I417" s="3">
        <v>13.9</v>
      </c>
      <c r="J417" s="3">
        <v>0</v>
      </c>
      <c r="K417" s="3">
        <v>165549</v>
      </c>
      <c r="L417" s="3">
        <v>13.57084810137075</v>
      </c>
      <c r="M417" s="3">
        <f>IF(F417&gt;0,SUM($J$2:J417)/SUM($F$2:F417),M416)</f>
        <v>17.363643258404576</v>
      </c>
    </row>
    <row r="418" spans="1:13" x14ac:dyDescent="0.25">
      <c r="A418" s="1">
        <v>44445</v>
      </c>
      <c r="B418" s="2">
        <v>37</v>
      </c>
      <c r="C418" s="2" t="s">
        <v>50</v>
      </c>
      <c r="D418" s="3" t="s">
        <v>15</v>
      </c>
      <c r="E418" s="3">
        <v>0</v>
      </c>
      <c r="F418" s="3">
        <v>11910</v>
      </c>
      <c r="G418" s="3">
        <v>917303.79999999935</v>
      </c>
      <c r="H418" s="3">
        <v>16.8</v>
      </c>
      <c r="I418" s="3" t="s">
        <v>12</v>
      </c>
      <c r="J418" s="3">
        <v>200088</v>
      </c>
      <c r="K418" s="3">
        <v>0</v>
      </c>
      <c r="L418" s="3">
        <v>13.57084810137075</v>
      </c>
      <c r="M418" s="3">
        <f>IF(F418&gt;0,SUM($J$2:J418)/SUM($F$2:F418),M417)</f>
        <v>17.361264850982462</v>
      </c>
    </row>
    <row r="419" spans="1:13" x14ac:dyDescent="0.25">
      <c r="A419" s="1">
        <v>44446</v>
      </c>
      <c r="B419" s="2">
        <v>37</v>
      </c>
      <c r="C419" s="2" t="s">
        <v>50</v>
      </c>
      <c r="D419" s="3" t="s">
        <v>15</v>
      </c>
      <c r="E419" s="3">
        <v>0</v>
      </c>
      <c r="F419" s="3">
        <v>3800</v>
      </c>
      <c r="G419" s="3">
        <v>913503.79999999935</v>
      </c>
      <c r="H419" s="3">
        <v>16.600000000000001</v>
      </c>
      <c r="I419" s="3" t="s">
        <v>12</v>
      </c>
      <c r="J419" s="3">
        <v>63080.000000000007</v>
      </c>
      <c r="K419" s="3">
        <v>0</v>
      </c>
      <c r="L419" s="3">
        <v>13.57084810137075</v>
      </c>
      <c r="M419" s="3">
        <f>IF(F419&gt;0,SUM($J$2:J419)/SUM($F$2:F419),M418)</f>
        <v>17.360241310004991</v>
      </c>
    </row>
    <row r="420" spans="1:13" x14ac:dyDescent="0.25">
      <c r="A420" s="1">
        <v>44446</v>
      </c>
      <c r="B420" s="2">
        <v>37</v>
      </c>
      <c r="C420" s="2" t="s">
        <v>50</v>
      </c>
      <c r="D420" s="3" t="s">
        <v>15</v>
      </c>
      <c r="E420" s="3">
        <v>8580</v>
      </c>
      <c r="F420" s="3">
        <v>0</v>
      </c>
      <c r="G420" s="3">
        <v>922083.79999999935</v>
      </c>
      <c r="H420" s="3" t="s">
        <v>12</v>
      </c>
      <c r="I420" s="3">
        <v>12.7</v>
      </c>
      <c r="J420" s="3">
        <v>0</v>
      </c>
      <c r="K420" s="3">
        <v>108966</v>
      </c>
      <c r="L420" s="3">
        <v>13.568854727551297</v>
      </c>
      <c r="M420" s="3">
        <f>IF(F420&gt;0,SUM($J$2:J420)/SUM($F$2:F420),M419)</f>
        <v>17.360241310004991</v>
      </c>
    </row>
    <row r="421" spans="1:13" x14ac:dyDescent="0.25">
      <c r="A421" s="1">
        <v>44446</v>
      </c>
      <c r="B421" s="2">
        <v>37</v>
      </c>
      <c r="C421" s="2" t="s">
        <v>50</v>
      </c>
      <c r="D421" s="3" t="s">
        <v>15</v>
      </c>
      <c r="E421" s="3">
        <v>0</v>
      </c>
      <c r="F421" s="3">
        <v>8580</v>
      </c>
      <c r="G421" s="3">
        <v>913503.79999999935</v>
      </c>
      <c r="H421" s="3">
        <v>16.600000000000001</v>
      </c>
      <c r="I421" s="3" t="s">
        <v>12</v>
      </c>
      <c r="J421" s="3">
        <v>142428</v>
      </c>
      <c r="K421" s="3">
        <v>0</v>
      </c>
      <c r="L421" s="3">
        <v>13.568854727551297</v>
      </c>
      <c r="M421" s="3">
        <f>IF(F421&gt;0,SUM($J$2:J421)/SUM($F$2:F421),M420)</f>
        <v>17.357940354724541</v>
      </c>
    </row>
    <row r="422" spans="1:13" x14ac:dyDescent="0.25">
      <c r="A422" s="1">
        <v>44446</v>
      </c>
      <c r="B422" s="2">
        <v>37</v>
      </c>
      <c r="C422" s="2" t="s">
        <v>50</v>
      </c>
      <c r="D422" s="3" t="s">
        <v>15</v>
      </c>
      <c r="E422" s="3">
        <v>0</v>
      </c>
      <c r="F422" s="3">
        <v>8103</v>
      </c>
      <c r="G422" s="3">
        <v>905400.79999999935</v>
      </c>
      <c r="H422" s="3">
        <v>17.600000000000001</v>
      </c>
      <c r="I422" s="3" t="s">
        <v>12</v>
      </c>
      <c r="J422" s="3">
        <v>142612.80000000002</v>
      </c>
      <c r="K422" s="3">
        <v>0</v>
      </c>
      <c r="L422" s="3">
        <v>13.568854727551297</v>
      </c>
      <c r="M422" s="3">
        <f>IF(F422&gt;0,SUM($J$2:J422)/SUM($F$2:F422),M421)</f>
        <v>17.358630273656694</v>
      </c>
    </row>
    <row r="423" spans="1:13" x14ac:dyDescent="0.25">
      <c r="A423" s="1">
        <v>44447</v>
      </c>
      <c r="B423" s="2">
        <v>37</v>
      </c>
      <c r="C423" s="2" t="s">
        <v>50</v>
      </c>
      <c r="D423" s="3" t="s">
        <v>15</v>
      </c>
      <c r="E423" s="3">
        <v>0</v>
      </c>
      <c r="F423" s="3">
        <v>23750</v>
      </c>
      <c r="G423" s="3">
        <v>881650.79999999935</v>
      </c>
      <c r="H423" s="3">
        <v>16.899999999999999</v>
      </c>
      <c r="I423" s="3" t="s">
        <v>12</v>
      </c>
      <c r="J423" s="3">
        <v>401374.99999999994</v>
      </c>
      <c r="K423" s="3">
        <v>0</v>
      </c>
      <c r="L423" s="3">
        <v>13.568854727551297</v>
      </c>
      <c r="M423" s="3">
        <f>IF(F423&gt;0,SUM($J$2:J423)/SUM($F$2:F423),M422)</f>
        <v>17.354830627568319</v>
      </c>
    </row>
    <row r="424" spans="1:13" x14ac:dyDescent="0.25">
      <c r="A424" s="1">
        <v>44447</v>
      </c>
      <c r="B424" s="2">
        <v>37</v>
      </c>
      <c r="C424" s="2" t="s">
        <v>50</v>
      </c>
      <c r="D424" s="3" t="s">
        <v>15</v>
      </c>
      <c r="E424" s="3">
        <v>0</v>
      </c>
      <c r="F424" s="3">
        <v>423</v>
      </c>
      <c r="G424" s="3">
        <v>881227.79999999935</v>
      </c>
      <c r="H424" s="3">
        <v>16.8</v>
      </c>
      <c r="I424" s="3" t="s">
        <v>12</v>
      </c>
      <c r="J424" s="3">
        <v>7106.4000000000005</v>
      </c>
      <c r="K424" s="3">
        <v>0</v>
      </c>
      <c r="L424" s="3">
        <v>13.568854727551297</v>
      </c>
      <c r="M424" s="3">
        <f>IF(F424&gt;0,SUM($J$2:J424)/SUM($F$2:F424),M423)</f>
        <v>17.354748771000619</v>
      </c>
    </row>
    <row r="425" spans="1:13" x14ac:dyDescent="0.25">
      <c r="A425" s="1">
        <v>44447</v>
      </c>
      <c r="B425" s="2">
        <v>37</v>
      </c>
      <c r="C425" s="2" t="s">
        <v>50</v>
      </c>
      <c r="D425" s="3" t="s">
        <v>15</v>
      </c>
      <c r="E425" s="3">
        <v>0</v>
      </c>
      <c r="F425" s="3">
        <v>2013</v>
      </c>
      <c r="G425" s="3">
        <v>879214.79999999935</v>
      </c>
      <c r="H425" s="3">
        <v>17.3</v>
      </c>
      <c r="I425" s="3" t="s">
        <v>12</v>
      </c>
      <c r="J425" s="3">
        <v>34824.9</v>
      </c>
      <c r="K425" s="3">
        <v>0</v>
      </c>
      <c r="L425" s="3">
        <v>13.568854727551297</v>
      </c>
      <c r="M425" s="3">
        <f>IF(F425&gt;0,SUM($J$2:J425)/SUM($F$2:F425),M424)</f>
        <v>17.354710359075263</v>
      </c>
    </row>
    <row r="426" spans="1:13" x14ac:dyDescent="0.25">
      <c r="A426" s="1">
        <v>44451</v>
      </c>
      <c r="B426" s="2">
        <v>38</v>
      </c>
      <c r="C426" s="2" t="s">
        <v>51</v>
      </c>
      <c r="D426" s="3" t="s">
        <v>15</v>
      </c>
      <c r="E426" s="3">
        <v>0</v>
      </c>
      <c r="F426" s="3">
        <v>24650</v>
      </c>
      <c r="G426" s="3">
        <v>854564.79999999935</v>
      </c>
      <c r="H426" s="3">
        <v>16.8</v>
      </c>
      <c r="I426" s="3" t="s">
        <v>12</v>
      </c>
      <c r="J426" s="3">
        <v>414120</v>
      </c>
      <c r="K426" s="3">
        <v>0</v>
      </c>
      <c r="L426" s="3">
        <v>13.568854727551297</v>
      </c>
      <c r="M426" s="3">
        <f>IF(F426&gt;0,SUM($J$2:J426)/SUM($F$2:F426),M425)</f>
        <v>17.349985206263252</v>
      </c>
    </row>
    <row r="427" spans="1:13" x14ac:dyDescent="0.25">
      <c r="A427" s="1">
        <v>44451</v>
      </c>
      <c r="B427" s="2">
        <v>38</v>
      </c>
      <c r="C427" s="2" t="s">
        <v>51</v>
      </c>
      <c r="D427" s="3" t="s">
        <v>15</v>
      </c>
      <c r="E427" s="3">
        <v>0</v>
      </c>
      <c r="F427" s="3">
        <v>53210</v>
      </c>
      <c r="G427" s="3">
        <v>801354.79999999935</v>
      </c>
      <c r="H427" s="3">
        <v>16.899999999999999</v>
      </c>
      <c r="I427" s="3" t="s">
        <v>12</v>
      </c>
      <c r="J427" s="3">
        <v>899248.99999999988</v>
      </c>
      <c r="K427" s="3">
        <v>0</v>
      </c>
      <c r="L427" s="3">
        <v>13.568854727551297</v>
      </c>
      <c r="M427" s="3">
        <f>IF(F427&gt;0,SUM($J$2:J427)/SUM($F$2:F427),M426)</f>
        <v>17.341860437023083</v>
      </c>
    </row>
    <row r="428" spans="1:13" x14ac:dyDescent="0.25">
      <c r="A428" s="1">
        <v>44455</v>
      </c>
      <c r="B428" s="2">
        <v>38</v>
      </c>
      <c r="C428" s="2" t="s">
        <v>51</v>
      </c>
      <c r="D428" s="3" t="s">
        <v>15</v>
      </c>
      <c r="E428" s="3">
        <v>0</v>
      </c>
      <c r="F428" s="3">
        <v>270</v>
      </c>
      <c r="G428" s="3">
        <v>801084.79999999935</v>
      </c>
      <c r="H428" s="3">
        <v>16.600000000000001</v>
      </c>
      <c r="I428" s="3" t="s">
        <v>12</v>
      </c>
      <c r="J428" s="3">
        <v>4482</v>
      </c>
      <c r="K428" s="3">
        <v>0</v>
      </c>
      <c r="L428" s="3">
        <v>13.568854727551297</v>
      </c>
      <c r="M428" s="3">
        <f>IF(F428&gt;0,SUM($J$2:J428)/SUM($F$2:F428),M427)</f>
        <v>17.341792475089335</v>
      </c>
    </row>
    <row r="429" spans="1:13" x14ac:dyDescent="0.25">
      <c r="A429" s="1">
        <v>44455</v>
      </c>
      <c r="B429" s="2">
        <v>38</v>
      </c>
      <c r="C429" s="2" t="s">
        <v>51</v>
      </c>
      <c r="D429" s="3" t="s">
        <v>15</v>
      </c>
      <c r="E429" s="3">
        <v>7500</v>
      </c>
      <c r="F429" s="3">
        <v>0</v>
      </c>
      <c r="G429" s="3">
        <v>808584.79999999935</v>
      </c>
      <c r="H429" s="3" t="s">
        <v>12</v>
      </c>
      <c r="I429" s="3">
        <v>14.6</v>
      </c>
      <c r="J429" s="3">
        <v>0</v>
      </c>
      <c r="K429" s="3">
        <v>109500</v>
      </c>
      <c r="L429" s="3">
        <v>13.5709138020963</v>
      </c>
      <c r="M429" s="3">
        <f>IF(F429&gt;0,SUM($J$2:J429)/SUM($F$2:F429),M428)</f>
        <v>17.341792475089335</v>
      </c>
    </row>
    <row r="430" spans="1:13" x14ac:dyDescent="0.25">
      <c r="A430" s="1">
        <v>44455</v>
      </c>
      <c r="B430" s="2">
        <v>38</v>
      </c>
      <c r="C430" s="2" t="s">
        <v>51</v>
      </c>
      <c r="D430" s="3" t="s">
        <v>15</v>
      </c>
      <c r="E430" s="3">
        <v>0</v>
      </c>
      <c r="F430" s="3">
        <v>7500</v>
      </c>
      <c r="G430" s="3">
        <v>801084.79999999935</v>
      </c>
      <c r="H430" s="3">
        <v>17.3</v>
      </c>
      <c r="I430" s="3" t="s">
        <v>12</v>
      </c>
      <c r="J430" s="3">
        <v>129750</v>
      </c>
      <c r="K430" s="3">
        <v>0</v>
      </c>
      <c r="L430" s="3">
        <v>13.5709138020963</v>
      </c>
      <c r="M430" s="3">
        <f>IF(F430&gt;0,SUM($J$2:J430)/SUM($F$2:F430),M429)</f>
        <v>17.341686394639826</v>
      </c>
    </row>
    <row r="431" spans="1:13" x14ac:dyDescent="0.25">
      <c r="A431" s="1">
        <v>44455</v>
      </c>
      <c r="B431" s="2">
        <v>38</v>
      </c>
      <c r="C431" s="2" t="s">
        <v>51</v>
      </c>
      <c r="D431" s="3" t="s">
        <v>15</v>
      </c>
      <c r="E431" s="3">
        <v>20500</v>
      </c>
      <c r="F431" s="3">
        <v>0</v>
      </c>
      <c r="G431" s="3">
        <v>821584.79999999935</v>
      </c>
      <c r="H431" s="3" t="s">
        <v>12</v>
      </c>
      <c r="I431" s="3">
        <v>14.8</v>
      </c>
      <c r="J431" s="3">
        <v>0</v>
      </c>
      <c r="K431" s="3">
        <v>303400</v>
      </c>
      <c r="L431" s="3">
        <v>13.577585911501481</v>
      </c>
      <c r="M431" s="3">
        <f>IF(F431&gt;0,SUM($J$2:J431)/SUM($F$2:F431),M430)</f>
        <v>17.341686394639826</v>
      </c>
    </row>
    <row r="432" spans="1:13" x14ac:dyDescent="0.25">
      <c r="A432" s="1">
        <v>44455</v>
      </c>
      <c r="B432" s="2">
        <v>38</v>
      </c>
      <c r="C432" s="2" t="s">
        <v>51</v>
      </c>
      <c r="D432" s="3" t="s">
        <v>15</v>
      </c>
      <c r="E432" s="3">
        <v>0</v>
      </c>
      <c r="F432" s="3">
        <v>20500</v>
      </c>
      <c r="G432" s="3">
        <v>801084.79999999935</v>
      </c>
      <c r="H432" s="3">
        <v>18.899999999999999</v>
      </c>
      <c r="I432" s="3" t="s">
        <v>12</v>
      </c>
      <c r="J432" s="3">
        <v>387449.99999999994</v>
      </c>
      <c r="K432" s="3">
        <v>0</v>
      </c>
      <c r="L432" s="3">
        <v>13.577585911501481</v>
      </c>
      <c r="M432" s="3">
        <f>IF(F432&gt;0,SUM($J$2:J432)/SUM($F$2:F432),M431)</f>
        <v>17.352423371548994</v>
      </c>
    </row>
    <row r="433" spans="1:13" x14ac:dyDescent="0.25">
      <c r="A433" s="1">
        <v>44455</v>
      </c>
      <c r="B433" s="2">
        <v>38</v>
      </c>
      <c r="C433" s="2" t="s">
        <v>51</v>
      </c>
      <c r="D433" s="3" t="s">
        <v>15</v>
      </c>
      <c r="E433" s="3">
        <v>0</v>
      </c>
      <c r="F433" s="3">
        <v>21636</v>
      </c>
      <c r="G433" s="3">
        <v>779448.79999999935</v>
      </c>
      <c r="H433" s="3">
        <v>17.3</v>
      </c>
      <c r="I433" s="3" t="s">
        <v>12</v>
      </c>
      <c r="J433" s="3">
        <v>374302.8</v>
      </c>
      <c r="K433" s="3">
        <v>0</v>
      </c>
      <c r="L433" s="3">
        <v>13.577585911501481</v>
      </c>
      <c r="M433" s="3">
        <f>IF(F433&gt;0,SUM($J$2:J433)/SUM($F$2:F433),M432)</f>
        <v>17.352044904144872</v>
      </c>
    </row>
    <row r="434" spans="1:13" x14ac:dyDescent="0.25">
      <c r="A434" s="1">
        <v>44457</v>
      </c>
      <c r="B434" s="2">
        <v>38</v>
      </c>
      <c r="C434" s="2" t="s">
        <v>51</v>
      </c>
      <c r="D434" s="3" t="s">
        <v>15</v>
      </c>
      <c r="E434" s="3">
        <v>0</v>
      </c>
      <c r="F434" s="3">
        <v>8400</v>
      </c>
      <c r="G434" s="3">
        <v>771048.79999999935</v>
      </c>
      <c r="H434" s="3">
        <v>16.899999999999999</v>
      </c>
      <c r="I434" s="3" t="s">
        <v>12</v>
      </c>
      <c r="J434" s="3">
        <v>141960</v>
      </c>
      <c r="K434" s="3">
        <v>0</v>
      </c>
      <c r="L434" s="3">
        <v>13.577585911501481</v>
      </c>
      <c r="M434" s="3">
        <f>IF(F434&gt;0,SUM($J$2:J434)/SUM($F$2:F434),M433)</f>
        <v>17.350781414032671</v>
      </c>
    </row>
    <row r="435" spans="1:13" x14ac:dyDescent="0.25">
      <c r="A435" s="1">
        <v>44457</v>
      </c>
      <c r="B435" s="2">
        <v>38</v>
      </c>
      <c r="C435" s="2" t="s">
        <v>51</v>
      </c>
      <c r="D435" s="3" t="s">
        <v>15</v>
      </c>
      <c r="E435" s="3">
        <v>0</v>
      </c>
      <c r="F435" s="3">
        <v>10800</v>
      </c>
      <c r="G435" s="3">
        <v>760248.79999999935</v>
      </c>
      <c r="H435" s="3">
        <v>18.100000000000001</v>
      </c>
      <c r="I435" s="3" t="s">
        <v>12</v>
      </c>
      <c r="J435" s="3">
        <v>195480.00000000003</v>
      </c>
      <c r="K435" s="3">
        <v>0</v>
      </c>
      <c r="L435" s="3">
        <v>13.577585911501481</v>
      </c>
      <c r="M435" s="3">
        <f>IF(F435&gt;0,SUM($J$2:J435)/SUM($F$2:F435),M434)</f>
        <v>17.353464196012592</v>
      </c>
    </row>
    <row r="436" spans="1:13" x14ac:dyDescent="0.25">
      <c r="A436" s="1">
        <v>44457</v>
      </c>
      <c r="B436" s="2">
        <v>38</v>
      </c>
      <c r="C436" s="2" t="s">
        <v>51</v>
      </c>
      <c r="D436" s="3" t="s">
        <v>15</v>
      </c>
      <c r="E436" s="3">
        <v>48800</v>
      </c>
      <c r="F436" s="3">
        <v>0</v>
      </c>
      <c r="G436" s="3">
        <v>809048.79999999935</v>
      </c>
      <c r="H436" s="3" t="s">
        <v>12</v>
      </c>
      <c r="I436" s="3">
        <v>14.3</v>
      </c>
      <c r="J436" s="3">
        <v>0</v>
      </c>
      <c r="K436" s="3">
        <v>697840</v>
      </c>
      <c r="L436" s="3">
        <v>13.586802214915624</v>
      </c>
      <c r="M436" s="3">
        <f>IF(F436&gt;0,SUM($J$2:J436)/SUM($F$2:F436),M435)</f>
        <v>17.353464196012592</v>
      </c>
    </row>
    <row r="437" spans="1:13" x14ac:dyDescent="0.25">
      <c r="A437" s="1">
        <v>44457</v>
      </c>
      <c r="B437" s="2">
        <v>38</v>
      </c>
      <c r="C437" s="2" t="s">
        <v>51</v>
      </c>
      <c r="D437" s="3" t="s">
        <v>15</v>
      </c>
      <c r="E437" s="3">
        <v>0</v>
      </c>
      <c r="F437" s="3">
        <v>48800</v>
      </c>
      <c r="G437" s="3">
        <v>760248.79999999935</v>
      </c>
      <c r="H437" s="3">
        <v>16.7</v>
      </c>
      <c r="I437" s="3" t="s">
        <v>12</v>
      </c>
      <c r="J437" s="3">
        <v>814960</v>
      </c>
      <c r="K437" s="3">
        <v>0</v>
      </c>
      <c r="L437" s="3">
        <v>13.586802214915624</v>
      </c>
      <c r="M437" s="3">
        <f>IF(F437&gt;0,SUM($J$2:J437)/SUM($F$2:F437),M436)</f>
        <v>17.343059625733648</v>
      </c>
    </row>
    <row r="438" spans="1:13" x14ac:dyDescent="0.25">
      <c r="A438" s="1">
        <v>44457</v>
      </c>
      <c r="B438" s="2">
        <v>38</v>
      </c>
      <c r="C438" s="2" t="s">
        <v>51</v>
      </c>
      <c r="D438" s="3" t="s">
        <v>15</v>
      </c>
      <c r="E438" s="3">
        <v>5010</v>
      </c>
      <c r="F438" s="3">
        <v>0</v>
      </c>
      <c r="G438" s="3">
        <v>765258.79999999935</v>
      </c>
      <c r="H438" s="3" t="s">
        <v>12</v>
      </c>
      <c r="I438" s="3">
        <v>12.9</v>
      </c>
      <c r="J438" s="3">
        <v>0</v>
      </c>
      <c r="K438" s="3">
        <v>64629</v>
      </c>
      <c r="L438" s="3">
        <v>13.58590385223412</v>
      </c>
      <c r="M438" s="3">
        <f>IF(F438&gt;0,SUM($J$2:J438)/SUM($F$2:F438),M437)</f>
        <v>17.343059625733648</v>
      </c>
    </row>
    <row r="439" spans="1:13" x14ac:dyDescent="0.25">
      <c r="A439" s="1">
        <v>44457</v>
      </c>
      <c r="B439" s="2">
        <v>38</v>
      </c>
      <c r="C439" s="2" t="s">
        <v>51</v>
      </c>
      <c r="D439" s="3" t="s">
        <v>15</v>
      </c>
      <c r="E439" s="3">
        <v>7630</v>
      </c>
      <c r="F439" s="3">
        <v>0</v>
      </c>
      <c r="G439" s="3">
        <v>772888.79999999935</v>
      </c>
      <c r="H439" s="3" t="s">
        <v>12</v>
      </c>
      <c r="I439" s="3">
        <v>14.5</v>
      </c>
      <c r="J439" s="3">
        <v>0</v>
      </c>
      <c r="K439" s="3">
        <v>110635</v>
      </c>
      <c r="L439" s="3">
        <v>13.587721184835988</v>
      </c>
      <c r="M439" s="3">
        <f>IF(F439&gt;0,SUM($J$2:J439)/SUM($F$2:F439),M438)</f>
        <v>17.343059625733648</v>
      </c>
    </row>
    <row r="440" spans="1:13" x14ac:dyDescent="0.25">
      <c r="A440" s="1">
        <v>44457</v>
      </c>
      <c r="B440" s="2">
        <v>38</v>
      </c>
      <c r="C440" s="2" t="s">
        <v>51</v>
      </c>
      <c r="D440" s="3" t="s">
        <v>15</v>
      </c>
      <c r="E440" s="3">
        <v>0</v>
      </c>
      <c r="F440" s="3">
        <v>12610</v>
      </c>
      <c r="G440" s="3">
        <v>760278.79999999935</v>
      </c>
      <c r="H440" s="3">
        <v>18.8</v>
      </c>
      <c r="I440" s="3" t="s">
        <v>12</v>
      </c>
      <c r="J440" s="3">
        <v>237068</v>
      </c>
      <c r="K440" s="3">
        <v>0</v>
      </c>
      <c r="L440" s="3">
        <v>13.587721184835988</v>
      </c>
      <c r="M440" s="3">
        <f>IF(F440&gt;0,SUM($J$2:J440)/SUM($F$2:F440),M439)</f>
        <v>17.349029376983047</v>
      </c>
    </row>
    <row r="441" spans="1:13" x14ac:dyDescent="0.25">
      <c r="A441" s="1">
        <v>44458</v>
      </c>
      <c r="B441" s="2">
        <v>39</v>
      </c>
      <c r="C441" s="2" t="s">
        <v>52</v>
      </c>
      <c r="D441" s="3" t="s">
        <v>15</v>
      </c>
      <c r="E441" s="3">
        <v>1370</v>
      </c>
      <c r="F441" s="3">
        <v>0</v>
      </c>
      <c r="G441" s="3">
        <v>761648.79999999935</v>
      </c>
      <c r="H441" s="3" t="s">
        <v>12</v>
      </c>
      <c r="I441" s="3">
        <v>12.1</v>
      </c>
      <c r="J441" s="3">
        <v>0</v>
      </c>
      <c r="K441" s="3">
        <v>16577</v>
      </c>
      <c r="L441" s="3">
        <v>13.587190294144538</v>
      </c>
      <c r="M441" s="3">
        <f>IF(F441&gt;0,SUM($J$2:J441)/SUM($F$2:F441),M440)</f>
        <v>17.349029376983047</v>
      </c>
    </row>
    <row r="442" spans="1:13" x14ac:dyDescent="0.25">
      <c r="A442" s="1">
        <v>44459</v>
      </c>
      <c r="B442" s="2">
        <v>39</v>
      </c>
      <c r="C442" s="2" t="s">
        <v>52</v>
      </c>
      <c r="D442" s="3" t="s">
        <v>15</v>
      </c>
      <c r="E442" s="3">
        <v>0</v>
      </c>
      <c r="F442" s="3">
        <v>135</v>
      </c>
      <c r="G442" s="3">
        <v>761513.79999999935</v>
      </c>
      <c r="H442" s="3">
        <v>16.7</v>
      </c>
      <c r="I442" s="3" t="s">
        <v>12</v>
      </c>
      <c r="J442" s="3">
        <v>2254.5</v>
      </c>
      <c r="K442" s="3">
        <v>0</v>
      </c>
      <c r="L442" s="3">
        <v>13.587190294144538</v>
      </c>
      <c r="M442" s="3">
        <f>IF(F442&gt;0,SUM($J$2:J442)/SUM($F$2:F442),M441)</f>
        <v>17.349000907574638</v>
      </c>
    </row>
    <row r="443" spans="1:13" x14ac:dyDescent="0.25">
      <c r="A443" s="1">
        <v>44459</v>
      </c>
      <c r="B443" s="2">
        <v>39</v>
      </c>
      <c r="C443" s="2" t="s">
        <v>52</v>
      </c>
      <c r="D443" s="3" t="s">
        <v>15</v>
      </c>
      <c r="E443" s="3">
        <v>0</v>
      </c>
      <c r="F443" s="3">
        <v>806</v>
      </c>
      <c r="G443" s="3">
        <v>760707.79999999935</v>
      </c>
      <c r="H443" s="3">
        <v>17.600000000000001</v>
      </c>
      <c r="I443" s="3" t="s">
        <v>12</v>
      </c>
      <c r="J443" s="3">
        <v>14185.6</v>
      </c>
      <c r="K443" s="3">
        <v>0</v>
      </c>
      <c r="L443" s="3">
        <v>13.587190294144538</v>
      </c>
      <c r="M443" s="3">
        <f>IF(F443&gt;0,SUM($J$2:J443)/SUM($F$2:F443),M442)</f>
        <v>17.34906662397864</v>
      </c>
    </row>
    <row r="444" spans="1:13" x14ac:dyDescent="0.25">
      <c r="A444" s="1">
        <v>44459</v>
      </c>
      <c r="B444" s="2">
        <v>39</v>
      </c>
      <c r="C444" s="2" t="s">
        <v>52</v>
      </c>
      <c r="D444" s="3" t="s">
        <v>15</v>
      </c>
      <c r="E444" s="3">
        <v>0</v>
      </c>
      <c r="F444" s="3">
        <v>3426</v>
      </c>
      <c r="G444" s="3">
        <v>757281.79999999935</v>
      </c>
      <c r="H444" s="3">
        <v>18.600000000000001</v>
      </c>
      <c r="I444" s="3" t="s">
        <v>12</v>
      </c>
      <c r="J444" s="3">
        <v>63723.600000000006</v>
      </c>
      <c r="K444" s="3">
        <v>0</v>
      </c>
      <c r="L444" s="3">
        <v>13.587190294144538</v>
      </c>
      <c r="M444" s="3">
        <f>IF(F444&gt;0,SUM($J$2:J444)/SUM($F$2:F444),M443)</f>
        <v>17.350457233124708</v>
      </c>
    </row>
    <row r="445" spans="1:13" x14ac:dyDescent="0.25">
      <c r="A445" s="1">
        <v>44460</v>
      </c>
      <c r="B445" s="2">
        <v>39</v>
      </c>
      <c r="C445" s="2" t="s">
        <v>52</v>
      </c>
      <c r="D445" s="3" t="s">
        <v>15</v>
      </c>
      <c r="E445" s="3">
        <v>0</v>
      </c>
      <c r="F445" s="3">
        <v>291</v>
      </c>
      <c r="G445" s="3">
        <v>756990.79999999935</v>
      </c>
      <c r="H445" s="3">
        <v>17.2</v>
      </c>
      <c r="I445" s="3" t="s">
        <v>12</v>
      </c>
      <c r="J445" s="3">
        <v>5005.2</v>
      </c>
      <c r="K445" s="3">
        <v>0</v>
      </c>
      <c r="L445" s="3">
        <v>13.587190294144538</v>
      </c>
      <c r="M445" s="3">
        <f>IF(F445&gt;0,SUM($J$2:J445)/SUM($F$2:F445),M444)</f>
        <v>17.350443027883998</v>
      </c>
    </row>
    <row r="446" spans="1:13" x14ac:dyDescent="0.25">
      <c r="A446" s="1">
        <v>44460</v>
      </c>
      <c r="B446" s="2">
        <v>39</v>
      </c>
      <c r="C446" s="2" t="s">
        <v>52</v>
      </c>
      <c r="D446" s="3" t="s">
        <v>15</v>
      </c>
      <c r="E446" s="3">
        <v>0</v>
      </c>
      <c r="F446" s="3">
        <v>873.6</v>
      </c>
      <c r="G446" s="3">
        <v>756117.19999999925</v>
      </c>
      <c r="H446" s="3">
        <v>16.5</v>
      </c>
      <c r="I446" s="3" t="s">
        <v>12</v>
      </c>
      <c r="J446" s="3">
        <v>14414.4</v>
      </c>
      <c r="K446" s="3">
        <v>0</v>
      </c>
      <c r="L446" s="3">
        <v>13.587190294144538</v>
      </c>
      <c r="M446" s="3">
        <f>IF(F446&gt;0,SUM($J$2:J446)/SUM($F$2:F446),M445)</f>
        <v>17.350202049931205</v>
      </c>
    </row>
    <row r="447" spans="1:13" x14ac:dyDescent="0.25">
      <c r="A447" s="1">
        <v>44460</v>
      </c>
      <c r="B447" s="2">
        <v>39</v>
      </c>
      <c r="C447" s="2" t="s">
        <v>52</v>
      </c>
      <c r="D447" s="3" t="s">
        <v>15</v>
      </c>
      <c r="E447" s="3">
        <v>0</v>
      </c>
      <c r="F447" s="3">
        <v>1500</v>
      </c>
      <c r="G447" s="3">
        <v>754617.19999999925</v>
      </c>
      <c r="H447" s="3">
        <v>16.7</v>
      </c>
      <c r="I447" s="3" t="s">
        <v>12</v>
      </c>
      <c r="J447" s="3">
        <v>25050</v>
      </c>
      <c r="K447" s="3">
        <v>0</v>
      </c>
      <c r="L447" s="3">
        <v>13.587190294144538</v>
      </c>
      <c r="M447" s="3">
        <f>IF(F447&gt;0,SUM($J$2:J447)/SUM($F$2:F447),M446)</f>
        <v>17.34988586016669</v>
      </c>
    </row>
    <row r="448" spans="1:13" x14ac:dyDescent="0.25">
      <c r="A448" s="1">
        <v>44460</v>
      </c>
      <c r="B448" s="2">
        <v>39</v>
      </c>
      <c r="C448" s="2" t="s">
        <v>52</v>
      </c>
      <c r="D448" s="3" t="s">
        <v>15</v>
      </c>
      <c r="E448" s="3">
        <v>0</v>
      </c>
      <c r="F448" s="3">
        <v>8870</v>
      </c>
      <c r="G448" s="3">
        <v>745747.19999999925</v>
      </c>
      <c r="H448" s="3">
        <v>18.5</v>
      </c>
      <c r="I448" s="3" t="s">
        <v>12</v>
      </c>
      <c r="J448" s="3">
        <v>164095</v>
      </c>
      <c r="K448" s="3">
        <v>0</v>
      </c>
      <c r="L448" s="3">
        <v>13.587190294144538</v>
      </c>
      <c r="M448" s="3">
        <f>IF(F448&gt;0,SUM($J$2:J448)/SUM($F$2:F448),M447)</f>
        <v>17.353183670706443</v>
      </c>
    </row>
    <row r="449" spans="1:13" x14ac:dyDescent="0.25">
      <c r="A449" s="1">
        <v>44460</v>
      </c>
      <c r="B449" s="2">
        <v>39</v>
      </c>
      <c r="C449" s="2" t="s">
        <v>52</v>
      </c>
      <c r="D449" s="3" t="s">
        <v>15</v>
      </c>
      <c r="E449" s="3">
        <v>0</v>
      </c>
      <c r="F449" s="3">
        <v>2167</v>
      </c>
      <c r="G449" s="3">
        <v>743580.19999999925</v>
      </c>
      <c r="H449" s="3">
        <v>18.899999999999999</v>
      </c>
      <c r="I449" s="3" t="s">
        <v>12</v>
      </c>
      <c r="J449" s="3">
        <v>40956.299999999996</v>
      </c>
      <c r="K449" s="3">
        <v>0</v>
      </c>
      <c r="L449" s="3">
        <v>13.587190294144538</v>
      </c>
      <c r="M449" s="3">
        <f>IF(F449&gt;0,SUM($J$2:J449)/SUM($F$2:F449),M448)</f>
        <v>17.354266486728779</v>
      </c>
    </row>
    <row r="450" spans="1:13" x14ac:dyDescent="0.25">
      <c r="A450" s="1">
        <v>44460</v>
      </c>
      <c r="B450" s="2">
        <v>39</v>
      </c>
      <c r="C450" s="2" t="s">
        <v>52</v>
      </c>
      <c r="D450" s="3" t="s">
        <v>15</v>
      </c>
      <c r="E450" s="3">
        <v>0</v>
      </c>
      <c r="F450" s="3">
        <v>1350</v>
      </c>
      <c r="G450" s="3">
        <v>742230.19999999925</v>
      </c>
      <c r="H450" s="3">
        <v>16.399999999999999</v>
      </c>
      <c r="I450" s="3" t="s">
        <v>12</v>
      </c>
      <c r="J450" s="3">
        <v>22139.999999999996</v>
      </c>
      <c r="K450" s="3">
        <v>0</v>
      </c>
      <c r="L450" s="3">
        <v>13.587190294144538</v>
      </c>
      <c r="M450" s="3">
        <f>IF(F450&gt;0,SUM($J$2:J450)/SUM($F$2:F450),M449)</f>
        <v>17.353850508024571</v>
      </c>
    </row>
    <row r="451" spans="1:13" x14ac:dyDescent="0.25">
      <c r="A451" s="1">
        <v>44460</v>
      </c>
      <c r="B451" s="2">
        <v>39</v>
      </c>
      <c r="C451" s="2" t="s">
        <v>52</v>
      </c>
      <c r="D451" s="3" t="s">
        <v>15</v>
      </c>
      <c r="E451" s="3">
        <v>0</v>
      </c>
      <c r="F451" s="3">
        <v>9408</v>
      </c>
      <c r="G451" s="3">
        <v>732822.19999999925</v>
      </c>
      <c r="H451" s="3">
        <v>18.5</v>
      </c>
      <c r="I451" s="3" t="s">
        <v>12</v>
      </c>
      <c r="J451" s="3">
        <v>174048</v>
      </c>
      <c r="K451" s="3">
        <v>0</v>
      </c>
      <c r="L451" s="3">
        <v>13.587190294144538</v>
      </c>
      <c r="M451" s="3">
        <f>IF(F451&gt;0,SUM($J$2:J451)/SUM($F$2:F451),M450)</f>
        <v>17.35732178217949</v>
      </c>
    </row>
    <row r="452" spans="1:13" x14ac:dyDescent="0.25">
      <c r="A452" s="1">
        <v>44460</v>
      </c>
      <c r="B452" s="2">
        <v>39</v>
      </c>
      <c r="C452" s="2" t="s">
        <v>52</v>
      </c>
      <c r="D452" s="3" t="s">
        <v>15</v>
      </c>
      <c r="E452" s="3">
        <v>25250</v>
      </c>
      <c r="F452" s="3">
        <v>0</v>
      </c>
      <c r="G452" s="3">
        <v>758072.19999999925</v>
      </c>
      <c r="H452" s="3" t="s">
        <v>12</v>
      </c>
      <c r="I452" s="3">
        <v>13.1</v>
      </c>
      <c r="J452" s="3">
        <v>0</v>
      </c>
      <c r="K452" s="3">
        <v>330775</v>
      </c>
      <c r="L452" s="3">
        <v>13.584007005455156</v>
      </c>
      <c r="M452" s="3">
        <f>IF(F452&gt;0,SUM($J$2:J452)/SUM($F$2:F452),M451)</f>
        <v>17.35732178217949</v>
      </c>
    </row>
    <row r="453" spans="1:13" x14ac:dyDescent="0.25">
      <c r="A453" s="1">
        <v>44460</v>
      </c>
      <c r="B453" s="2">
        <v>39</v>
      </c>
      <c r="C453" s="2" t="s">
        <v>52</v>
      </c>
      <c r="D453" s="3" t="s">
        <v>15</v>
      </c>
      <c r="E453" s="3">
        <v>0</v>
      </c>
      <c r="F453" s="3">
        <v>25250</v>
      </c>
      <c r="G453" s="3">
        <v>732822.19999999925</v>
      </c>
      <c r="H453" s="3">
        <v>16.5</v>
      </c>
      <c r="I453" s="3" t="s">
        <v>12</v>
      </c>
      <c r="J453" s="3">
        <v>416625</v>
      </c>
      <c r="K453" s="3">
        <v>0</v>
      </c>
      <c r="L453" s="3">
        <v>13.584007005455156</v>
      </c>
      <c r="M453" s="3">
        <f>IF(F453&gt;0,SUM($J$2:J453)/SUM($F$2:F453),M452)</f>
        <v>17.350409210029341</v>
      </c>
    </row>
    <row r="454" spans="1:13" x14ac:dyDescent="0.25">
      <c r="A454" s="1">
        <v>44460</v>
      </c>
      <c r="B454" s="2">
        <v>39</v>
      </c>
      <c r="C454" s="2" t="s">
        <v>52</v>
      </c>
      <c r="D454" s="3" t="s">
        <v>15</v>
      </c>
      <c r="E454" s="3">
        <v>0</v>
      </c>
      <c r="F454" s="3">
        <v>4977</v>
      </c>
      <c r="G454" s="3">
        <v>727845.19999999925</v>
      </c>
      <c r="H454" s="3">
        <v>18.600000000000001</v>
      </c>
      <c r="I454" s="3" t="s">
        <v>12</v>
      </c>
      <c r="J454" s="3">
        <v>92572.200000000012</v>
      </c>
      <c r="K454" s="3">
        <v>0</v>
      </c>
      <c r="L454" s="3">
        <v>13.584007005455156</v>
      </c>
      <c r="M454" s="3">
        <f>IF(F454&gt;0,SUM($J$2:J454)/SUM($F$2:F454),M453)</f>
        <v>17.352392016022076</v>
      </c>
    </row>
    <row r="455" spans="1:13" x14ac:dyDescent="0.25">
      <c r="A455" s="1">
        <v>44460</v>
      </c>
      <c r="B455" s="2">
        <v>39</v>
      </c>
      <c r="C455" s="2" t="s">
        <v>52</v>
      </c>
      <c r="D455" s="3" t="s">
        <v>15</v>
      </c>
      <c r="E455" s="3">
        <v>21950</v>
      </c>
      <c r="F455" s="3">
        <v>0</v>
      </c>
      <c r="G455" s="3">
        <v>749795.19999999925</v>
      </c>
      <c r="H455" s="3" t="s">
        <v>12</v>
      </c>
      <c r="I455" s="3">
        <v>12.5</v>
      </c>
      <c r="J455" s="3">
        <v>0</v>
      </c>
      <c r="K455" s="3">
        <v>274375</v>
      </c>
      <c r="L455" s="3">
        <v>13.577884589901057</v>
      </c>
      <c r="M455" s="3">
        <f>IF(F455&gt;0,SUM($J$2:J455)/SUM($F$2:F455),M454)</f>
        <v>17.352392016022076</v>
      </c>
    </row>
    <row r="456" spans="1:13" x14ac:dyDescent="0.25">
      <c r="A456" s="1">
        <v>44460</v>
      </c>
      <c r="B456" s="2">
        <v>39</v>
      </c>
      <c r="C456" s="2" t="s">
        <v>52</v>
      </c>
      <c r="D456" s="3" t="s">
        <v>15</v>
      </c>
      <c r="E456" s="3">
        <v>0</v>
      </c>
      <c r="F456" s="3">
        <v>21950</v>
      </c>
      <c r="G456" s="3">
        <v>727845.19999999925</v>
      </c>
      <c r="H456" s="3">
        <v>17.2</v>
      </c>
      <c r="I456" s="3" t="s">
        <v>12</v>
      </c>
      <c r="J456" s="3">
        <v>377540</v>
      </c>
      <c r="K456" s="3">
        <v>0</v>
      </c>
      <c r="L456" s="3">
        <v>13.577884589901057</v>
      </c>
      <c r="M456" s="3">
        <f>IF(F456&gt;0,SUM($J$2:J456)/SUM($F$2:F456),M455)</f>
        <v>17.351332974811189</v>
      </c>
    </row>
    <row r="457" spans="1:13" x14ac:dyDescent="0.25">
      <c r="A457" s="1">
        <v>44460</v>
      </c>
      <c r="B457" s="2">
        <v>39</v>
      </c>
      <c r="C457" s="2" t="s">
        <v>52</v>
      </c>
      <c r="D457" s="3" t="s">
        <v>15</v>
      </c>
      <c r="E457" s="3">
        <v>0</v>
      </c>
      <c r="F457" s="3">
        <v>2179</v>
      </c>
      <c r="G457" s="3">
        <v>725666.19999999925</v>
      </c>
      <c r="H457" s="3">
        <v>17.8</v>
      </c>
      <c r="I457" s="3" t="s">
        <v>12</v>
      </c>
      <c r="J457" s="3">
        <v>38786.200000000004</v>
      </c>
      <c r="K457" s="3">
        <v>0</v>
      </c>
      <c r="L457" s="3">
        <v>13.577884589901057</v>
      </c>
      <c r="M457" s="3">
        <f>IF(F457&gt;0,SUM($J$2:J457)/SUM($F$2:F457),M456)</f>
        <v>17.351642287685056</v>
      </c>
    </row>
    <row r="458" spans="1:13" x14ac:dyDescent="0.25">
      <c r="A458" s="1">
        <v>44461</v>
      </c>
      <c r="B458" s="2">
        <v>39</v>
      </c>
      <c r="C458" s="2" t="s">
        <v>52</v>
      </c>
      <c r="D458" s="3" t="s">
        <v>15</v>
      </c>
      <c r="E458" s="3">
        <v>0</v>
      </c>
      <c r="F458" s="3">
        <v>310</v>
      </c>
      <c r="G458" s="3">
        <v>725356.19999999925</v>
      </c>
      <c r="H458" s="3">
        <v>17.399999999999999</v>
      </c>
      <c r="I458" s="3" t="s">
        <v>12</v>
      </c>
      <c r="J458" s="3">
        <v>5394</v>
      </c>
      <c r="K458" s="3">
        <v>0</v>
      </c>
      <c r="L458" s="3">
        <v>13.577884589901057</v>
      </c>
      <c r="M458" s="3">
        <f>IF(F458&gt;0,SUM($J$2:J458)/SUM($F$2:F458),M457)</f>
        <v>17.351647030120869</v>
      </c>
    </row>
    <row r="459" spans="1:13" x14ac:dyDescent="0.25">
      <c r="A459" s="1">
        <v>44461</v>
      </c>
      <c r="B459" s="2">
        <v>39</v>
      </c>
      <c r="C459" s="2" t="s">
        <v>52</v>
      </c>
      <c r="D459" s="3" t="s">
        <v>15</v>
      </c>
      <c r="E459" s="3">
        <v>10770</v>
      </c>
      <c r="F459" s="3">
        <v>0</v>
      </c>
      <c r="G459" s="3">
        <v>736126.19999999925</v>
      </c>
      <c r="H459" s="3" t="s">
        <v>12</v>
      </c>
      <c r="I459" s="3">
        <v>12.2</v>
      </c>
      <c r="J459" s="3">
        <v>0</v>
      </c>
      <c r="K459" s="3">
        <v>131394</v>
      </c>
      <c r="L459" s="3">
        <v>13.574076713238462</v>
      </c>
      <c r="M459" s="3">
        <f>IF(F459&gt;0,SUM($J$2:J459)/SUM($F$2:F459),M458)</f>
        <v>17.351647030120869</v>
      </c>
    </row>
    <row r="460" spans="1:13" x14ac:dyDescent="0.25">
      <c r="A460" s="1">
        <v>44461</v>
      </c>
      <c r="B460" s="2">
        <v>39</v>
      </c>
      <c r="C460" s="2" t="s">
        <v>52</v>
      </c>
      <c r="D460" s="3" t="s">
        <v>15</v>
      </c>
      <c r="E460" s="3">
        <v>0</v>
      </c>
      <c r="F460" s="3">
        <v>10770</v>
      </c>
      <c r="G460" s="3">
        <v>725356.19999999925</v>
      </c>
      <c r="H460" s="3">
        <v>18.399999999999999</v>
      </c>
      <c r="I460" s="3" t="s">
        <v>12</v>
      </c>
      <c r="J460" s="3">
        <v>198167.99999999997</v>
      </c>
      <c r="K460" s="3">
        <v>0</v>
      </c>
      <c r="L460" s="3">
        <v>13.574076713238462</v>
      </c>
      <c r="M460" s="3">
        <f>IF(F460&gt;0,SUM($J$2:J460)/SUM($F$2:F460),M459)</f>
        <v>17.355206784781593</v>
      </c>
    </row>
    <row r="461" spans="1:13" x14ac:dyDescent="0.25">
      <c r="A461" s="1">
        <v>44461</v>
      </c>
      <c r="B461" s="2">
        <v>39</v>
      </c>
      <c r="C461" s="2" t="s">
        <v>52</v>
      </c>
      <c r="D461" s="3" t="s">
        <v>15</v>
      </c>
      <c r="E461" s="3">
        <v>9410</v>
      </c>
      <c r="F461" s="3">
        <v>0</v>
      </c>
      <c r="G461" s="3">
        <v>734766.19999999925</v>
      </c>
      <c r="H461" s="3" t="s">
        <v>12</v>
      </c>
      <c r="I461" s="3">
        <v>14.8</v>
      </c>
      <c r="J461" s="3">
        <v>0</v>
      </c>
      <c r="K461" s="3">
        <v>139268</v>
      </c>
      <c r="L461" s="3">
        <v>13.577029688878696</v>
      </c>
      <c r="M461" s="3">
        <f>IF(F461&gt;0,SUM($J$2:J461)/SUM($F$2:F461),M460)</f>
        <v>17.355206784781593</v>
      </c>
    </row>
    <row r="462" spans="1:13" x14ac:dyDescent="0.25">
      <c r="A462" s="1">
        <v>44461</v>
      </c>
      <c r="B462" s="2">
        <v>39</v>
      </c>
      <c r="C462" s="2" t="s">
        <v>52</v>
      </c>
      <c r="D462" s="3" t="s">
        <v>15</v>
      </c>
      <c r="E462" s="3">
        <v>0</v>
      </c>
      <c r="F462" s="3">
        <v>9410</v>
      </c>
      <c r="G462" s="3">
        <v>725356.19999999925</v>
      </c>
      <c r="H462" s="3">
        <v>17.100000000000001</v>
      </c>
      <c r="I462" s="3" t="s">
        <v>12</v>
      </c>
      <c r="J462" s="3">
        <v>160911</v>
      </c>
      <c r="K462" s="3">
        <v>0</v>
      </c>
      <c r="L462" s="3">
        <v>13.577029688878696</v>
      </c>
      <c r="M462" s="3">
        <f>IF(F462&gt;0,SUM($J$2:J462)/SUM($F$2:F462),M461)</f>
        <v>17.354451880094707</v>
      </c>
    </row>
    <row r="463" spans="1:13" x14ac:dyDescent="0.25">
      <c r="A463" s="1">
        <v>44462</v>
      </c>
      <c r="B463" s="2">
        <v>39</v>
      </c>
      <c r="C463" s="2" t="s">
        <v>52</v>
      </c>
      <c r="D463" s="3" t="s">
        <v>15</v>
      </c>
      <c r="E463" s="3">
        <v>0</v>
      </c>
      <c r="F463" s="3">
        <v>10580</v>
      </c>
      <c r="G463" s="3">
        <v>714776.19999999925</v>
      </c>
      <c r="H463" s="3">
        <v>18.100000000000001</v>
      </c>
      <c r="I463" s="3" t="s">
        <v>12</v>
      </c>
      <c r="J463" s="3">
        <v>191498.00000000003</v>
      </c>
      <c r="K463" s="3">
        <v>0</v>
      </c>
      <c r="L463" s="3">
        <v>13.577029688878696</v>
      </c>
      <c r="M463" s="3">
        <f>IF(F463&gt;0,SUM($J$2:J463)/SUM($F$2:F463),M462)</f>
        <v>17.356923203884186</v>
      </c>
    </row>
    <row r="464" spans="1:13" x14ac:dyDescent="0.25">
      <c r="A464" s="1">
        <v>44464</v>
      </c>
      <c r="B464" s="2">
        <v>39</v>
      </c>
      <c r="C464" s="2" t="s">
        <v>52</v>
      </c>
      <c r="D464" s="3" t="s">
        <v>15</v>
      </c>
      <c r="E464" s="3">
        <v>0</v>
      </c>
      <c r="F464" s="3">
        <v>38403</v>
      </c>
      <c r="G464" s="3">
        <v>676373.19999999925</v>
      </c>
      <c r="H464" s="3">
        <v>16.8</v>
      </c>
      <c r="I464" s="3" t="s">
        <v>12</v>
      </c>
      <c r="J464" s="3">
        <v>645170.4</v>
      </c>
      <c r="K464" s="3">
        <v>0</v>
      </c>
      <c r="L464" s="3">
        <v>13.577029688878696</v>
      </c>
      <c r="M464" s="3">
        <f>IF(F464&gt;0,SUM($J$2:J464)/SUM($F$2:F464),M463)</f>
        <v>17.350302036379588</v>
      </c>
    </row>
    <row r="465" spans="1:13" x14ac:dyDescent="0.25">
      <c r="A465" s="1">
        <v>44466</v>
      </c>
      <c r="B465" s="2">
        <v>40</v>
      </c>
      <c r="C465" s="2" t="s">
        <v>54</v>
      </c>
      <c r="D465" s="3" t="s">
        <v>15</v>
      </c>
      <c r="E465" s="3">
        <v>0</v>
      </c>
      <c r="F465" s="3">
        <v>13158</v>
      </c>
      <c r="G465" s="3">
        <v>663215.19999999925</v>
      </c>
      <c r="H465" s="3">
        <v>17.8</v>
      </c>
      <c r="I465" s="3" t="s">
        <v>12</v>
      </c>
      <c r="J465" s="3">
        <v>234212.40000000002</v>
      </c>
      <c r="K465" s="3">
        <v>0</v>
      </c>
      <c r="L465" s="3">
        <v>13.577029688878696</v>
      </c>
      <c r="M465" s="3">
        <f>IF(F465&gt;0,SUM($J$2:J465)/SUM($F$2:F465),M464)</f>
        <v>17.352126433687726</v>
      </c>
    </row>
    <row r="466" spans="1:13" x14ac:dyDescent="0.25">
      <c r="A466" s="1">
        <v>44466</v>
      </c>
      <c r="B466" s="2">
        <v>40</v>
      </c>
      <c r="C466" s="2" t="s">
        <v>54</v>
      </c>
      <c r="D466" s="3" t="s">
        <v>15</v>
      </c>
      <c r="E466" s="3">
        <v>0</v>
      </c>
      <c r="F466" s="3">
        <v>2760</v>
      </c>
      <c r="G466" s="3">
        <v>660455.19999999925</v>
      </c>
      <c r="H466" s="3">
        <v>18.7</v>
      </c>
      <c r="I466" s="3" t="s">
        <v>12</v>
      </c>
      <c r="J466" s="3">
        <v>51612</v>
      </c>
      <c r="K466" s="3">
        <v>0</v>
      </c>
      <c r="L466" s="3">
        <v>13.577029688878696</v>
      </c>
      <c r="M466" s="3">
        <f>IF(F466&gt;0,SUM($J$2:J466)/SUM($F$2:F466),M465)</f>
        <v>17.353272467525407</v>
      </c>
    </row>
    <row r="467" spans="1:13" x14ac:dyDescent="0.25">
      <c r="A467" s="1">
        <v>44467</v>
      </c>
      <c r="B467" s="2">
        <v>40</v>
      </c>
      <c r="C467" s="2" t="s">
        <v>54</v>
      </c>
      <c r="D467" s="3" t="s">
        <v>15</v>
      </c>
      <c r="E467" s="3">
        <v>5054</v>
      </c>
      <c r="F467" s="3">
        <v>0</v>
      </c>
      <c r="G467" s="3">
        <v>665509.19999999925</v>
      </c>
      <c r="H467" s="3" t="s">
        <v>12</v>
      </c>
      <c r="I467" s="3">
        <v>12.3</v>
      </c>
      <c r="J467" s="3">
        <v>0</v>
      </c>
      <c r="K467" s="3">
        <v>62164.200000000004</v>
      </c>
      <c r="L467" s="3">
        <v>13.575379697469145</v>
      </c>
      <c r="M467" s="3">
        <f>IF(F467&gt;0,SUM($J$2:J467)/SUM($F$2:F467),M466)</f>
        <v>17.353272467525407</v>
      </c>
    </row>
    <row r="468" spans="1:13" x14ac:dyDescent="0.25">
      <c r="A468" s="1">
        <v>44467</v>
      </c>
      <c r="B468" s="2">
        <v>40</v>
      </c>
      <c r="C468" s="2" t="s">
        <v>54</v>
      </c>
      <c r="D468" s="3" t="s">
        <v>15</v>
      </c>
      <c r="E468" s="3">
        <v>0</v>
      </c>
      <c r="F468" s="3">
        <v>5054</v>
      </c>
      <c r="G468" s="3">
        <v>660455.19999999925</v>
      </c>
      <c r="H468" s="3">
        <v>18.100000000000001</v>
      </c>
      <c r="I468" s="3" t="s">
        <v>12</v>
      </c>
      <c r="J468" s="3">
        <v>91477.400000000009</v>
      </c>
      <c r="K468" s="3">
        <v>0</v>
      </c>
      <c r="L468" s="3">
        <v>13.575379697469145</v>
      </c>
      <c r="M468" s="3">
        <f>IF(F468&gt;0,SUM($J$2:J468)/SUM($F$2:F468),M467)</f>
        <v>17.354433277031127</v>
      </c>
    </row>
    <row r="469" spans="1:13" x14ac:dyDescent="0.25">
      <c r="A469" s="1">
        <v>44467</v>
      </c>
      <c r="B469" s="2">
        <v>40</v>
      </c>
      <c r="C469" s="2" t="s">
        <v>54</v>
      </c>
      <c r="D469" s="3" t="s">
        <v>15</v>
      </c>
      <c r="E469" s="3">
        <v>2946</v>
      </c>
      <c r="F469" s="3">
        <v>0</v>
      </c>
      <c r="G469" s="3">
        <v>663401.19999999925</v>
      </c>
      <c r="H469" s="3" t="s">
        <v>12</v>
      </c>
      <c r="I469" s="3">
        <v>13.3</v>
      </c>
      <c r="J469" s="3">
        <v>0</v>
      </c>
      <c r="K469" s="3">
        <v>39181.800000000003</v>
      </c>
      <c r="L469" s="3">
        <v>13.575172452904512</v>
      </c>
      <c r="M469" s="3">
        <f>IF(F469&gt;0,SUM($J$2:J469)/SUM($F$2:F469),M468)</f>
        <v>17.354433277031127</v>
      </c>
    </row>
    <row r="470" spans="1:13" x14ac:dyDescent="0.25">
      <c r="A470" s="1">
        <v>44467</v>
      </c>
      <c r="B470" s="2">
        <v>40</v>
      </c>
      <c r="C470" s="2" t="s">
        <v>54</v>
      </c>
      <c r="D470" s="3" t="s">
        <v>15</v>
      </c>
      <c r="E470" s="3">
        <v>0</v>
      </c>
      <c r="F470" s="3">
        <v>2946</v>
      </c>
      <c r="G470" s="3">
        <v>660455.19999999925</v>
      </c>
      <c r="H470" s="3">
        <v>18.399999999999999</v>
      </c>
      <c r="I470" s="3" t="s">
        <v>12</v>
      </c>
      <c r="J470" s="3">
        <v>54206.399999999994</v>
      </c>
      <c r="K470" s="3">
        <v>0</v>
      </c>
      <c r="L470" s="3">
        <v>13.575172452904512</v>
      </c>
      <c r="M470" s="3">
        <f>IF(F470&gt;0,SUM($J$2:J470)/SUM($F$2:F470),M469)</f>
        <v>17.355379851299826</v>
      </c>
    </row>
    <row r="471" spans="1:13" x14ac:dyDescent="0.25">
      <c r="A471" s="1">
        <v>44468</v>
      </c>
      <c r="B471" s="2">
        <v>40</v>
      </c>
      <c r="C471" s="2" t="s">
        <v>54</v>
      </c>
      <c r="D471" s="3" t="s">
        <v>15</v>
      </c>
      <c r="E471" s="3">
        <v>0</v>
      </c>
      <c r="F471" s="3">
        <v>1330</v>
      </c>
      <c r="G471" s="3">
        <v>659125.19999999925</v>
      </c>
      <c r="H471" s="3">
        <v>18.100000000000001</v>
      </c>
      <c r="I471" s="3" t="s">
        <v>12</v>
      </c>
      <c r="J471" s="3">
        <v>24073.000000000004</v>
      </c>
      <c r="K471" s="3">
        <v>0</v>
      </c>
      <c r="L471" s="3">
        <v>13.575172452904512</v>
      </c>
      <c r="M471" s="3">
        <f>IF(F471&gt;0,SUM($J$2:J471)/SUM($F$2:F471),M470)</f>
        <v>17.355684065272275</v>
      </c>
    </row>
    <row r="472" spans="1:13" x14ac:dyDescent="0.25">
      <c r="A472" s="1">
        <v>44468</v>
      </c>
      <c r="B472" s="2">
        <v>40</v>
      </c>
      <c r="C472" s="2" t="s">
        <v>54</v>
      </c>
      <c r="D472" s="3" t="s">
        <v>15</v>
      </c>
      <c r="E472" s="3">
        <v>5590</v>
      </c>
      <c r="F472" s="3">
        <v>0</v>
      </c>
      <c r="G472" s="3">
        <v>664715.19999999925</v>
      </c>
      <c r="H472" s="3" t="s">
        <v>12</v>
      </c>
      <c r="I472" s="3">
        <v>12.3</v>
      </c>
      <c r="J472" s="3">
        <v>0</v>
      </c>
      <c r="K472" s="3">
        <v>68757</v>
      </c>
      <c r="L472" s="3">
        <v>13.573354094512514</v>
      </c>
      <c r="M472" s="3">
        <f>IF(F472&gt;0,SUM($J$2:J472)/SUM($F$2:F472),M471)</f>
        <v>17.355684065272275</v>
      </c>
    </row>
    <row r="473" spans="1:13" x14ac:dyDescent="0.25">
      <c r="A473" s="1">
        <v>44468</v>
      </c>
      <c r="B473" s="2">
        <v>40</v>
      </c>
      <c r="C473" s="2" t="s">
        <v>54</v>
      </c>
      <c r="D473" s="3" t="s">
        <v>15</v>
      </c>
      <c r="E473" s="3">
        <v>6150</v>
      </c>
      <c r="F473" s="3">
        <v>0</v>
      </c>
      <c r="G473" s="3">
        <v>670865.19999999925</v>
      </c>
      <c r="H473" s="3" t="s">
        <v>12</v>
      </c>
      <c r="I473" s="3">
        <v>13.8</v>
      </c>
      <c r="J473" s="3">
        <v>0</v>
      </c>
      <c r="K473" s="3">
        <v>84870</v>
      </c>
      <c r="L473" s="3">
        <v>13.573709104810728</v>
      </c>
      <c r="M473" s="3">
        <f>IF(F473&gt;0,SUM($J$2:J473)/SUM($F$2:F473),M472)</f>
        <v>17.355684065272275</v>
      </c>
    </row>
    <row r="474" spans="1:13" x14ac:dyDescent="0.25">
      <c r="A474" s="1">
        <v>44468</v>
      </c>
      <c r="B474" s="2">
        <v>40</v>
      </c>
      <c r="C474" s="2" t="s">
        <v>54</v>
      </c>
      <c r="D474" s="3" t="s">
        <v>15</v>
      </c>
      <c r="E474" s="3">
        <v>0</v>
      </c>
      <c r="F474" s="3">
        <v>11740</v>
      </c>
      <c r="G474" s="3">
        <v>659125.19999999925</v>
      </c>
      <c r="H474" s="3">
        <v>18.899999999999999</v>
      </c>
      <c r="I474" s="3" t="s">
        <v>12</v>
      </c>
      <c r="J474" s="3">
        <v>221885.99999999997</v>
      </c>
      <c r="K474" s="3">
        <v>0</v>
      </c>
      <c r="L474" s="3">
        <v>13.573709104810728</v>
      </c>
      <c r="M474" s="3">
        <f>IF(F474&gt;0,SUM($J$2:J474)/SUM($F$2:F474),M473)</f>
        <v>17.36123330653535</v>
      </c>
    </row>
    <row r="475" spans="1:13" x14ac:dyDescent="0.25">
      <c r="A475" s="1">
        <v>44472</v>
      </c>
      <c r="B475" s="2">
        <v>41</v>
      </c>
      <c r="C475" s="2" t="s">
        <v>55</v>
      </c>
      <c r="D475" s="3" t="s">
        <v>15</v>
      </c>
      <c r="E475" s="3">
        <v>0</v>
      </c>
      <c r="F475" s="3">
        <v>660</v>
      </c>
      <c r="G475" s="3">
        <v>658465.19999999925</v>
      </c>
      <c r="H475" s="3">
        <v>17.899999999999999</v>
      </c>
      <c r="I475" s="3" t="s">
        <v>12</v>
      </c>
      <c r="J475" s="3">
        <v>11813.999999999998</v>
      </c>
      <c r="K475" s="3">
        <v>0</v>
      </c>
      <c r="L475" s="3">
        <v>13.573709104810728</v>
      </c>
      <c r="M475" s="3">
        <f>IF(F475&gt;0,SUM($J$2:J475)/SUM($F$2:F475),M474)</f>
        <v>17.361342120919808</v>
      </c>
    </row>
    <row r="476" spans="1:13" x14ac:dyDescent="0.25">
      <c r="A476" s="1">
        <v>44472</v>
      </c>
      <c r="B476" s="2">
        <v>41</v>
      </c>
      <c r="C476" s="2" t="s">
        <v>55</v>
      </c>
      <c r="D476" s="3" t="s">
        <v>15</v>
      </c>
      <c r="E476" s="3">
        <v>0</v>
      </c>
      <c r="F476" s="3">
        <v>806.5</v>
      </c>
      <c r="G476" s="3">
        <v>657658.69999999925</v>
      </c>
      <c r="H476" s="3">
        <v>16.600000000000001</v>
      </c>
      <c r="I476" s="3" t="s">
        <v>12</v>
      </c>
      <c r="J476" s="3">
        <v>13387.900000000001</v>
      </c>
      <c r="K476" s="3">
        <v>0</v>
      </c>
      <c r="L476" s="3">
        <v>13.573709104810728</v>
      </c>
      <c r="M476" s="3">
        <f>IF(F476&gt;0,SUM($J$2:J476)/SUM($F$2:F476),M475)</f>
        <v>17.361154267678582</v>
      </c>
    </row>
    <row r="477" spans="1:13" x14ac:dyDescent="0.25">
      <c r="A477" s="1">
        <v>44472</v>
      </c>
      <c r="B477" s="2">
        <v>41</v>
      </c>
      <c r="C477" s="2" t="s">
        <v>55</v>
      </c>
      <c r="D477" s="3" t="s">
        <v>15</v>
      </c>
      <c r="E477" s="3">
        <v>15240</v>
      </c>
      <c r="F477" s="3">
        <v>0</v>
      </c>
      <c r="G477" s="3">
        <v>672898.69999999925</v>
      </c>
      <c r="H477" s="3" t="s">
        <v>12</v>
      </c>
      <c r="I477" s="3">
        <v>12.9</v>
      </c>
      <c r="J477" s="3">
        <v>0</v>
      </c>
      <c r="K477" s="3">
        <v>196596</v>
      </c>
      <c r="L477" s="3">
        <v>13.571104193882219</v>
      </c>
      <c r="M477" s="3">
        <f>IF(F477&gt;0,SUM($J$2:J477)/SUM($F$2:F477),M476)</f>
        <v>17.361154267678582</v>
      </c>
    </row>
    <row r="478" spans="1:13" x14ac:dyDescent="0.25">
      <c r="A478" s="1">
        <v>44473</v>
      </c>
      <c r="B478" s="2">
        <v>41</v>
      </c>
      <c r="C478" s="2" t="s">
        <v>55</v>
      </c>
      <c r="D478" s="3" t="s">
        <v>15</v>
      </c>
      <c r="E478" s="3">
        <v>0</v>
      </c>
      <c r="F478" s="3">
        <v>2246.8000000000002</v>
      </c>
      <c r="G478" s="3">
        <v>670651.89999999944</v>
      </c>
      <c r="H478" s="3">
        <v>17.8</v>
      </c>
      <c r="I478" s="3" t="s">
        <v>12</v>
      </c>
      <c r="J478" s="3">
        <v>39993.040000000008</v>
      </c>
      <c r="K478" s="3">
        <v>0</v>
      </c>
      <c r="L478" s="3">
        <v>13.571104193882219</v>
      </c>
      <c r="M478" s="3">
        <f>IF(F478&gt;0,SUM($J$2:J478)/SUM($F$2:F478),M477)</f>
        <v>17.361455715627901</v>
      </c>
    </row>
    <row r="479" spans="1:13" x14ac:dyDescent="0.25">
      <c r="A479" s="1">
        <v>44473</v>
      </c>
      <c r="B479" s="2">
        <v>41</v>
      </c>
      <c r="C479" s="2" t="s">
        <v>55</v>
      </c>
      <c r="D479" s="3" t="s">
        <v>15</v>
      </c>
      <c r="E479" s="3">
        <v>4330</v>
      </c>
      <c r="F479" s="3">
        <v>0</v>
      </c>
      <c r="G479" s="3">
        <v>674981.89999999944</v>
      </c>
      <c r="H479" s="3" t="s">
        <v>12</v>
      </c>
      <c r="I479" s="3">
        <v>13.8</v>
      </c>
      <c r="J479" s="3">
        <v>0</v>
      </c>
      <c r="K479" s="3">
        <v>59754</v>
      </c>
      <c r="L479" s="3">
        <v>13.571355373496809</v>
      </c>
      <c r="M479" s="3">
        <f>IF(F479&gt;0,SUM($J$2:J479)/SUM($F$2:F479),M478)</f>
        <v>17.361455715627901</v>
      </c>
    </row>
    <row r="480" spans="1:13" x14ac:dyDescent="0.25">
      <c r="A480" s="1">
        <v>44473</v>
      </c>
      <c r="B480" s="2">
        <v>41</v>
      </c>
      <c r="C480" s="2" t="s">
        <v>55</v>
      </c>
      <c r="D480" s="3" t="s">
        <v>15</v>
      </c>
      <c r="E480" s="3">
        <v>0</v>
      </c>
      <c r="F480" s="3">
        <v>4330</v>
      </c>
      <c r="G480" s="3">
        <v>670651.89999999944</v>
      </c>
      <c r="H480" s="3">
        <v>17.100000000000001</v>
      </c>
      <c r="I480" s="3" t="s">
        <v>12</v>
      </c>
      <c r="J480" s="3">
        <v>74043</v>
      </c>
      <c r="K480" s="3">
        <v>0</v>
      </c>
      <c r="L480" s="3">
        <v>13.571355373496809</v>
      </c>
      <c r="M480" s="3">
        <f>IF(F480&gt;0,SUM($J$2:J480)/SUM($F$2:F480),M479)</f>
        <v>17.361110056893839</v>
      </c>
    </row>
    <row r="481" spans="1:13" x14ac:dyDescent="0.25">
      <c r="A481" s="1">
        <v>44473</v>
      </c>
      <c r="B481" s="2">
        <v>41</v>
      </c>
      <c r="C481" s="2" t="s">
        <v>55</v>
      </c>
      <c r="D481" s="3" t="s">
        <v>15</v>
      </c>
      <c r="E481" s="3">
        <v>7555</v>
      </c>
      <c r="F481" s="3">
        <v>0</v>
      </c>
      <c r="G481" s="3">
        <v>678206.89999999944</v>
      </c>
      <c r="H481" s="3" t="s">
        <v>12</v>
      </c>
      <c r="I481" s="3">
        <v>14.6</v>
      </c>
      <c r="J481" s="3">
        <v>0</v>
      </c>
      <c r="K481" s="3">
        <v>110303</v>
      </c>
      <c r="L481" s="3">
        <v>13.573321121097422</v>
      </c>
      <c r="M481" s="3">
        <f>IF(F481&gt;0,SUM($J$2:J481)/SUM($F$2:F481),M480)</f>
        <v>17.361110056893839</v>
      </c>
    </row>
    <row r="482" spans="1:13" x14ac:dyDescent="0.25">
      <c r="A482" s="1">
        <v>44473</v>
      </c>
      <c r="B482" s="2">
        <v>41</v>
      </c>
      <c r="C482" s="2" t="s">
        <v>55</v>
      </c>
      <c r="D482" s="3" t="s">
        <v>15</v>
      </c>
      <c r="E482" s="3">
        <v>16700</v>
      </c>
      <c r="F482" s="3">
        <v>0</v>
      </c>
      <c r="G482" s="3">
        <v>694906.89999999944</v>
      </c>
      <c r="H482" s="3" t="s">
        <v>12</v>
      </c>
      <c r="I482" s="3">
        <v>14.8</v>
      </c>
      <c r="J482" s="3">
        <v>0</v>
      </c>
      <c r="K482" s="3">
        <v>247160</v>
      </c>
      <c r="L482" s="3">
        <v>13.578481060483936</v>
      </c>
      <c r="M482" s="3">
        <f>IF(F482&gt;0,SUM($J$2:J482)/SUM($F$2:F482),M481)</f>
        <v>17.361110056893839</v>
      </c>
    </row>
    <row r="483" spans="1:13" x14ac:dyDescent="0.25">
      <c r="A483" s="1">
        <v>44473</v>
      </c>
      <c r="B483" s="2">
        <v>41</v>
      </c>
      <c r="C483" s="2" t="s">
        <v>55</v>
      </c>
      <c r="D483" s="3" t="s">
        <v>15</v>
      </c>
      <c r="E483" s="3">
        <v>0</v>
      </c>
      <c r="F483" s="3">
        <v>24255</v>
      </c>
      <c r="G483" s="3">
        <v>670651.89999999944</v>
      </c>
      <c r="H483" s="3">
        <v>16.100000000000001</v>
      </c>
      <c r="I483" s="3" t="s">
        <v>12</v>
      </c>
      <c r="J483" s="3">
        <v>390505.50000000006</v>
      </c>
      <c r="K483" s="3">
        <v>0</v>
      </c>
      <c r="L483" s="3">
        <v>13.578481060483936</v>
      </c>
      <c r="M483" s="3">
        <f>IF(F483&gt;0,SUM($J$2:J483)/SUM($F$2:F483),M482)</f>
        <v>17.351839381236946</v>
      </c>
    </row>
    <row r="484" spans="1:13" x14ac:dyDescent="0.25">
      <c r="A484" s="1">
        <v>44473</v>
      </c>
      <c r="B484" s="2">
        <v>41</v>
      </c>
      <c r="C484" s="2" t="s">
        <v>55</v>
      </c>
      <c r="D484" s="3" t="s">
        <v>15</v>
      </c>
      <c r="E484" s="3">
        <v>29850</v>
      </c>
      <c r="F484" s="3">
        <v>0</v>
      </c>
      <c r="G484" s="3">
        <v>700501.89999999944</v>
      </c>
      <c r="H484" s="3" t="s">
        <v>12</v>
      </c>
      <c r="I484" s="3">
        <v>12.2</v>
      </c>
      <c r="J484" s="3">
        <v>0</v>
      </c>
      <c r="K484" s="3">
        <v>364170</v>
      </c>
      <c r="L484" s="3">
        <v>13.568194047843454</v>
      </c>
      <c r="M484" s="3">
        <f>IF(F484&gt;0,SUM($J$2:J484)/SUM($F$2:F484),M483)</f>
        <v>17.351839381236946</v>
      </c>
    </row>
    <row r="485" spans="1:13" x14ac:dyDescent="0.25">
      <c r="A485" s="1">
        <v>44473</v>
      </c>
      <c r="B485" s="2">
        <v>41</v>
      </c>
      <c r="C485" s="2" t="s">
        <v>55</v>
      </c>
      <c r="D485" s="3" t="s">
        <v>15</v>
      </c>
      <c r="E485" s="3">
        <v>0</v>
      </c>
      <c r="F485" s="3">
        <v>29850</v>
      </c>
      <c r="G485" s="3">
        <v>670651.89999999944</v>
      </c>
      <c r="H485" s="3">
        <v>17.5</v>
      </c>
      <c r="I485" s="3" t="s">
        <v>12</v>
      </c>
      <c r="J485" s="3">
        <v>522375</v>
      </c>
      <c r="K485" s="3">
        <v>0</v>
      </c>
      <c r="L485" s="3">
        <v>13.568194047843454</v>
      </c>
      <c r="M485" s="3">
        <f>IF(F485&gt;0,SUM($J$2:J485)/SUM($F$2:F485),M484)</f>
        <v>17.353167762894778</v>
      </c>
    </row>
    <row r="486" spans="1:13" x14ac:dyDescent="0.25">
      <c r="A486" s="1">
        <v>44479</v>
      </c>
      <c r="B486" s="2">
        <v>42</v>
      </c>
      <c r="C486" s="2" t="s">
        <v>56</v>
      </c>
      <c r="D486" s="3" t="s">
        <v>15</v>
      </c>
      <c r="E486" s="3">
        <v>2550</v>
      </c>
      <c r="F486" s="3">
        <v>0</v>
      </c>
      <c r="G486" s="3">
        <v>673201.89999999944</v>
      </c>
      <c r="H486" s="3" t="s">
        <v>12</v>
      </c>
      <c r="I486" s="3">
        <v>13.5</v>
      </c>
      <c r="J486" s="3">
        <v>0</v>
      </c>
      <c r="K486" s="3">
        <v>34425</v>
      </c>
      <c r="L486" s="3">
        <v>13.568150601422307</v>
      </c>
      <c r="M486" s="3">
        <f>IF(F486&gt;0,SUM($J$2:J486)/SUM($F$2:F486),M485)</f>
        <v>17.353167762894778</v>
      </c>
    </row>
    <row r="487" spans="1:13" x14ac:dyDescent="0.25">
      <c r="A487" s="1">
        <v>44479</v>
      </c>
      <c r="B487" s="2">
        <v>42</v>
      </c>
      <c r="C487" s="2" t="s">
        <v>56</v>
      </c>
      <c r="D487" s="3" t="s">
        <v>15</v>
      </c>
      <c r="E487" s="3">
        <v>4010</v>
      </c>
      <c r="F487" s="3">
        <v>0</v>
      </c>
      <c r="G487" s="3">
        <v>677211.89999999944</v>
      </c>
      <c r="H487" s="3" t="s">
        <v>12</v>
      </c>
      <c r="I487" s="3">
        <v>13.7</v>
      </c>
      <c r="J487" s="3">
        <v>0</v>
      </c>
      <c r="K487" s="3">
        <v>54937</v>
      </c>
      <c r="L487" s="3">
        <v>13.568282565277315</v>
      </c>
      <c r="M487" s="3">
        <f>IF(F487&gt;0,SUM($J$2:J487)/SUM($F$2:F487),M486)</f>
        <v>17.353167762894778</v>
      </c>
    </row>
    <row r="488" spans="1:13" x14ac:dyDescent="0.25">
      <c r="A488" s="1">
        <v>44480</v>
      </c>
      <c r="B488" s="2">
        <v>42</v>
      </c>
      <c r="C488" s="2" t="s">
        <v>56</v>
      </c>
      <c r="D488" s="3" t="s">
        <v>15</v>
      </c>
      <c r="E488" s="3">
        <v>0</v>
      </c>
      <c r="F488" s="3">
        <v>11800</v>
      </c>
      <c r="G488" s="3">
        <v>665411.89999999944</v>
      </c>
      <c r="H488" s="3">
        <v>17.100000000000001</v>
      </c>
      <c r="I488" s="3" t="s">
        <v>12</v>
      </c>
      <c r="J488" s="3">
        <v>201780.00000000003</v>
      </c>
      <c r="K488" s="3">
        <v>0</v>
      </c>
      <c r="L488" s="3">
        <v>13.568282565277315</v>
      </c>
      <c r="M488" s="3">
        <f>IF(F488&gt;0,SUM($J$2:J488)/SUM($F$2:F488),M487)</f>
        <v>17.352273635041236</v>
      </c>
    </row>
    <row r="489" spans="1:13" x14ac:dyDescent="0.25">
      <c r="A489" s="1">
        <v>44480</v>
      </c>
      <c r="B489" s="2">
        <v>42</v>
      </c>
      <c r="C489" s="2" t="s">
        <v>56</v>
      </c>
      <c r="D489" s="3" t="s">
        <v>15</v>
      </c>
      <c r="E489" s="3">
        <v>0</v>
      </c>
      <c r="F489" s="3">
        <v>11170</v>
      </c>
      <c r="G489" s="3">
        <v>654241.89999999944</v>
      </c>
      <c r="H489" s="3">
        <v>16.8</v>
      </c>
      <c r="I489" s="3" t="s">
        <v>12</v>
      </c>
      <c r="J489" s="3">
        <v>187656</v>
      </c>
      <c r="K489" s="3">
        <v>0</v>
      </c>
      <c r="L489" s="3">
        <v>13.568282565277315</v>
      </c>
      <c r="M489" s="3">
        <f>IF(F489&gt;0,SUM($J$2:J489)/SUM($F$2:F489),M488)</f>
        <v>17.350433425894209</v>
      </c>
    </row>
    <row r="490" spans="1:13" x14ac:dyDescent="0.25">
      <c r="A490" s="1">
        <v>44480</v>
      </c>
      <c r="B490" s="2">
        <v>42</v>
      </c>
      <c r="C490" s="2" t="s">
        <v>56</v>
      </c>
      <c r="D490" s="3" t="s">
        <v>15</v>
      </c>
      <c r="E490" s="3">
        <v>0</v>
      </c>
      <c r="F490" s="3">
        <v>12100</v>
      </c>
      <c r="G490" s="3">
        <v>642141.89999999944</v>
      </c>
      <c r="H490" s="3">
        <v>17.7</v>
      </c>
      <c r="I490" s="3" t="s">
        <v>12</v>
      </c>
      <c r="J490" s="3">
        <v>214170</v>
      </c>
      <c r="K490" s="3">
        <v>0</v>
      </c>
      <c r="L490" s="3">
        <v>13.568282565277315</v>
      </c>
      <c r="M490" s="3">
        <f>IF(F490&gt;0,SUM($J$2:J490)/SUM($F$2:F490),M489)</f>
        <v>17.351690642802218</v>
      </c>
    </row>
    <row r="491" spans="1:13" x14ac:dyDescent="0.25">
      <c r="A491" s="1">
        <v>44481</v>
      </c>
      <c r="B491" s="2">
        <v>42</v>
      </c>
      <c r="C491" s="2" t="s">
        <v>56</v>
      </c>
      <c r="D491" s="3" t="s">
        <v>15</v>
      </c>
      <c r="E491" s="3">
        <v>0</v>
      </c>
      <c r="F491" s="3">
        <v>14770</v>
      </c>
      <c r="G491" s="3">
        <v>627371.89999999944</v>
      </c>
      <c r="H491" s="3">
        <v>16.8</v>
      </c>
      <c r="I491" s="3" t="s">
        <v>12</v>
      </c>
      <c r="J491" s="3">
        <v>248136</v>
      </c>
      <c r="K491" s="3">
        <v>0</v>
      </c>
      <c r="L491" s="3">
        <v>13.568282565277315</v>
      </c>
      <c r="M491" s="3">
        <f>IF(F491&gt;0,SUM($J$2:J491)/SUM($F$2:F491),M490)</f>
        <v>17.34927924628148</v>
      </c>
    </row>
    <row r="492" spans="1:13" x14ac:dyDescent="0.25">
      <c r="A492" s="1">
        <v>44481</v>
      </c>
      <c r="B492" s="2">
        <v>42</v>
      </c>
      <c r="C492" s="2" t="s">
        <v>56</v>
      </c>
      <c r="D492" s="3" t="s">
        <v>15</v>
      </c>
      <c r="E492" s="3">
        <v>0</v>
      </c>
      <c r="F492" s="3">
        <v>1344</v>
      </c>
      <c r="G492" s="3">
        <v>626027.89999999944</v>
      </c>
      <c r="H492" s="3">
        <v>18.100000000000001</v>
      </c>
      <c r="I492" s="3" t="s">
        <v>12</v>
      </c>
      <c r="J492" s="3">
        <v>24326.400000000001</v>
      </c>
      <c r="K492" s="3">
        <v>0</v>
      </c>
      <c r="L492" s="3">
        <v>13.568282565277315</v>
      </c>
      <c r="M492" s="3">
        <f>IF(F492&gt;0,SUM($J$2:J492)/SUM($F$2:F492),M491)</f>
        <v>17.349577714098061</v>
      </c>
    </row>
    <row r="493" spans="1:13" x14ac:dyDescent="0.25">
      <c r="A493" s="1">
        <v>44481</v>
      </c>
      <c r="B493" s="2">
        <v>42</v>
      </c>
      <c r="C493" s="2" t="s">
        <v>56</v>
      </c>
      <c r="D493" s="3" t="s">
        <v>15</v>
      </c>
      <c r="E493" s="3">
        <v>0</v>
      </c>
      <c r="F493" s="3">
        <v>2550</v>
      </c>
      <c r="G493" s="3">
        <v>623477.89999999944</v>
      </c>
      <c r="H493" s="3">
        <v>18.100000000000001</v>
      </c>
      <c r="I493" s="3" t="s">
        <v>12</v>
      </c>
      <c r="J493" s="3">
        <v>46155</v>
      </c>
      <c r="K493" s="3">
        <v>0</v>
      </c>
      <c r="L493" s="3">
        <v>13.568282565277315</v>
      </c>
      <c r="M493" s="3">
        <f>IF(F493&gt;0,SUM($J$2:J493)/SUM($F$2:F493),M492)</f>
        <v>17.350143351663665</v>
      </c>
    </row>
    <row r="494" spans="1:13" x14ac:dyDescent="0.25">
      <c r="A494" s="1">
        <v>44483</v>
      </c>
      <c r="B494" s="2">
        <v>42</v>
      </c>
      <c r="C494" s="2" t="s">
        <v>56</v>
      </c>
      <c r="D494" s="3" t="s">
        <v>15</v>
      </c>
      <c r="E494" s="3">
        <v>0</v>
      </c>
      <c r="F494" s="3">
        <v>4010</v>
      </c>
      <c r="G494" s="3">
        <v>619467.89999999944</v>
      </c>
      <c r="H494" s="3">
        <v>16.7</v>
      </c>
      <c r="I494" s="3" t="s">
        <v>12</v>
      </c>
      <c r="J494" s="3">
        <v>66967</v>
      </c>
      <c r="K494" s="3">
        <v>0</v>
      </c>
      <c r="L494" s="3">
        <v>13.568282565277315</v>
      </c>
      <c r="M494" s="3">
        <f>IF(F494&gt;0,SUM($J$2:J494)/SUM($F$2:F494),M493)</f>
        <v>17.349373634156002</v>
      </c>
    </row>
    <row r="495" spans="1:13" x14ac:dyDescent="0.25">
      <c r="A495" s="1">
        <v>44483</v>
      </c>
      <c r="B495" s="2">
        <v>42</v>
      </c>
      <c r="C495" s="2" t="s">
        <v>56</v>
      </c>
      <c r="D495" s="3" t="s">
        <v>15</v>
      </c>
      <c r="E495" s="3">
        <v>23275</v>
      </c>
      <c r="F495" s="3">
        <v>0</v>
      </c>
      <c r="G495" s="3">
        <v>642742.89999999944</v>
      </c>
      <c r="H495" s="3" t="s">
        <v>12</v>
      </c>
      <c r="I495" s="3">
        <v>12.3</v>
      </c>
      <c r="J495" s="3">
        <v>0</v>
      </c>
      <c r="K495" s="3">
        <v>286282.5</v>
      </c>
      <c r="L495" s="3">
        <v>13.560957313730691</v>
      </c>
      <c r="M495" s="3">
        <f>IF(F495&gt;0,SUM($J$2:J495)/SUM($F$2:F495),M494)</f>
        <v>17.349373634156002</v>
      </c>
    </row>
    <row r="496" spans="1:13" x14ac:dyDescent="0.25">
      <c r="A496" s="1">
        <v>44483</v>
      </c>
      <c r="B496" s="2">
        <v>42</v>
      </c>
      <c r="C496" s="2" t="s">
        <v>56</v>
      </c>
      <c r="D496" s="3" t="s">
        <v>15</v>
      </c>
      <c r="E496" s="3">
        <v>0</v>
      </c>
      <c r="F496" s="3">
        <v>23275</v>
      </c>
      <c r="G496" s="3">
        <v>619467.89999999944</v>
      </c>
      <c r="H496" s="3">
        <v>16.399999999999999</v>
      </c>
      <c r="I496" s="3" t="s">
        <v>12</v>
      </c>
      <c r="J496" s="3">
        <v>381709.99999999994</v>
      </c>
      <c r="K496" s="3">
        <v>0</v>
      </c>
      <c r="L496" s="3">
        <v>13.560957313730691</v>
      </c>
      <c r="M496" s="3">
        <f>IF(F496&gt;0,SUM($J$2:J496)/SUM($F$2:F496),M495)</f>
        <v>17.342894297210197</v>
      </c>
    </row>
    <row r="497" spans="1:13" x14ac:dyDescent="0.25">
      <c r="A497" s="1">
        <v>44483</v>
      </c>
      <c r="B497" s="2">
        <v>42</v>
      </c>
      <c r="C497" s="2" t="s">
        <v>56</v>
      </c>
      <c r="D497" s="3" t="s">
        <v>15</v>
      </c>
      <c r="E497" s="3">
        <v>21620</v>
      </c>
      <c r="F497" s="3">
        <v>0</v>
      </c>
      <c r="G497" s="3">
        <v>641087.89999999944</v>
      </c>
      <c r="H497" s="3" t="s">
        <v>12</v>
      </c>
      <c r="I497" s="3">
        <v>12.3</v>
      </c>
      <c r="J497" s="3">
        <v>0</v>
      </c>
      <c r="K497" s="3">
        <v>265926</v>
      </c>
      <c r="L497" s="3">
        <v>13.554228335419435</v>
      </c>
      <c r="M497" s="3">
        <f>IF(F497&gt;0,SUM($J$2:J497)/SUM($F$2:F497),M496)</f>
        <v>17.342894297210197</v>
      </c>
    </row>
    <row r="498" spans="1:13" x14ac:dyDescent="0.25">
      <c r="A498" s="1">
        <v>44483</v>
      </c>
      <c r="B498" s="2">
        <v>42</v>
      </c>
      <c r="C498" s="2" t="s">
        <v>56</v>
      </c>
      <c r="D498" s="3" t="s">
        <v>15</v>
      </c>
      <c r="E498" s="3">
        <v>0</v>
      </c>
      <c r="F498" s="3">
        <v>21620</v>
      </c>
      <c r="G498" s="3">
        <v>619467.89999999944</v>
      </c>
      <c r="H498" s="3">
        <v>18.3</v>
      </c>
      <c r="I498" s="3" t="s">
        <v>12</v>
      </c>
      <c r="J498" s="3">
        <v>395646</v>
      </c>
      <c r="K498" s="3">
        <v>0</v>
      </c>
      <c r="L498" s="3">
        <v>13.554228335419435</v>
      </c>
      <c r="M498" s="3">
        <f>IF(F498&gt;0,SUM($J$2:J498)/SUM($F$2:F498),M497)</f>
        <v>17.348923706356828</v>
      </c>
    </row>
    <row r="499" spans="1:13" x14ac:dyDescent="0.25">
      <c r="A499" s="1">
        <v>44487</v>
      </c>
      <c r="B499" s="2">
        <v>43</v>
      </c>
      <c r="C499" s="2" t="s">
        <v>57</v>
      </c>
      <c r="D499" s="3" t="s">
        <v>15</v>
      </c>
      <c r="E499" s="3">
        <v>0</v>
      </c>
      <c r="F499" s="3">
        <v>930</v>
      </c>
      <c r="G499" s="3">
        <v>618537.89999999944</v>
      </c>
      <c r="H499" s="3">
        <v>18.5</v>
      </c>
      <c r="I499" s="3" t="s">
        <v>12</v>
      </c>
      <c r="J499" s="3">
        <v>17205</v>
      </c>
      <c r="K499" s="3">
        <v>0</v>
      </c>
      <c r="L499" s="3">
        <v>13.554228335419435</v>
      </c>
      <c r="M499" s="3">
        <f>IF(F499&gt;0,SUM($J$2:J499)/SUM($F$2:F499),M498)</f>
        <v>17.349235544007357</v>
      </c>
    </row>
    <row r="500" spans="1:13" x14ac:dyDescent="0.25">
      <c r="A500" s="1">
        <v>44487</v>
      </c>
      <c r="B500" s="2">
        <v>43</v>
      </c>
      <c r="C500" s="2" t="s">
        <v>57</v>
      </c>
      <c r="D500" s="3" t="s">
        <v>15</v>
      </c>
      <c r="E500" s="3">
        <v>0</v>
      </c>
      <c r="F500" s="3">
        <v>33522</v>
      </c>
      <c r="G500" s="3">
        <v>585015.89999999944</v>
      </c>
      <c r="H500" s="3">
        <v>18.3</v>
      </c>
      <c r="I500" s="3" t="s">
        <v>12</v>
      </c>
      <c r="J500" s="3">
        <v>613452.6</v>
      </c>
      <c r="K500" s="3">
        <v>0</v>
      </c>
      <c r="L500" s="3">
        <v>13.554228335419435</v>
      </c>
      <c r="M500" s="3">
        <f>IF(F500&gt;0,SUM($J$2:J500)/SUM($F$2:F500),M499)</f>
        <v>17.358429957802628</v>
      </c>
    </row>
    <row r="501" spans="1:13" x14ac:dyDescent="0.25">
      <c r="A501" s="1">
        <v>44487</v>
      </c>
      <c r="B501" s="2">
        <v>43</v>
      </c>
      <c r="C501" s="2" t="s">
        <v>57</v>
      </c>
      <c r="D501" s="3" t="s">
        <v>15</v>
      </c>
      <c r="E501" s="3">
        <v>0</v>
      </c>
      <c r="F501" s="3">
        <v>41370</v>
      </c>
      <c r="G501" s="3">
        <v>543645.89999999944</v>
      </c>
      <c r="H501" s="3">
        <v>17.600000000000001</v>
      </c>
      <c r="I501" s="3" t="s">
        <v>12</v>
      </c>
      <c r="J501" s="3">
        <v>728112.00000000012</v>
      </c>
      <c r="K501" s="3">
        <v>0</v>
      </c>
      <c r="L501" s="3">
        <v>13.554228335419435</v>
      </c>
      <c r="M501" s="3">
        <f>IF(F501&gt;0,SUM($J$2:J501)/SUM($F$2:F501),M500)</f>
        <v>17.361278989954613</v>
      </c>
    </row>
    <row r="502" spans="1:13" x14ac:dyDescent="0.25">
      <c r="A502" s="1">
        <v>44492</v>
      </c>
      <c r="B502" s="2">
        <v>43</v>
      </c>
      <c r="C502" s="2" t="s">
        <v>57</v>
      </c>
      <c r="D502" s="3" t="s">
        <v>15</v>
      </c>
      <c r="E502" s="3">
        <v>0</v>
      </c>
      <c r="F502" s="3">
        <v>6064</v>
      </c>
      <c r="G502" s="3">
        <v>537581.89999999944</v>
      </c>
      <c r="H502" s="3">
        <v>16.5</v>
      </c>
      <c r="I502" s="3" t="s">
        <v>12</v>
      </c>
      <c r="J502" s="3">
        <v>100056</v>
      </c>
      <c r="K502" s="3">
        <v>0</v>
      </c>
      <c r="L502" s="3">
        <v>13.554228335419435</v>
      </c>
      <c r="M502" s="3">
        <f>IF(F502&gt;0,SUM($J$2:J502)/SUM($F$2:F502),M501)</f>
        <v>17.359792637964141</v>
      </c>
    </row>
    <row r="503" spans="1:13" x14ac:dyDescent="0.25">
      <c r="A503" s="1">
        <v>44492</v>
      </c>
      <c r="B503" s="2">
        <v>43</v>
      </c>
      <c r="C503" s="2" t="s">
        <v>57</v>
      </c>
      <c r="D503" s="3" t="s">
        <v>15</v>
      </c>
      <c r="E503" s="3">
        <v>0</v>
      </c>
      <c r="F503" s="3">
        <v>15000</v>
      </c>
      <c r="G503" s="3">
        <v>522581.89999999944</v>
      </c>
      <c r="H503" s="3">
        <v>17.8</v>
      </c>
      <c r="I503" s="3" t="s">
        <v>12</v>
      </c>
      <c r="J503" s="3">
        <v>267000</v>
      </c>
      <c r="K503" s="3">
        <v>0</v>
      </c>
      <c r="L503" s="3">
        <v>13.554228335419435</v>
      </c>
      <c r="M503" s="3">
        <f>IF(F503&gt;0,SUM($J$2:J503)/SUM($F$2:F503),M502)</f>
        <v>17.361663824982919</v>
      </c>
    </row>
    <row r="504" spans="1:13" x14ac:dyDescent="0.25">
      <c r="A504" s="1">
        <v>44494</v>
      </c>
      <c r="B504" s="2">
        <v>44</v>
      </c>
      <c r="C504" s="2" t="s">
        <v>58</v>
      </c>
      <c r="D504" s="3" t="s">
        <v>15</v>
      </c>
      <c r="E504" s="3">
        <v>0</v>
      </c>
      <c r="F504" s="3">
        <v>40040</v>
      </c>
      <c r="G504" s="3">
        <v>482541.89999999944</v>
      </c>
      <c r="H504" s="3">
        <v>18.3</v>
      </c>
      <c r="I504" s="3" t="s">
        <v>12</v>
      </c>
      <c r="J504" s="3">
        <v>732732</v>
      </c>
      <c r="K504" s="3">
        <v>0</v>
      </c>
      <c r="L504" s="3">
        <v>13.554228335419435</v>
      </c>
      <c r="M504" s="3">
        <f>IF(F504&gt;0,SUM($J$2:J504)/SUM($F$2:F504),M503)</f>
        <v>17.37219122630545</v>
      </c>
    </row>
    <row r="505" spans="1:13" x14ac:dyDescent="0.25">
      <c r="A505" s="1">
        <v>44495</v>
      </c>
      <c r="B505" s="2">
        <v>44</v>
      </c>
      <c r="C505" s="2" t="s">
        <v>58</v>
      </c>
      <c r="D505" s="3" t="s">
        <v>15</v>
      </c>
      <c r="E505" s="3">
        <v>0</v>
      </c>
      <c r="F505" s="3">
        <v>21200</v>
      </c>
      <c r="G505" s="3">
        <v>461341.89999999944</v>
      </c>
      <c r="H505" s="3">
        <v>17.600000000000001</v>
      </c>
      <c r="I505" s="3" t="s">
        <v>12</v>
      </c>
      <c r="J505" s="3">
        <v>373120.00000000006</v>
      </c>
      <c r="K505" s="3">
        <v>0</v>
      </c>
      <c r="L505" s="3">
        <v>13.554228335419435</v>
      </c>
      <c r="M505" s="3">
        <f>IF(F505&gt;0,SUM($J$2:J505)/SUM($F$2:F505),M504)</f>
        <v>17.373536475601856</v>
      </c>
    </row>
    <row r="506" spans="1:13" x14ac:dyDescent="0.25">
      <c r="A506" s="1">
        <v>44499</v>
      </c>
      <c r="B506" s="2">
        <v>44</v>
      </c>
      <c r="C506" s="2" t="s">
        <v>58</v>
      </c>
      <c r="D506" s="3" t="s">
        <v>15</v>
      </c>
      <c r="E506" s="3">
        <v>0</v>
      </c>
      <c r="F506" s="3">
        <v>1075</v>
      </c>
      <c r="G506" s="3">
        <v>460266.89999999944</v>
      </c>
      <c r="H506" s="3">
        <v>16.399999999999999</v>
      </c>
      <c r="I506" s="3" t="s">
        <v>12</v>
      </c>
      <c r="J506" s="3">
        <v>17630</v>
      </c>
      <c r="K506" s="3">
        <v>0</v>
      </c>
      <c r="L506" s="3">
        <v>13.554228335419435</v>
      </c>
      <c r="M506" s="3">
        <f>IF(F506&gt;0,SUM($J$2:J506)/SUM($F$2:F506),M505)</f>
        <v>17.37324505038093</v>
      </c>
    </row>
    <row r="507" spans="1:13" x14ac:dyDescent="0.25">
      <c r="A507" s="1">
        <v>44500</v>
      </c>
      <c r="B507" s="2">
        <v>45</v>
      </c>
      <c r="C507" s="2" t="s">
        <v>59</v>
      </c>
      <c r="D507" s="3" t="s">
        <v>15</v>
      </c>
      <c r="E507" s="3">
        <v>11855</v>
      </c>
      <c r="F507" s="3">
        <v>0</v>
      </c>
      <c r="G507" s="3">
        <v>472121.89999999944</v>
      </c>
      <c r="H507" s="3" t="s">
        <v>12</v>
      </c>
      <c r="I507" s="3">
        <v>12.5</v>
      </c>
      <c r="J507" s="3">
        <v>0</v>
      </c>
      <c r="K507" s="3">
        <v>148187.5</v>
      </c>
      <c r="L507" s="3">
        <v>13.551152519447381</v>
      </c>
      <c r="M507" s="3">
        <f>IF(F507&gt;0,SUM($J$2:J507)/SUM($F$2:F507),M506)</f>
        <v>17.37324505038093</v>
      </c>
    </row>
    <row r="508" spans="1:13" x14ac:dyDescent="0.25">
      <c r="A508" s="1">
        <v>44500</v>
      </c>
      <c r="B508" s="2">
        <v>45</v>
      </c>
      <c r="C508" s="2" t="s">
        <v>59</v>
      </c>
      <c r="D508" s="3" t="s">
        <v>15</v>
      </c>
      <c r="E508" s="3">
        <v>0</v>
      </c>
      <c r="F508" s="3">
        <v>11855</v>
      </c>
      <c r="G508" s="3">
        <v>460266.89999999944</v>
      </c>
      <c r="H508" s="3">
        <v>17.5</v>
      </c>
      <c r="I508" s="3" t="s">
        <v>12</v>
      </c>
      <c r="J508" s="3">
        <v>207462.5</v>
      </c>
      <c r="K508" s="3">
        <v>0</v>
      </c>
      <c r="L508" s="3">
        <v>13.551152519447381</v>
      </c>
      <c r="M508" s="3">
        <f>IF(F508&gt;0,SUM($J$2:J508)/SUM($F$2:F508),M507)</f>
        <v>17.373662113328674</v>
      </c>
    </row>
    <row r="509" spans="1:13" x14ac:dyDescent="0.25">
      <c r="A509" s="1">
        <v>44506</v>
      </c>
      <c r="B509" s="2">
        <v>45</v>
      </c>
      <c r="C509" s="2" t="s">
        <v>59</v>
      </c>
      <c r="D509" s="3" t="s">
        <v>15</v>
      </c>
      <c r="E509" s="3">
        <v>0</v>
      </c>
      <c r="F509" s="3">
        <v>940</v>
      </c>
      <c r="G509" s="3">
        <v>459326.89999999944</v>
      </c>
      <c r="H509" s="3">
        <v>16.100000000000001</v>
      </c>
      <c r="I509" s="3" t="s">
        <v>12</v>
      </c>
      <c r="J509" s="3">
        <v>15134.000000000002</v>
      </c>
      <c r="K509" s="3">
        <v>0</v>
      </c>
      <c r="L509" s="3">
        <v>13.551152519447381</v>
      </c>
      <c r="M509" s="3">
        <f>IF(F509&gt;0,SUM($J$2:J509)/SUM($F$2:F509),M508)</f>
        <v>17.373329910047737</v>
      </c>
    </row>
    <row r="510" spans="1:13" x14ac:dyDescent="0.25">
      <c r="A510" s="1">
        <v>44509</v>
      </c>
      <c r="B510" s="2">
        <v>46</v>
      </c>
      <c r="C510" s="2" t="s">
        <v>60</v>
      </c>
      <c r="D510" s="3" t="s">
        <v>15</v>
      </c>
      <c r="E510" s="3">
        <v>0</v>
      </c>
      <c r="F510" s="3">
        <v>16104</v>
      </c>
      <c r="G510" s="3">
        <v>443222.89999999944</v>
      </c>
      <c r="H510" s="3">
        <v>17.3</v>
      </c>
      <c r="I510" s="3" t="s">
        <v>12</v>
      </c>
      <c r="J510" s="3">
        <v>278599.2</v>
      </c>
      <c r="K510" s="3">
        <v>0</v>
      </c>
      <c r="L510" s="3">
        <v>13.551152519447381</v>
      </c>
      <c r="M510" s="3">
        <f>IF(F510&gt;0,SUM($J$2:J510)/SUM($F$2:F510),M509)</f>
        <v>17.373003697657026</v>
      </c>
    </row>
    <row r="511" spans="1:13" x14ac:dyDescent="0.25">
      <c r="A511" s="1">
        <v>44510</v>
      </c>
      <c r="B511" s="2">
        <v>46</v>
      </c>
      <c r="C511" s="2" t="s">
        <v>60</v>
      </c>
      <c r="D511" s="3" t="s">
        <v>15</v>
      </c>
      <c r="E511" s="3">
        <v>0</v>
      </c>
      <c r="F511" s="3">
        <v>59490</v>
      </c>
      <c r="G511" s="3">
        <v>383732.89999999944</v>
      </c>
      <c r="H511" s="3">
        <v>17.5</v>
      </c>
      <c r="I511" s="3" t="s">
        <v>12</v>
      </c>
      <c r="J511" s="3">
        <v>1041075</v>
      </c>
      <c r="K511" s="3">
        <v>0</v>
      </c>
      <c r="L511" s="3">
        <v>13.551152519447381</v>
      </c>
      <c r="M511" s="3">
        <f>IF(F511&gt;0,SUM($J$2:J511)/SUM($F$2:F511),M510)</f>
        <v>17.375056946670302</v>
      </c>
    </row>
    <row r="512" spans="1:13" x14ac:dyDescent="0.25">
      <c r="A512" s="1">
        <v>44512</v>
      </c>
      <c r="B512" s="2">
        <v>46</v>
      </c>
      <c r="C512" s="2" t="s">
        <v>60</v>
      </c>
      <c r="D512" s="3" t="s">
        <v>15</v>
      </c>
      <c r="E512" s="3">
        <v>0</v>
      </c>
      <c r="F512" s="3">
        <v>74400</v>
      </c>
      <c r="G512" s="3">
        <v>309332.89999999944</v>
      </c>
      <c r="H512" s="3">
        <v>16.899999999999999</v>
      </c>
      <c r="I512" s="3" t="s">
        <v>12</v>
      </c>
      <c r="J512" s="3">
        <v>1257360</v>
      </c>
      <c r="K512" s="3">
        <v>0</v>
      </c>
      <c r="L512" s="3">
        <v>13.551152519447381</v>
      </c>
      <c r="M512" s="3">
        <f>IF(F512&gt;0,SUM($J$2:J512)/SUM($F$2:F512),M511)</f>
        <v>17.365641706867326</v>
      </c>
    </row>
    <row r="513" spans="1:13" x14ac:dyDescent="0.25">
      <c r="A513" s="1">
        <v>44512</v>
      </c>
      <c r="B513" s="2">
        <v>46</v>
      </c>
      <c r="C513" s="2" t="s">
        <v>60</v>
      </c>
      <c r="D513" s="3" t="s">
        <v>15</v>
      </c>
      <c r="E513" s="3">
        <v>0</v>
      </c>
      <c r="F513" s="3">
        <v>59580</v>
      </c>
      <c r="G513" s="3">
        <v>249752.89999999944</v>
      </c>
      <c r="H513" s="3">
        <v>16.100000000000001</v>
      </c>
      <c r="I513" s="3" t="s">
        <v>12</v>
      </c>
      <c r="J513" s="3">
        <v>959238.00000000012</v>
      </c>
      <c r="K513" s="3">
        <v>0</v>
      </c>
      <c r="L513" s="3">
        <v>13.551152519447381</v>
      </c>
      <c r="M513" s="3">
        <f>IF(F513&gt;0,SUM($J$2:J513)/SUM($F$2:F513),M512)</f>
        <v>17.345868124798429</v>
      </c>
    </row>
    <row r="514" spans="1:13" x14ac:dyDescent="0.25">
      <c r="A514" s="1">
        <v>44513</v>
      </c>
      <c r="B514" s="2">
        <v>46</v>
      </c>
      <c r="C514" s="2" t="s">
        <v>60</v>
      </c>
      <c r="D514" s="3" t="s">
        <v>15</v>
      </c>
      <c r="E514" s="3">
        <v>0</v>
      </c>
      <c r="F514" s="3">
        <v>16136</v>
      </c>
      <c r="G514" s="3">
        <v>233616.89999999944</v>
      </c>
      <c r="H514" s="3">
        <v>18.8</v>
      </c>
      <c r="I514" s="3" t="s">
        <v>12</v>
      </c>
      <c r="J514" s="3">
        <v>303356.79999999999</v>
      </c>
      <c r="K514" s="3">
        <v>0</v>
      </c>
      <c r="L514" s="3">
        <v>13.551152519447381</v>
      </c>
      <c r="M514" s="3">
        <f>IF(F514&gt;0,SUM($J$2:J514)/SUM($F$2:F514),M513)</f>
        <v>17.351995013859078</v>
      </c>
    </row>
    <row r="515" spans="1:13" x14ac:dyDescent="0.25">
      <c r="A515" s="1">
        <v>44513</v>
      </c>
      <c r="B515" s="2">
        <v>46</v>
      </c>
      <c r="C515" s="2" t="s">
        <v>60</v>
      </c>
      <c r="D515" s="3" t="s">
        <v>15</v>
      </c>
      <c r="E515" s="3">
        <v>0</v>
      </c>
      <c r="F515" s="3">
        <v>31888</v>
      </c>
      <c r="G515" s="3">
        <v>201728.89999999944</v>
      </c>
      <c r="H515" s="3">
        <v>17.399999999999999</v>
      </c>
      <c r="I515" s="3" t="s">
        <v>12</v>
      </c>
      <c r="J515" s="3">
        <v>554851.19999999995</v>
      </c>
      <c r="K515" s="3">
        <v>0</v>
      </c>
      <c r="L515" s="3">
        <v>13.551152519447381</v>
      </c>
      <c r="M515" s="3">
        <f>IF(F515&gt;0,SUM($J$2:J515)/SUM($F$2:F515),M514)</f>
        <v>17.352391431290769</v>
      </c>
    </row>
    <row r="516" spans="1:13" x14ac:dyDescent="0.25">
      <c r="A516" s="1">
        <v>44513</v>
      </c>
      <c r="B516" s="2">
        <v>46</v>
      </c>
      <c r="C516" s="2" t="s">
        <v>60</v>
      </c>
      <c r="D516" s="3" t="s">
        <v>15</v>
      </c>
      <c r="E516" s="3">
        <v>0</v>
      </c>
      <c r="F516" s="3">
        <v>16076</v>
      </c>
      <c r="G516" s="3">
        <v>185652.89999999944</v>
      </c>
      <c r="H516" s="3">
        <v>16.5</v>
      </c>
      <c r="I516" s="3" t="s">
        <v>12</v>
      </c>
      <c r="J516" s="3">
        <v>265254</v>
      </c>
      <c r="K516" s="3">
        <v>0</v>
      </c>
      <c r="L516" s="3">
        <v>13.551152519447381</v>
      </c>
      <c r="M516" s="3">
        <f>IF(F516&gt;0,SUM($J$2:J516)/SUM($F$2:F516),M515)</f>
        <v>17.34885755024262</v>
      </c>
    </row>
    <row r="517" spans="1:13" x14ac:dyDescent="0.25">
      <c r="A517" s="1">
        <v>44514</v>
      </c>
      <c r="B517" s="2">
        <v>47</v>
      </c>
      <c r="C517" s="2" t="s">
        <v>61</v>
      </c>
      <c r="D517" s="3" t="s">
        <v>15</v>
      </c>
      <c r="E517" s="3">
        <v>33534</v>
      </c>
      <c r="F517" s="3">
        <v>0</v>
      </c>
      <c r="G517" s="3">
        <v>219186.89999999944</v>
      </c>
      <c r="H517" s="3" t="s">
        <v>12</v>
      </c>
      <c r="I517" s="3">
        <v>12.2</v>
      </c>
      <c r="J517" s="3">
        <v>0</v>
      </c>
      <c r="K517" s="3">
        <v>409114.8</v>
      </c>
      <c r="L517" s="3">
        <v>13.540092794240195</v>
      </c>
      <c r="M517" s="3">
        <f>IF(F517&gt;0,SUM($J$2:J517)/SUM($F$2:F517),M516)</f>
        <v>17.34885755024262</v>
      </c>
    </row>
    <row r="518" spans="1:13" x14ac:dyDescent="0.25">
      <c r="A518" s="1">
        <v>44514</v>
      </c>
      <c r="B518" s="2">
        <v>47</v>
      </c>
      <c r="C518" s="2" t="s">
        <v>61</v>
      </c>
      <c r="D518" s="3" t="s">
        <v>15</v>
      </c>
      <c r="E518" s="3">
        <v>0</v>
      </c>
      <c r="F518" s="3">
        <v>33534</v>
      </c>
      <c r="G518" s="3">
        <v>185652.89999999944</v>
      </c>
      <c r="H518" s="3">
        <v>18.3</v>
      </c>
      <c r="I518" s="3" t="s">
        <v>12</v>
      </c>
      <c r="J518" s="3">
        <v>613672.20000000007</v>
      </c>
      <c r="K518" s="3">
        <v>0</v>
      </c>
      <c r="L518" s="3">
        <v>13.540092794240195</v>
      </c>
      <c r="M518" s="3">
        <f>IF(F518&gt;0,SUM($J$2:J518)/SUM($F$2:F518),M517)</f>
        <v>17.357012590481308</v>
      </c>
    </row>
    <row r="519" spans="1:13" x14ac:dyDescent="0.25">
      <c r="A519" s="1">
        <v>44514</v>
      </c>
      <c r="B519" s="2">
        <v>47</v>
      </c>
      <c r="C519" s="2" t="s">
        <v>61</v>
      </c>
      <c r="D519" s="3" t="s">
        <v>15</v>
      </c>
      <c r="E519" s="3">
        <v>0</v>
      </c>
      <c r="F519" s="3">
        <v>40550</v>
      </c>
      <c r="G519" s="3">
        <v>145102.89999999944</v>
      </c>
      <c r="H519" s="3">
        <v>16.100000000000001</v>
      </c>
      <c r="I519" s="3" t="s">
        <v>12</v>
      </c>
      <c r="J519" s="3">
        <v>652855</v>
      </c>
      <c r="K519" s="3">
        <v>0</v>
      </c>
      <c r="L519" s="3">
        <v>13.540092794240195</v>
      </c>
      <c r="M519" s="3">
        <f>IF(F519&gt;0,SUM($J$2:J519)/SUM($F$2:F519),M518)</f>
        <v>17.344113883454451</v>
      </c>
    </row>
    <row r="520" spans="1:13" x14ac:dyDescent="0.25">
      <c r="A520" s="1">
        <v>44514</v>
      </c>
      <c r="B520" s="2">
        <v>47</v>
      </c>
      <c r="C520" s="2" t="s">
        <v>61</v>
      </c>
      <c r="D520" s="3" t="s">
        <v>15</v>
      </c>
      <c r="E520" s="3">
        <v>0</v>
      </c>
      <c r="F520" s="3">
        <v>20050</v>
      </c>
      <c r="G520" s="3">
        <v>125052.89999999944</v>
      </c>
      <c r="H520" s="3">
        <v>17.2</v>
      </c>
      <c r="I520" s="3" t="s">
        <v>12</v>
      </c>
      <c r="J520" s="3">
        <v>344860</v>
      </c>
      <c r="K520" s="3">
        <v>0</v>
      </c>
      <c r="L520" s="3">
        <v>13.540092794240195</v>
      </c>
      <c r="M520" s="3">
        <f>IF(F520&gt;0,SUM($J$2:J520)/SUM($F$2:F520),M519)</f>
        <v>17.343386375150054</v>
      </c>
    </row>
    <row r="521" spans="1:13" x14ac:dyDescent="0.25">
      <c r="A521" s="1">
        <v>44514</v>
      </c>
      <c r="B521" s="2">
        <v>47</v>
      </c>
      <c r="C521" s="2" t="s">
        <v>61</v>
      </c>
      <c r="D521" s="3" t="s">
        <v>15</v>
      </c>
      <c r="E521" s="3">
        <v>0</v>
      </c>
      <c r="F521" s="3">
        <v>9182</v>
      </c>
      <c r="G521" s="3">
        <v>115870.89999999944</v>
      </c>
      <c r="H521" s="3">
        <v>16.5</v>
      </c>
      <c r="I521" s="3" t="s">
        <v>12</v>
      </c>
      <c r="J521" s="3">
        <v>151503</v>
      </c>
      <c r="K521" s="3">
        <v>0</v>
      </c>
      <c r="L521" s="3">
        <v>13.540092794240195</v>
      </c>
      <c r="M521" s="3">
        <f>IF(F521&gt;0,SUM($J$2:J521)/SUM($F$2:F521),M520)</f>
        <v>17.341441110155248</v>
      </c>
    </row>
    <row r="522" spans="1:13" x14ac:dyDescent="0.25">
      <c r="A522" s="1">
        <v>44514</v>
      </c>
      <c r="B522" s="2">
        <v>47</v>
      </c>
      <c r="C522" s="2" t="s">
        <v>61</v>
      </c>
      <c r="D522" s="3" t="s">
        <v>15</v>
      </c>
      <c r="E522" s="3">
        <v>0</v>
      </c>
      <c r="F522" s="3">
        <v>4840</v>
      </c>
      <c r="G522" s="3">
        <v>111030.89999999944</v>
      </c>
      <c r="H522" s="3">
        <v>18.399999999999999</v>
      </c>
      <c r="I522" s="3" t="s">
        <v>12</v>
      </c>
      <c r="J522" s="3">
        <v>89056</v>
      </c>
      <c r="K522" s="3">
        <v>0</v>
      </c>
      <c r="L522" s="3">
        <v>13.540092794240195</v>
      </c>
      <c r="M522" s="3">
        <f>IF(F522&gt;0,SUM($J$2:J522)/SUM($F$2:F522),M521)</f>
        <v>17.342726537681465</v>
      </c>
    </row>
    <row r="523" spans="1:13" x14ac:dyDescent="0.25">
      <c r="A523" s="1">
        <v>44514</v>
      </c>
      <c r="B523" s="2">
        <v>47</v>
      </c>
      <c r="C523" s="2" t="s">
        <v>61</v>
      </c>
      <c r="D523" s="3" t="s">
        <v>15</v>
      </c>
      <c r="E523" s="3">
        <v>0</v>
      </c>
      <c r="F523" s="3">
        <v>1090</v>
      </c>
      <c r="G523" s="3">
        <v>109940.89999999944</v>
      </c>
      <c r="H523" s="3">
        <v>17.399999999999999</v>
      </c>
      <c r="I523" s="3" t="s">
        <v>12</v>
      </c>
      <c r="J523" s="3">
        <v>18966</v>
      </c>
      <c r="K523" s="3">
        <v>0</v>
      </c>
      <c r="L523" s="3">
        <v>13.540092794240195</v>
      </c>
      <c r="M523" s="3">
        <f>IF(F523&gt;0,SUM($J$2:J523)/SUM($F$2:F523),M522)</f>
        <v>17.342742196117946</v>
      </c>
    </row>
    <row r="524" spans="1:13" x14ac:dyDescent="0.25">
      <c r="A524" s="1">
        <v>44514</v>
      </c>
      <c r="B524" s="2">
        <v>47</v>
      </c>
      <c r="C524" s="2" t="s">
        <v>61</v>
      </c>
      <c r="D524" s="3" t="s">
        <v>15</v>
      </c>
      <c r="E524" s="3">
        <v>0</v>
      </c>
      <c r="F524" s="3">
        <v>6360</v>
      </c>
      <c r="G524" s="3">
        <v>103580.89999999944</v>
      </c>
      <c r="H524" s="3">
        <v>16.899999999999999</v>
      </c>
      <c r="I524" s="3" t="s">
        <v>12</v>
      </c>
      <c r="J524" s="3">
        <v>107483.99999999999</v>
      </c>
      <c r="K524" s="3">
        <v>0</v>
      </c>
      <c r="L524" s="3">
        <v>13.540092794240195</v>
      </c>
      <c r="M524" s="3">
        <f>IF(F524&gt;0,SUM($J$2:J524)/SUM($F$2:F524),M523)</f>
        <v>17.342037041688432</v>
      </c>
    </row>
    <row r="525" spans="1:13" x14ac:dyDescent="0.25">
      <c r="A525" s="1">
        <v>44515</v>
      </c>
      <c r="B525" s="2">
        <v>47</v>
      </c>
      <c r="C525" s="2" t="s">
        <v>61</v>
      </c>
      <c r="D525" s="3" t="s">
        <v>15</v>
      </c>
      <c r="E525" s="3">
        <v>0</v>
      </c>
      <c r="F525" s="3">
        <v>5200</v>
      </c>
      <c r="G525" s="3">
        <v>98380.899999999441</v>
      </c>
      <c r="H525" s="3">
        <v>18.600000000000001</v>
      </c>
      <c r="I525" s="3" t="s">
        <v>12</v>
      </c>
      <c r="J525" s="3">
        <v>96720.000000000015</v>
      </c>
      <c r="K525" s="3">
        <v>0</v>
      </c>
      <c r="L525" s="3">
        <v>13.540092794240195</v>
      </c>
      <c r="M525" s="3">
        <f>IF(F525&gt;0,SUM($J$2:J525)/SUM($F$2:F525),M524)</f>
        <v>17.343673037666754</v>
      </c>
    </row>
    <row r="526" spans="1:13" x14ac:dyDescent="0.25">
      <c r="A526" s="1">
        <v>44515</v>
      </c>
      <c r="B526" s="2">
        <v>47</v>
      </c>
      <c r="C526" s="2" t="s">
        <v>61</v>
      </c>
      <c r="D526" s="3" t="s">
        <v>15</v>
      </c>
      <c r="E526" s="3">
        <v>0</v>
      </c>
      <c r="F526" s="3">
        <v>8900</v>
      </c>
      <c r="G526" s="3">
        <v>89480.899999999441</v>
      </c>
      <c r="H526" s="3">
        <v>16.100000000000001</v>
      </c>
      <c r="I526" s="3" t="s">
        <v>12</v>
      </c>
      <c r="J526" s="3">
        <v>143290</v>
      </c>
      <c r="K526" s="3">
        <v>0</v>
      </c>
      <c r="L526" s="3">
        <v>13.540092794240195</v>
      </c>
      <c r="M526" s="3">
        <f>IF(F526&gt;0,SUM($J$2:J526)/SUM($F$2:F526),M525)</f>
        <v>17.340910923348844</v>
      </c>
    </row>
    <row r="527" spans="1:13" x14ac:dyDescent="0.25">
      <c r="A527" s="1">
        <v>44515</v>
      </c>
      <c r="B527" s="2">
        <v>47</v>
      </c>
      <c r="C527" s="2" t="s">
        <v>61</v>
      </c>
      <c r="D527" s="3" t="s">
        <v>15</v>
      </c>
      <c r="E527" s="3">
        <v>0</v>
      </c>
      <c r="F527" s="3">
        <v>3000</v>
      </c>
      <c r="G527" s="3">
        <v>86480.899999999441</v>
      </c>
      <c r="H527" s="3">
        <v>16.899999999999999</v>
      </c>
      <c r="I527" s="3" t="s">
        <v>12</v>
      </c>
      <c r="J527" s="3">
        <v>50699.999999999993</v>
      </c>
      <c r="K527" s="3">
        <v>0</v>
      </c>
      <c r="L527" s="3">
        <v>13.540092794240195</v>
      </c>
      <c r="M527" s="3">
        <f>IF(F527&gt;0,SUM($J$2:J527)/SUM($F$2:F527),M526)</f>
        <v>17.340581091542926</v>
      </c>
    </row>
    <row r="528" spans="1:13" x14ac:dyDescent="0.25">
      <c r="A528" s="1">
        <v>44515</v>
      </c>
      <c r="B528" s="2">
        <v>47</v>
      </c>
      <c r="C528" s="2" t="s">
        <v>61</v>
      </c>
      <c r="D528" s="3" t="s">
        <v>15</v>
      </c>
      <c r="E528" s="3">
        <v>0</v>
      </c>
      <c r="F528" s="3">
        <v>9250</v>
      </c>
      <c r="G528" s="3">
        <v>77230.899999999441</v>
      </c>
      <c r="H528" s="3">
        <v>17.8</v>
      </c>
      <c r="I528" s="3" t="s">
        <v>12</v>
      </c>
      <c r="J528" s="3">
        <v>164650</v>
      </c>
      <c r="K528" s="3">
        <v>0</v>
      </c>
      <c r="L528" s="3">
        <v>13.540092794240195</v>
      </c>
      <c r="M528" s="3">
        <f>IF(F528&gt;0,SUM($J$2:J528)/SUM($F$2:F528),M527)</f>
        <v>17.341638323911397</v>
      </c>
    </row>
    <row r="529" spans="1:13" x14ac:dyDescent="0.25">
      <c r="A529" s="1">
        <v>44515</v>
      </c>
      <c r="B529" s="2">
        <v>47</v>
      </c>
      <c r="C529" s="2" t="s">
        <v>61</v>
      </c>
      <c r="D529" s="3" t="s">
        <v>15</v>
      </c>
      <c r="E529" s="3">
        <v>0</v>
      </c>
      <c r="F529" s="3">
        <v>1300</v>
      </c>
      <c r="G529" s="3">
        <v>75930.899999999441</v>
      </c>
      <c r="H529" s="3">
        <v>17.600000000000001</v>
      </c>
      <c r="I529" s="3" t="s">
        <v>12</v>
      </c>
      <c r="J529" s="3">
        <v>22880.000000000004</v>
      </c>
      <c r="K529" s="3">
        <v>0</v>
      </c>
      <c r="L529" s="3">
        <v>13.540092794240195</v>
      </c>
      <c r="M529" s="3">
        <f>IF(F529&gt;0,SUM($J$2:J529)/SUM($F$2:F529),M528)</f>
        <v>17.341721855523438</v>
      </c>
    </row>
    <row r="530" spans="1:13" x14ac:dyDescent="0.25">
      <c r="A530" s="1">
        <v>44518</v>
      </c>
      <c r="B530" s="2">
        <v>47</v>
      </c>
      <c r="C530" s="2" t="s">
        <v>61</v>
      </c>
      <c r="D530" s="3" t="s">
        <v>15</v>
      </c>
      <c r="E530" s="3">
        <v>0</v>
      </c>
      <c r="F530" s="3">
        <v>2536</v>
      </c>
      <c r="G530" s="3">
        <v>73394.899999999441</v>
      </c>
      <c r="H530" s="3">
        <v>17.899999999999999</v>
      </c>
      <c r="I530" s="3" t="s">
        <v>12</v>
      </c>
      <c r="J530" s="3">
        <v>45394.399999999994</v>
      </c>
      <c r="K530" s="3">
        <v>0</v>
      </c>
      <c r="L530" s="3">
        <v>13.540092794240195</v>
      </c>
      <c r="M530" s="3">
        <f>IF(F530&gt;0,SUM($J$2:J530)/SUM($F$2:F530),M529)</f>
        <v>17.342073744340965</v>
      </c>
    </row>
    <row r="531" spans="1:13" x14ac:dyDescent="0.25">
      <c r="A531" s="1">
        <v>44518</v>
      </c>
      <c r="B531" s="2">
        <v>47</v>
      </c>
      <c r="C531" s="2" t="s">
        <v>61</v>
      </c>
      <c r="D531" s="3" t="s">
        <v>15</v>
      </c>
      <c r="E531" s="3">
        <v>0</v>
      </c>
      <c r="F531" s="3">
        <v>902</v>
      </c>
      <c r="G531" s="3">
        <v>72492.899999999441</v>
      </c>
      <c r="H531" s="3">
        <v>16.2</v>
      </c>
      <c r="I531" s="3" t="s">
        <v>12</v>
      </c>
      <c r="J531" s="3">
        <v>14612.4</v>
      </c>
      <c r="K531" s="3">
        <v>0</v>
      </c>
      <c r="L531" s="3">
        <v>13.540092794240195</v>
      </c>
      <c r="M531" s="3">
        <f>IF(F531&gt;0,SUM($J$2:J531)/SUM($F$2:F531),M530)</f>
        <v>17.341817762638797</v>
      </c>
    </row>
    <row r="532" spans="1:13" x14ac:dyDescent="0.25">
      <c r="A532" s="1">
        <v>44518</v>
      </c>
      <c r="B532" s="2">
        <v>47</v>
      </c>
      <c r="C532" s="2" t="s">
        <v>61</v>
      </c>
      <c r="D532" s="3" t="s">
        <v>15</v>
      </c>
      <c r="E532" s="3">
        <v>0</v>
      </c>
      <c r="F532" s="3">
        <v>18474</v>
      </c>
      <c r="G532" s="3">
        <v>54018.899999999441</v>
      </c>
      <c r="H532" s="3">
        <v>16.2</v>
      </c>
      <c r="I532" s="3" t="s">
        <v>12</v>
      </c>
      <c r="J532" s="3">
        <v>299278.8</v>
      </c>
      <c r="K532" s="3">
        <v>0</v>
      </c>
      <c r="L532" s="3">
        <v>13.540092794240195</v>
      </c>
      <c r="M532" s="3">
        <f>IF(F532&gt;0,SUM($J$2:J532)/SUM($F$2:F532),M531)</f>
        <v>17.336600089576816</v>
      </c>
    </row>
    <row r="533" spans="1:13" x14ac:dyDescent="0.25">
      <c r="A533" s="1">
        <v>44518</v>
      </c>
      <c r="B533" s="35">
        <v>47</v>
      </c>
      <c r="C533" s="35" t="s">
        <v>61</v>
      </c>
      <c r="D533" s="36" t="s">
        <v>15</v>
      </c>
      <c r="E533" s="36">
        <v>0</v>
      </c>
      <c r="F533" s="36">
        <v>672</v>
      </c>
      <c r="G533" s="36">
        <v>53346.899999999441</v>
      </c>
      <c r="H533" s="36">
        <v>17.7</v>
      </c>
      <c r="I533" s="36" t="s">
        <v>12</v>
      </c>
      <c r="J533" s="36">
        <v>11894.4</v>
      </c>
      <c r="K533" s="36">
        <v>0</v>
      </c>
      <c r="L533" s="36">
        <v>13.540092794240195</v>
      </c>
      <c r="M533" s="36">
        <f>IF(F533&gt;0,SUM($J$2:J533)/SUM($F$2:F533),M532)</f>
        <v>17.336660484583611</v>
      </c>
    </row>
    <row r="534" spans="1:13" x14ac:dyDescent="0.25">
      <c r="A534" s="1">
        <v>44518</v>
      </c>
      <c r="B534" s="35">
        <v>47</v>
      </c>
      <c r="C534" s="35" t="s">
        <v>61</v>
      </c>
      <c r="D534" s="36" t="s">
        <v>15</v>
      </c>
      <c r="E534" s="36">
        <v>0</v>
      </c>
      <c r="F534" s="36">
        <v>6360</v>
      </c>
      <c r="G534" s="36">
        <v>46986.899999999441</v>
      </c>
      <c r="H534" s="36">
        <v>18.3</v>
      </c>
      <c r="I534" s="36" t="s">
        <v>12</v>
      </c>
      <c r="J534" s="36">
        <v>116388</v>
      </c>
      <c r="K534" s="36">
        <v>0</v>
      </c>
      <c r="L534" s="36">
        <v>13.540092794240195</v>
      </c>
      <c r="M534" s="36">
        <f>IF(F534&gt;0,SUM($J$2:J534)/SUM($F$2:F534),M533)</f>
        <v>17.338173351989973</v>
      </c>
    </row>
  </sheetData>
  <autoFilter ref="A1:M534" xr:uid="{B59BC0D7-079E-4DFE-900C-425086E199E8}">
    <sortState xmlns:xlrd2="http://schemas.microsoft.com/office/spreadsheetml/2017/richdata2" ref="A2:M534">
      <sortCondition ref="B2:B534"/>
    </sortState>
  </autoFilter>
  <mergeCells count="2">
    <mergeCell ref="N9:N13"/>
    <mergeCell ref="O9:O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788-C214-4001-B9F3-CFD7505F3FCD}">
  <dimension ref="A1:T60"/>
  <sheetViews>
    <sheetView topLeftCell="F3" zoomScale="115" zoomScaleNormal="115" workbookViewId="0">
      <selection activeCell="N50" activeCellId="2" sqref="E3:E50 P3:P50 N3:N50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4.85546875" bestFit="1" customWidth="1"/>
    <col min="4" max="4" width="25.140625" bestFit="1" customWidth="1"/>
    <col min="5" max="5" width="9" bestFit="1" customWidth="1"/>
    <col min="6" max="6" width="10.42578125" bestFit="1" customWidth="1"/>
    <col min="7" max="7" width="13.28515625" bestFit="1" customWidth="1"/>
    <col min="8" max="8" width="12" bestFit="1" customWidth="1"/>
    <col min="9" max="9" width="12" customWidth="1"/>
    <col min="10" max="10" width="8.7109375" bestFit="1" customWidth="1"/>
    <col min="11" max="11" width="10.28515625" bestFit="1" customWidth="1"/>
    <col min="12" max="13" width="12" bestFit="1" customWidth="1"/>
    <col min="14" max="14" width="12" customWidth="1"/>
    <col min="15" max="16" width="9.7109375" customWidth="1"/>
    <col min="17" max="17" width="12" customWidth="1"/>
    <col min="18" max="18" width="37.28515625" bestFit="1" customWidth="1"/>
  </cols>
  <sheetData>
    <row r="1" spans="1:20" x14ac:dyDescent="0.25">
      <c r="B1" s="6" t="s">
        <v>67</v>
      </c>
    </row>
    <row r="2" spans="1:20" x14ac:dyDescent="0.25">
      <c r="B2" t="s">
        <v>68</v>
      </c>
      <c r="C2" t="s">
        <v>69</v>
      </c>
    </row>
    <row r="3" spans="1:20" x14ac:dyDescent="0.25">
      <c r="A3" s="6" t="s">
        <v>17</v>
      </c>
      <c r="B3" t="s">
        <v>14</v>
      </c>
      <c r="C3" t="s">
        <v>14</v>
      </c>
      <c r="D3" s="5" t="s">
        <v>234</v>
      </c>
      <c r="E3" s="5" t="s">
        <v>216</v>
      </c>
      <c r="F3" s="5" t="s">
        <v>5</v>
      </c>
      <c r="G3" s="5" t="s">
        <v>70</v>
      </c>
      <c r="H3" s="14" t="s">
        <v>84</v>
      </c>
      <c r="I3" s="14" t="s">
        <v>225</v>
      </c>
      <c r="J3" s="14" t="s">
        <v>91</v>
      </c>
      <c r="K3" s="14" t="s">
        <v>92</v>
      </c>
      <c r="L3" s="14" t="s">
        <v>204</v>
      </c>
      <c r="M3" s="14" t="s">
        <v>93</v>
      </c>
      <c r="N3" s="14" t="s">
        <v>226</v>
      </c>
      <c r="O3" s="14" t="s">
        <v>215</v>
      </c>
      <c r="P3" s="14" t="s">
        <v>213</v>
      </c>
      <c r="Q3" s="14" t="s">
        <v>97</v>
      </c>
      <c r="R3" t="s">
        <v>71</v>
      </c>
      <c r="S3" t="s">
        <v>72</v>
      </c>
      <c r="T3">
        <v>13810.753410337506</v>
      </c>
    </row>
    <row r="4" spans="1:20" x14ac:dyDescent="0.25">
      <c r="A4" s="7">
        <v>1</v>
      </c>
      <c r="B4" s="4">
        <v>185862.39999999999</v>
      </c>
      <c r="C4" s="4">
        <v>0</v>
      </c>
      <c r="D4" s="4">
        <v>185862.39999999999</v>
      </c>
      <c r="E4" s="4">
        <v>0</v>
      </c>
      <c r="F4">
        <f>D4-E4</f>
        <v>185862.39999999999</v>
      </c>
      <c r="G4">
        <f>0.2*D4</f>
        <v>37172.480000000003</v>
      </c>
      <c r="H4">
        <f t="shared" ref="H4:H50" si="0">13.6408327661769*D4*0.05</f>
        <v>126765.89579601387</v>
      </c>
      <c r="I4">
        <f>H4+G4</f>
        <v>163938.37579601386</v>
      </c>
      <c r="J4">
        <v>58955.546641597299</v>
      </c>
      <c r="K4">
        <v>58955</v>
      </c>
      <c r="L4">
        <v>11791.10932831946</v>
      </c>
      <c r="M4">
        <f>J4*13.6408327661769*0.05</f>
        <v>40210.137618828543</v>
      </c>
      <c r="N4">
        <f>M4+L4</f>
        <v>52001.246947148</v>
      </c>
      <c r="O4">
        <v>58955.546641597299</v>
      </c>
      <c r="P4">
        <f>O4-E4</f>
        <v>58955.546641597299</v>
      </c>
      <c r="Q4">
        <f>O4*0.2</f>
        <v>11791.10932831946</v>
      </c>
      <c r="R4" t="s">
        <v>73</v>
      </c>
      <c r="S4" t="s">
        <v>74</v>
      </c>
      <c r="T4">
        <v>343299.25</v>
      </c>
    </row>
    <row r="5" spans="1:20" x14ac:dyDescent="0.25">
      <c r="A5" s="7">
        <v>2</v>
      </c>
      <c r="B5" s="4">
        <v>0</v>
      </c>
      <c r="C5" s="4">
        <v>1440</v>
      </c>
      <c r="D5" s="4">
        <v>0</v>
      </c>
      <c r="E5" s="4">
        <v>1440</v>
      </c>
      <c r="F5">
        <f t="shared" ref="F5:F50" si="1">F4+(D5-E5)</f>
        <v>184422.39999999999</v>
      </c>
      <c r="G5">
        <f t="shared" ref="G5:G49" si="2">0.2*(F4+D5)</f>
        <v>37172.480000000003</v>
      </c>
      <c r="H5">
        <f t="shared" si="0"/>
        <v>0</v>
      </c>
      <c r="I5">
        <f t="shared" ref="I5:I50" si="3">H5+G5</f>
        <v>37172.480000000003</v>
      </c>
      <c r="J5">
        <v>0</v>
      </c>
      <c r="K5">
        <v>57515</v>
      </c>
      <c r="L5">
        <v>11791.10932831946</v>
      </c>
      <c r="M5">
        <f t="shared" ref="M5:M50" si="4">J5*13.6408327661769*0.05</f>
        <v>0</v>
      </c>
      <c r="N5">
        <f t="shared" ref="N5:N50" si="5">M5+L5</f>
        <v>11791.10932831946</v>
      </c>
      <c r="O5">
        <v>0</v>
      </c>
      <c r="P5">
        <f t="shared" ref="P5:P50" si="6">IF(P4&gt;0,P4-E5+O5,0+O5-E5)</f>
        <v>57515.546641597299</v>
      </c>
      <c r="Q5">
        <f>IF(AND(P5&gt;0,P4&gt;0),(P4+O5)*0.2,IF(AND(P5&gt;0,P4&lt;0),O5*0.2,IF(AND(P5&lt;0,P4&gt;0),(P4+O5)*0.2+P5*-2.9792289447842,IF(AND(P5&lt;=0,P4&lt;=0),O5*0.2+P5*-2.9792289447842))))</f>
        <v>11791.10932831946</v>
      </c>
      <c r="R5" t="s">
        <v>75</v>
      </c>
      <c r="S5" t="s">
        <v>76</v>
      </c>
      <c r="T5">
        <v>0.2</v>
      </c>
    </row>
    <row r="6" spans="1:20" x14ac:dyDescent="0.25">
      <c r="A6" s="7">
        <v>3</v>
      </c>
      <c r="B6" s="4">
        <v>0</v>
      </c>
      <c r="C6" s="4">
        <v>1841</v>
      </c>
      <c r="D6" s="4">
        <v>0</v>
      </c>
      <c r="E6" s="4">
        <v>1841</v>
      </c>
      <c r="F6">
        <f t="shared" si="1"/>
        <v>182581.4</v>
      </c>
      <c r="G6">
        <f t="shared" si="2"/>
        <v>36884.480000000003</v>
      </c>
      <c r="H6">
        <f t="shared" si="0"/>
        <v>0</v>
      </c>
      <c r="I6">
        <f t="shared" si="3"/>
        <v>36884.480000000003</v>
      </c>
      <c r="J6">
        <v>0</v>
      </c>
      <c r="K6">
        <v>55674</v>
      </c>
      <c r="L6">
        <v>11503.10932831946</v>
      </c>
      <c r="M6">
        <f t="shared" si="4"/>
        <v>0</v>
      </c>
      <c r="N6">
        <f t="shared" si="5"/>
        <v>11503.10932831946</v>
      </c>
      <c r="O6">
        <v>0</v>
      </c>
      <c r="P6">
        <f t="shared" si="6"/>
        <v>55674.546641597299</v>
      </c>
      <c r="Q6">
        <f t="shared" ref="Q6:Q50" si="7">IF(AND(P6&gt;0,P5&gt;0),(P5+O6)*0.2,IF(AND(P6&gt;0,P5&lt;0),O6*0.2,IF(AND(P6&lt;0,P5&gt;0),(P5+O6)*0.2+P6*-2.9792289447842,IF(AND(P6&lt;=0,P5&lt;=0),O6*0.2+P6*-2.9792289447842))))</f>
        <v>11503.10932831946</v>
      </c>
      <c r="R6" t="s">
        <v>77</v>
      </c>
      <c r="S6" t="s">
        <v>78</v>
      </c>
      <c r="T6">
        <v>13.640832766176949</v>
      </c>
    </row>
    <row r="7" spans="1:20" x14ac:dyDescent="0.25">
      <c r="A7" s="7">
        <v>4</v>
      </c>
      <c r="B7" s="4">
        <v>0</v>
      </c>
      <c r="C7" s="4">
        <v>3004</v>
      </c>
      <c r="D7" s="4">
        <v>0</v>
      </c>
      <c r="E7" s="4">
        <v>3004</v>
      </c>
      <c r="F7">
        <f t="shared" si="1"/>
        <v>179577.4</v>
      </c>
      <c r="G7">
        <f t="shared" si="2"/>
        <v>36516.28</v>
      </c>
      <c r="H7">
        <f t="shared" si="0"/>
        <v>0</v>
      </c>
      <c r="I7">
        <f t="shared" si="3"/>
        <v>36516.28</v>
      </c>
      <c r="J7">
        <v>0</v>
      </c>
      <c r="K7">
        <v>52670</v>
      </c>
      <c r="L7">
        <v>11134.90932831946</v>
      </c>
      <c r="M7">
        <f t="shared" si="4"/>
        <v>0</v>
      </c>
      <c r="N7">
        <f t="shared" si="5"/>
        <v>11134.90932831946</v>
      </c>
      <c r="O7">
        <v>0</v>
      </c>
      <c r="P7">
        <f t="shared" si="6"/>
        <v>52670.546641597299</v>
      </c>
      <c r="Q7">
        <f t="shared" si="7"/>
        <v>11134.90932831946</v>
      </c>
    </row>
    <row r="8" spans="1:20" x14ac:dyDescent="0.25">
      <c r="A8" s="7">
        <v>5</v>
      </c>
      <c r="B8" s="4">
        <v>2961</v>
      </c>
      <c r="C8" s="4">
        <v>4171</v>
      </c>
      <c r="D8" s="4">
        <v>2961</v>
      </c>
      <c r="E8" s="4">
        <v>4171</v>
      </c>
      <c r="F8">
        <f t="shared" si="1"/>
        <v>178367.4</v>
      </c>
      <c r="G8">
        <f t="shared" si="2"/>
        <v>36507.68</v>
      </c>
      <c r="H8">
        <f t="shared" si="0"/>
        <v>2019.52529103249</v>
      </c>
      <c r="I8">
        <f t="shared" si="3"/>
        <v>38527.205291032493</v>
      </c>
      <c r="J8">
        <v>0</v>
      </c>
      <c r="K8">
        <v>48499</v>
      </c>
      <c r="L8">
        <v>10534.10932831946</v>
      </c>
      <c r="M8">
        <f t="shared" si="4"/>
        <v>0</v>
      </c>
      <c r="N8">
        <f t="shared" si="5"/>
        <v>10534.10932831946</v>
      </c>
      <c r="O8">
        <f>IF(AND(NOT(O7=58955.5466415973),NOT(O6=58955.5466415973),NOT(O5=58955.5466415973),P4&lt;29216.9574468085),58955.5466415973,)</f>
        <v>0</v>
      </c>
      <c r="P8">
        <f t="shared" si="6"/>
        <v>48499.546641597299</v>
      </c>
      <c r="Q8">
        <f t="shared" si="7"/>
        <v>10534.10932831946</v>
      </c>
      <c r="R8" t="s">
        <v>86</v>
      </c>
      <c r="T8">
        <f>SQRT((2*T3*T4)/(T5*T6))</f>
        <v>58955.546641597335</v>
      </c>
    </row>
    <row r="9" spans="1:20" x14ac:dyDescent="0.25">
      <c r="A9" s="7">
        <v>6</v>
      </c>
      <c r="B9" s="4">
        <v>139309.9</v>
      </c>
      <c r="C9" s="4">
        <v>56880</v>
      </c>
      <c r="D9" s="4">
        <v>139309.9</v>
      </c>
      <c r="E9" s="4">
        <v>56880</v>
      </c>
      <c r="F9">
        <f t="shared" si="1"/>
        <v>260797.3</v>
      </c>
      <c r="G9">
        <f t="shared" si="2"/>
        <v>63535.46</v>
      </c>
      <c r="H9">
        <f t="shared" si="0"/>
        <v>95015.152428641362</v>
      </c>
      <c r="I9">
        <f t="shared" si="3"/>
        <v>158550.61242864135</v>
      </c>
      <c r="J9">
        <v>0</v>
      </c>
      <c r="K9">
        <v>-8381</v>
      </c>
      <c r="L9">
        <v>34667.198544086743</v>
      </c>
      <c r="M9">
        <f t="shared" si="4"/>
        <v>0</v>
      </c>
      <c r="N9">
        <f t="shared" si="5"/>
        <v>34667.198544086743</v>
      </c>
      <c r="O9">
        <f t="shared" ref="O9:O50" si="8">IF(AND(NOT(O8=58955.5466415973),NOT(O7=58955.5466415973),NOT(O6=58955.5466415973),P5&lt;29216.9574468085),58955.5466415973,)</f>
        <v>0</v>
      </c>
      <c r="P9">
        <f t="shared" si="6"/>
        <v>-8380.4533584027013</v>
      </c>
      <c r="Q9">
        <f t="shared" si="7"/>
        <v>34667.198544086743</v>
      </c>
    </row>
    <row r="10" spans="1:20" x14ac:dyDescent="0.25">
      <c r="A10" s="7">
        <v>7</v>
      </c>
      <c r="B10" s="4">
        <v>736</v>
      </c>
      <c r="C10" s="4">
        <v>26503</v>
      </c>
      <c r="D10" s="4">
        <v>736</v>
      </c>
      <c r="E10" s="4">
        <v>26503</v>
      </c>
      <c r="F10">
        <f t="shared" si="1"/>
        <v>235030.3</v>
      </c>
      <c r="G10">
        <f t="shared" si="2"/>
        <v>52306.66</v>
      </c>
      <c r="H10">
        <f t="shared" si="0"/>
        <v>501.98264579530991</v>
      </c>
      <c r="I10">
        <f t="shared" si="3"/>
        <v>52808.642645795313</v>
      </c>
      <c r="J10">
        <v>0</v>
      </c>
      <c r="K10">
        <v>-26503</v>
      </c>
      <c r="L10">
        <v>78958.504723615653</v>
      </c>
      <c r="M10">
        <f t="shared" si="4"/>
        <v>0</v>
      </c>
      <c r="N10">
        <f t="shared" si="5"/>
        <v>78958.504723615653</v>
      </c>
      <c r="O10">
        <f t="shared" si="8"/>
        <v>0</v>
      </c>
      <c r="P10">
        <f t="shared" si="6"/>
        <v>-26503</v>
      </c>
      <c r="Q10">
        <f t="shared" si="7"/>
        <v>78958.504723615653</v>
      </c>
      <c r="R10" t="s">
        <v>88</v>
      </c>
      <c r="T10">
        <v>4</v>
      </c>
    </row>
    <row r="11" spans="1:20" x14ac:dyDescent="0.25">
      <c r="A11" s="7">
        <v>8</v>
      </c>
      <c r="B11" s="4">
        <v>0</v>
      </c>
      <c r="C11" s="4">
        <v>30012</v>
      </c>
      <c r="D11" s="4">
        <v>0</v>
      </c>
      <c r="E11" s="4">
        <v>30012</v>
      </c>
      <c r="F11">
        <f t="shared" si="1"/>
        <v>205018.3</v>
      </c>
      <c r="G11">
        <f t="shared" si="2"/>
        <v>47006.06</v>
      </c>
      <c r="H11">
        <f t="shared" si="0"/>
        <v>0</v>
      </c>
      <c r="I11">
        <f t="shared" si="3"/>
        <v>47006.06</v>
      </c>
      <c r="J11">
        <v>0</v>
      </c>
      <c r="K11">
        <v>-30012</v>
      </c>
      <c r="L11">
        <v>89412.619090863416</v>
      </c>
      <c r="M11">
        <f t="shared" si="4"/>
        <v>0</v>
      </c>
      <c r="N11">
        <f t="shared" si="5"/>
        <v>89412.619090863416</v>
      </c>
      <c r="O11">
        <f t="shared" si="8"/>
        <v>0</v>
      </c>
      <c r="P11">
        <f t="shared" si="6"/>
        <v>-30012</v>
      </c>
      <c r="Q11">
        <f t="shared" si="7"/>
        <v>89412.619090863416</v>
      </c>
      <c r="R11" t="s">
        <v>89</v>
      </c>
      <c r="T11">
        <f>T4/47</f>
        <v>7304.239361702128</v>
      </c>
    </row>
    <row r="12" spans="1:20" x14ac:dyDescent="0.25">
      <c r="A12" s="7">
        <v>9</v>
      </c>
      <c r="B12" s="4">
        <v>0</v>
      </c>
      <c r="C12" s="4">
        <v>24783.25</v>
      </c>
      <c r="D12" s="4">
        <v>0</v>
      </c>
      <c r="E12" s="4">
        <v>24783.25</v>
      </c>
      <c r="F12">
        <f t="shared" si="1"/>
        <v>180235.05</v>
      </c>
      <c r="G12">
        <f t="shared" si="2"/>
        <v>41003.660000000003</v>
      </c>
      <c r="H12">
        <f t="shared" si="0"/>
        <v>0</v>
      </c>
      <c r="I12">
        <f t="shared" si="3"/>
        <v>41003.660000000003</v>
      </c>
      <c r="J12">
        <v>0</v>
      </c>
      <c r="K12">
        <v>-24783.25</v>
      </c>
      <c r="L12">
        <v>73834.975745823031</v>
      </c>
      <c r="M12">
        <f t="shared" si="4"/>
        <v>0</v>
      </c>
      <c r="N12">
        <f t="shared" si="5"/>
        <v>73834.975745823031</v>
      </c>
      <c r="O12">
        <f t="shared" si="8"/>
        <v>0</v>
      </c>
      <c r="P12">
        <f t="shared" si="6"/>
        <v>-24783.25</v>
      </c>
      <c r="Q12">
        <f t="shared" si="7"/>
        <v>73834.975745823031</v>
      </c>
      <c r="R12" t="s">
        <v>90</v>
      </c>
      <c r="T12">
        <f>T10*T11</f>
        <v>29216.957446808512</v>
      </c>
    </row>
    <row r="13" spans="1:20" x14ac:dyDescent="0.25">
      <c r="A13" s="7">
        <v>10</v>
      </c>
      <c r="B13" s="4">
        <v>0</v>
      </c>
      <c r="C13" s="4">
        <v>23180</v>
      </c>
      <c r="D13" s="4">
        <v>0</v>
      </c>
      <c r="E13" s="4">
        <v>23180</v>
      </c>
      <c r="F13">
        <f t="shared" si="1"/>
        <v>157055.04999999999</v>
      </c>
      <c r="G13">
        <f t="shared" si="2"/>
        <v>36047.01</v>
      </c>
      <c r="H13">
        <f t="shared" si="0"/>
        <v>0</v>
      </c>
      <c r="I13">
        <f t="shared" si="3"/>
        <v>36047.01</v>
      </c>
      <c r="J13">
        <v>58955.546641597299</v>
      </c>
      <c r="K13">
        <v>35775</v>
      </c>
      <c r="L13">
        <v>11791.10932831946</v>
      </c>
      <c r="M13">
        <f t="shared" si="4"/>
        <v>40210.137618828543</v>
      </c>
      <c r="N13">
        <f t="shared" si="5"/>
        <v>52001.246947148</v>
      </c>
      <c r="O13">
        <f t="shared" si="8"/>
        <v>58955.546641597299</v>
      </c>
      <c r="P13">
        <f t="shared" si="6"/>
        <v>35775.546641597299</v>
      </c>
      <c r="Q13">
        <f t="shared" si="7"/>
        <v>11791.10932831946</v>
      </c>
    </row>
    <row r="14" spans="1:20" x14ac:dyDescent="0.25">
      <c r="A14" s="7">
        <v>11</v>
      </c>
      <c r="B14" s="4">
        <v>0</v>
      </c>
      <c r="C14" s="4">
        <v>0</v>
      </c>
      <c r="D14" s="4">
        <v>0</v>
      </c>
      <c r="E14" s="4">
        <v>0</v>
      </c>
      <c r="F14">
        <f t="shared" si="1"/>
        <v>157055.04999999999</v>
      </c>
      <c r="G14">
        <f t="shared" si="2"/>
        <v>31411.01</v>
      </c>
      <c r="H14">
        <f t="shared" si="0"/>
        <v>0</v>
      </c>
      <c r="I14">
        <f t="shared" si="3"/>
        <v>31411.01</v>
      </c>
      <c r="J14">
        <v>0</v>
      </c>
      <c r="K14">
        <v>35775</v>
      </c>
      <c r="L14">
        <v>7155.1093283194605</v>
      </c>
      <c r="M14">
        <f t="shared" si="4"/>
        <v>0</v>
      </c>
      <c r="N14">
        <f t="shared" si="5"/>
        <v>7155.1093283194605</v>
      </c>
      <c r="O14">
        <f t="shared" si="8"/>
        <v>0</v>
      </c>
      <c r="P14">
        <f t="shared" si="6"/>
        <v>35775.546641597299</v>
      </c>
      <c r="Q14">
        <f t="shared" si="7"/>
        <v>7155.1093283194605</v>
      </c>
    </row>
    <row r="15" spans="1:20" ht="14.45" customHeight="1" x14ac:dyDescent="0.25">
      <c r="A15" s="7">
        <v>12</v>
      </c>
      <c r="B15" s="4">
        <v>0</v>
      </c>
      <c r="C15" s="4">
        <v>7317</v>
      </c>
      <c r="D15" s="4">
        <v>0</v>
      </c>
      <c r="E15" s="4">
        <v>7317</v>
      </c>
      <c r="F15">
        <f t="shared" si="1"/>
        <v>149738.04999999999</v>
      </c>
      <c r="G15">
        <f t="shared" si="2"/>
        <v>31411.01</v>
      </c>
      <c r="H15">
        <f t="shared" si="0"/>
        <v>0</v>
      </c>
      <c r="I15">
        <f t="shared" si="3"/>
        <v>31411.01</v>
      </c>
      <c r="J15">
        <v>0</v>
      </c>
      <c r="K15">
        <v>28458</v>
      </c>
      <c r="L15">
        <v>7155.1093283194605</v>
      </c>
      <c r="M15">
        <f t="shared" si="4"/>
        <v>0</v>
      </c>
      <c r="N15">
        <f t="shared" si="5"/>
        <v>7155.1093283194605</v>
      </c>
      <c r="O15">
        <f t="shared" si="8"/>
        <v>0</v>
      </c>
      <c r="P15">
        <f t="shared" si="6"/>
        <v>28458.546641597299</v>
      </c>
      <c r="Q15">
        <f t="shared" si="7"/>
        <v>7155.1093283194605</v>
      </c>
      <c r="R15" t="s">
        <v>196</v>
      </c>
      <c r="S15">
        <v>2.9792289447841975</v>
      </c>
    </row>
    <row r="16" spans="1:20" x14ac:dyDescent="0.25">
      <c r="A16" s="7">
        <v>13</v>
      </c>
      <c r="B16" s="4">
        <v>0</v>
      </c>
      <c r="C16" s="4">
        <v>0</v>
      </c>
      <c r="D16" s="4">
        <v>0</v>
      </c>
      <c r="E16" s="4">
        <v>0</v>
      </c>
      <c r="F16">
        <f t="shared" si="1"/>
        <v>149738.04999999999</v>
      </c>
      <c r="G16">
        <f t="shared" si="2"/>
        <v>29947.61</v>
      </c>
      <c r="H16">
        <f t="shared" si="0"/>
        <v>0</v>
      </c>
      <c r="I16">
        <f t="shared" si="3"/>
        <v>29947.61</v>
      </c>
      <c r="J16">
        <v>0</v>
      </c>
      <c r="K16">
        <v>28458</v>
      </c>
      <c r="L16">
        <v>5691.7093283194599</v>
      </c>
      <c r="M16">
        <f t="shared" si="4"/>
        <v>0</v>
      </c>
      <c r="N16">
        <f t="shared" si="5"/>
        <v>5691.7093283194599</v>
      </c>
      <c r="O16">
        <f t="shared" si="8"/>
        <v>0</v>
      </c>
      <c r="P16">
        <f t="shared" si="6"/>
        <v>28458.546641597299</v>
      </c>
      <c r="Q16">
        <f t="shared" si="7"/>
        <v>5691.7093283194599</v>
      </c>
    </row>
    <row r="17" spans="1:19" x14ac:dyDescent="0.25">
      <c r="A17" s="7">
        <v>14</v>
      </c>
      <c r="B17" s="4">
        <v>0</v>
      </c>
      <c r="C17" s="4">
        <v>25550</v>
      </c>
      <c r="D17" s="4">
        <v>0</v>
      </c>
      <c r="E17" s="4">
        <v>25550</v>
      </c>
      <c r="F17">
        <f t="shared" si="1"/>
        <v>124188.04999999999</v>
      </c>
      <c r="G17">
        <f t="shared" si="2"/>
        <v>29947.61</v>
      </c>
      <c r="H17">
        <f t="shared" si="0"/>
        <v>0</v>
      </c>
      <c r="I17">
        <f t="shared" si="3"/>
        <v>29947.61</v>
      </c>
      <c r="J17">
        <v>0</v>
      </c>
      <c r="K17">
        <v>2908</v>
      </c>
      <c r="L17">
        <v>5691.7093283194599</v>
      </c>
      <c r="M17">
        <f t="shared" si="4"/>
        <v>0</v>
      </c>
      <c r="N17">
        <f t="shared" si="5"/>
        <v>5691.7093283194599</v>
      </c>
      <c r="O17">
        <f t="shared" si="8"/>
        <v>0</v>
      </c>
      <c r="P17">
        <f t="shared" si="6"/>
        <v>2908.5466415972987</v>
      </c>
      <c r="Q17">
        <f t="shared" si="7"/>
        <v>5691.7093283194599</v>
      </c>
    </row>
    <row r="18" spans="1:19" x14ac:dyDescent="0.25">
      <c r="A18" s="7">
        <v>15</v>
      </c>
      <c r="B18" s="4">
        <v>0</v>
      </c>
      <c r="C18" s="4">
        <v>710</v>
      </c>
      <c r="D18" s="4">
        <v>0</v>
      </c>
      <c r="E18" s="4">
        <v>710</v>
      </c>
      <c r="F18">
        <f t="shared" si="1"/>
        <v>123478.04999999999</v>
      </c>
      <c r="G18">
        <f t="shared" si="2"/>
        <v>24837.61</v>
      </c>
      <c r="H18">
        <f t="shared" si="0"/>
        <v>0</v>
      </c>
      <c r="I18">
        <f t="shared" si="3"/>
        <v>24837.61</v>
      </c>
      <c r="J18">
        <v>0</v>
      </c>
      <c r="K18">
        <v>2198</v>
      </c>
      <c r="L18">
        <v>581.70932831945981</v>
      </c>
      <c r="M18">
        <f t="shared" si="4"/>
        <v>0</v>
      </c>
      <c r="N18">
        <f t="shared" si="5"/>
        <v>581.70932831945981</v>
      </c>
      <c r="O18">
        <f t="shared" si="8"/>
        <v>0</v>
      </c>
      <c r="P18">
        <f t="shared" si="6"/>
        <v>2198.5466415972987</v>
      </c>
      <c r="Q18">
        <f t="shared" si="7"/>
        <v>581.70932831945981</v>
      </c>
      <c r="S18">
        <v>29216.957446808512</v>
      </c>
    </row>
    <row r="19" spans="1:19" x14ac:dyDescent="0.25">
      <c r="A19" s="7">
        <v>16</v>
      </c>
      <c r="B19" s="4">
        <v>0</v>
      </c>
      <c r="C19" s="4">
        <v>0</v>
      </c>
      <c r="D19" s="4">
        <v>0</v>
      </c>
      <c r="E19" s="4">
        <v>0</v>
      </c>
      <c r="F19">
        <f t="shared" si="1"/>
        <v>123478.04999999999</v>
      </c>
      <c r="G19">
        <f t="shared" si="2"/>
        <v>24695.61</v>
      </c>
      <c r="H19">
        <f t="shared" si="0"/>
        <v>0</v>
      </c>
      <c r="I19">
        <f t="shared" si="3"/>
        <v>24695.61</v>
      </c>
      <c r="J19">
        <v>58955.546641597299</v>
      </c>
      <c r="K19">
        <v>61153</v>
      </c>
      <c r="L19">
        <v>12230.818656638919</v>
      </c>
      <c r="M19">
        <f t="shared" si="4"/>
        <v>40210.137618828543</v>
      </c>
      <c r="N19">
        <f t="shared" si="5"/>
        <v>52440.956275467463</v>
      </c>
      <c r="O19">
        <f t="shared" si="8"/>
        <v>58955.546641597299</v>
      </c>
      <c r="P19">
        <f t="shared" si="6"/>
        <v>61154.093283194597</v>
      </c>
      <c r="Q19">
        <f t="shared" si="7"/>
        <v>12230.818656638919</v>
      </c>
    </row>
    <row r="20" spans="1:19" x14ac:dyDescent="0.25">
      <c r="A20" s="7">
        <v>17</v>
      </c>
      <c r="B20" s="4">
        <v>0</v>
      </c>
      <c r="C20" s="4">
        <v>43904</v>
      </c>
      <c r="D20" s="4">
        <v>0</v>
      </c>
      <c r="E20" s="4">
        <v>43904</v>
      </c>
      <c r="F20">
        <f t="shared" si="1"/>
        <v>79574.049999999988</v>
      </c>
      <c r="G20">
        <f t="shared" si="2"/>
        <v>24695.61</v>
      </c>
      <c r="H20">
        <f t="shared" si="0"/>
        <v>0</v>
      </c>
      <c r="I20">
        <f t="shared" si="3"/>
        <v>24695.61</v>
      </c>
      <c r="J20">
        <v>0</v>
      </c>
      <c r="K20">
        <v>17249</v>
      </c>
      <c r="L20">
        <v>12230.818656638919</v>
      </c>
      <c r="M20">
        <f t="shared" si="4"/>
        <v>0</v>
      </c>
      <c r="N20">
        <f t="shared" si="5"/>
        <v>12230.818656638919</v>
      </c>
      <c r="O20">
        <f t="shared" si="8"/>
        <v>0</v>
      </c>
      <c r="P20">
        <f t="shared" si="6"/>
        <v>17250.093283194597</v>
      </c>
      <c r="Q20">
        <f t="shared" si="7"/>
        <v>12230.818656638919</v>
      </c>
    </row>
    <row r="21" spans="1:19" x14ac:dyDescent="0.25">
      <c r="A21" s="7">
        <v>18</v>
      </c>
      <c r="B21" s="4">
        <v>0</v>
      </c>
      <c r="C21" s="4">
        <v>0</v>
      </c>
      <c r="D21" s="4">
        <v>0</v>
      </c>
      <c r="E21" s="4">
        <v>0</v>
      </c>
      <c r="F21">
        <f t="shared" si="1"/>
        <v>79574.049999999988</v>
      </c>
      <c r="G21">
        <f t="shared" si="2"/>
        <v>15914.809999999998</v>
      </c>
      <c r="H21">
        <f t="shared" si="0"/>
        <v>0</v>
      </c>
      <c r="I21">
        <f t="shared" si="3"/>
        <v>15914.809999999998</v>
      </c>
      <c r="J21">
        <v>0</v>
      </c>
      <c r="K21">
        <v>17249</v>
      </c>
      <c r="L21">
        <v>3450.0186566389198</v>
      </c>
      <c r="M21">
        <f t="shared" si="4"/>
        <v>0</v>
      </c>
      <c r="N21">
        <f t="shared" si="5"/>
        <v>3450.0186566389198</v>
      </c>
      <c r="O21">
        <f t="shared" si="8"/>
        <v>0</v>
      </c>
      <c r="P21">
        <f t="shared" si="6"/>
        <v>17250.093283194597</v>
      </c>
      <c r="Q21">
        <f t="shared" si="7"/>
        <v>3450.0186566389198</v>
      </c>
    </row>
    <row r="22" spans="1:19" x14ac:dyDescent="0.25">
      <c r="A22" s="7">
        <v>19</v>
      </c>
      <c r="B22" s="4">
        <v>1430</v>
      </c>
      <c r="C22" s="4">
        <v>15988</v>
      </c>
      <c r="D22" s="4">
        <v>1430</v>
      </c>
      <c r="E22" s="4">
        <v>15988</v>
      </c>
      <c r="F22">
        <f t="shared" si="1"/>
        <v>65016.049999999988</v>
      </c>
      <c r="G22">
        <f t="shared" si="2"/>
        <v>16200.809999999998</v>
      </c>
      <c r="H22">
        <f t="shared" si="0"/>
        <v>975.31954278164835</v>
      </c>
      <c r="I22">
        <f t="shared" si="3"/>
        <v>17176.129542781648</v>
      </c>
      <c r="J22">
        <v>0</v>
      </c>
      <c r="K22">
        <v>1261</v>
      </c>
      <c r="L22">
        <v>3450.0186566389198</v>
      </c>
      <c r="M22">
        <f t="shared" si="4"/>
        <v>0</v>
      </c>
      <c r="N22">
        <f t="shared" si="5"/>
        <v>3450.0186566389198</v>
      </c>
      <c r="O22">
        <f t="shared" si="8"/>
        <v>0</v>
      </c>
      <c r="P22">
        <f t="shared" si="6"/>
        <v>1262.0932831945975</v>
      </c>
      <c r="Q22">
        <f t="shared" si="7"/>
        <v>3450.0186566389198</v>
      </c>
    </row>
    <row r="23" spans="1:19" x14ac:dyDescent="0.25">
      <c r="A23" s="7">
        <v>20</v>
      </c>
      <c r="B23" s="4">
        <v>0</v>
      </c>
      <c r="C23" s="4">
        <v>0</v>
      </c>
      <c r="D23" s="4">
        <v>0</v>
      </c>
      <c r="E23" s="4">
        <v>0</v>
      </c>
      <c r="F23">
        <f t="shared" si="1"/>
        <v>65016.049999999988</v>
      </c>
      <c r="G23">
        <f t="shared" si="2"/>
        <v>13003.21</v>
      </c>
      <c r="H23">
        <f t="shared" si="0"/>
        <v>0</v>
      </c>
      <c r="I23">
        <f t="shared" si="3"/>
        <v>13003.21</v>
      </c>
      <c r="J23">
        <v>0</v>
      </c>
      <c r="K23">
        <v>1261</v>
      </c>
      <c r="L23">
        <v>252.41865663891951</v>
      </c>
      <c r="M23">
        <f t="shared" si="4"/>
        <v>0</v>
      </c>
      <c r="N23">
        <f t="shared" si="5"/>
        <v>252.41865663891951</v>
      </c>
      <c r="O23">
        <f t="shared" si="8"/>
        <v>0</v>
      </c>
      <c r="P23">
        <f t="shared" si="6"/>
        <v>1262.0932831945975</v>
      </c>
      <c r="Q23">
        <f t="shared" si="7"/>
        <v>252.41865663891951</v>
      </c>
    </row>
    <row r="24" spans="1:19" x14ac:dyDescent="0.25">
      <c r="A24" s="7">
        <v>21</v>
      </c>
      <c r="B24" s="4">
        <v>13200</v>
      </c>
      <c r="C24" s="4">
        <v>13200</v>
      </c>
      <c r="D24" s="4">
        <v>13200</v>
      </c>
      <c r="E24" s="4">
        <v>13200</v>
      </c>
      <c r="F24">
        <f t="shared" si="1"/>
        <v>65016.049999999988</v>
      </c>
      <c r="G24">
        <f t="shared" si="2"/>
        <v>15643.21</v>
      </c>
      <c r="H24">
        <f t="shared" si="0"/>
        <v>9002.9496256767543</v>
      </c>
      <c r="I24">
        <f t="shared" si="3"/>
        <v>24646.159625676752</v>
      </c>
      <c r="J24">
        <v>58955.546641597299</v>
      </c>
      <c r="K24">
        <v>47016</v>
      </c>
      <c r="L24">
        <v>12043.52798495838</v>
      </c>
      <c r="M24">
        <f t="shared" si="4"/>
        <v>40210.137618828543</v>
      </c>
      <c r="N24">
        <f t="shared" si="5"/>
        <v>52253.665603786925</v>
      </c>
      <c r="O24">
        <f t="shared" si="8"/>
        <v>58955.546641597299</v>
      </c>
      <c r="P24">
        <f t="shared" si="6"/>
        <v>47017.639924791896</v>
      </c>
      <c r="Q24">
        <f t="shared" si="7"/>
        <v>12043.52798495838</v>
      </c>
    </row>
    <row r="25" spans="1:19" x14ac:dyDescent="0.25">
      <c r="A25" s="7">
        <v>22</v>
      </c>
      <c r="B25" s="4">
        <v>0</v>
      </c>
      <c r="C25" s="4">
        <v>2666</v>
      </c>
      <c r="D25" s="4">
        <v>0</v>
      </c>
      <c r="E25" s="4">
        <v>2666</v>
      </c>
      <c r="F25">
        <f t="shared" si="1"/>
        <v>62350.049999999988</v>
      </c>
      <c r="G25">
        <f t="shared" si="2"/>
        <v>13003.21</v>
      </c>
      <c r="H25">
        <f t="shared" si="0"/>
        <v>0</v>
      </c>
      <c r="I25">
        <f t="shared" si="3"/>
        <v>13003.21</v>
      </c>
      <c r="J25">
        <v>0</v>
      </c>
      <c r="K25">
        <v>44350</v>
      </c>
      <c r="L25">
        <v>9403.5279849583803</v>
      </c>
      <c r="M25">
        <f t="shared" si="4"/>
        <v>0</v>
      </c>
      <c r="N25">
        <f t="shared" si="5"/>
        <v>9403.5279849583803</v>
      </c>
      <c r="O25">
        <f t="shared" si="8"/>
        <v>0</v>
      </c>
      <c r="P25">
        <f t="shared" si="6"/>
        <v>44351.639924791896</v>
      </c>
      <c r="Q25">
        <f t="shared" si="7"/>
        <v>9403.5279849583803</v>
      </c>
    </row>
    <row r="26" spans="1:19" x14ac:dyDescent="0.25">
      <c r="A26" s="7">
        <v>23</v>
      </c>
      <c r="B26" s="4">
        <v>0</v>
      </c>
      <c r="C26" s="4">
        <v>0</v>
      </c>
      <c r="D26" s="4">
        <v>0</v>
      </c>
      <c r="E26" s="4">
        <v>0</v>
      </c>
      <c r="F26">
        <f t="shared" si="1"/>
        <v>62350.049999999988</v>
      </c>
      <c r="G26">
        <f t="shared" si="2"/>
        <v>12470.009999999998</v>
      </c>
      <c r="H26">
        <f t="shared" si="0"/>
        <v>0</v>
      </c>
      <c r="I26">
        <f t="shared" si="3"/>
        <v>12470.009999999998</v>
      </c>
      <c r="J26">
        <v>0</v>
      </c>
      <c r="K26">
        <v>44350</v>
      </c>
      <c r="L26">
        <v>8870.3279849583796</v>
      </c>
      <c r="M26">
        <f t="shared" si="4"/>
        <v>0</v>
      </c>
      <c r="N26">
        <f t="shared" si="5"/>
        <v>8870.3279849583796</v>
      </c>
      <c r="O26">
        <f t="shared" si="8"/>
        <v>0</v>
      </c>
      <c r="P26">
        <f t="shared" si="6"/>
        <v>44351.639924791896</v>
      </c>
      <c r="Q26">
        <f t="shared" si="7"/>
        <v>8870.3279849583796</v>
      </c>
    </row>
    <row r="27" spans="1:19" x14ac:dyDescent="0.25">
      <c r="A27" s="7">
        <v>24</v>
      </c>
      <c r="B27" s="4">
        <v>0</v>
      </c>
      <c r="C27" s="4">
        <v>0</v>
      </c>
      <c r="D27" s="4">
        <v>0</v>
      </c>
      <c r="E27" s="4">
        <v>0</v>
      </c>
      <c r="F27">
        <f t="shared" si="1"/>
        <v>62350.049999999988</v>
      </c>
      <c r="G27">
        <f t="shared" si="2"/>
        <v>12470.009999999998</v>
      </c>
      <c r="H27">
        <f t="shared" si="0"/>
        <v>0</v>
      </c>
      <c r="I27">
        <f t="shared" si="3"/>
        <v>12470.009999999998</v>
      </c>
      <c r="J27">
        <v>0</v>
      </c>
      <c r="K27">
        <v>44350</v>
      </c>
      <c r="L27">
        <v>8870.3279849583796</v>
      </c>
      <c r="M27">
        <f t="shared" si="4"/>
        <v>0</v>
      </c>
      <c r="N27">
        <f t="shared" si="5"/>
        <v>8870.3279849583796</v>
      </c>
      <c r="O27">
        <f t="shared" si="8"/>
        <v>0</v>
      </c>
      <c r="P27">
        <f t="shared" si="6"/>
        <v>44351.639924791896</v>
      </c>
      <c r="Q27">
        <f t="shared" si="7"/>
        <v>8870.3279849583796</v>
      </c>
    </row>
    <row r="28" spans="1:19" x14ac:dyDescent="0.25">
      <c r="A28" s="7">
        <v>25</v>
      </c>
      <c r="B28" s="4">
        <v>0</v>
      </c>
      <c r="C28" s="4">
        <v>1920</v>
      </c>
      <c r="D28" s="4">
        <v>0</v>
      </c>
      <c r="E28" s="4">
        <v>1920</v>
      </c>
      <c r="F28">
        <f t="shared" si="1"/>
        <v>60430.049999999988</v>
      </c>
      <c r="G28">
        <f t="shared" si="2"/>
        <v>12470.009999999998</v>
      </c>
      <c r="H28">
        <f t="shared" si="0"/>
        <v>0</v>
      </c>
      <c r="I28">
        <f t="shared" si="3"/>
        <v>12470.009999999998</v>
      </c>
      <c r="J28">
        <v>0</v>
      </c>
      <c r="K28">
        <v>42430</v>
      </c>
      <c r="L28">
        <v>8870.3279849583796</v>
      </c>
      <c r="M28">
        <f t="shared" si="4"/>
        <v>0</v>
      </c>
      <c r="N28">
        <f t="shared" si="5"/>
        <v>8870.3279849583796</v>
      </c>
      <c r="O28">
        <f t="shared" si="8"/>
        <v>0</v>
      </c>
      <c r="P28">
        <f t="shared" si="6"/>
        <v>42431.639924791896</v>
      </c>
      <c r="Q28">
        <f t="shared" si="7"/>
        <v>8870.3279849583796</v>
      </c>
    </row>
    <row r="29" spans="1:19" x14ac:dyDescent="0.25">
      <c r="A29" s="7">
        <v>26</v>
      </c>
      <c r="B29" s="4">
        <v>0</v>
      </c>
      <c r="C29" s="4">
        <v>0</v>
      </c>
      <c r="D29" s="4">
        <v>0</v>
      </c>
      <c r="E29" s="4">
        <v>0</v>
      </c>
      <c r="F29">
        <f t="shared" si="1"/>
        <v>60430.049999999988</v>
      </c>
      <c r="G29">
        <f t="shared" si="2"/>
        <v>12086.009999999998</v>
      </c>
      <c r="H29">
        <f t="shared" si="0"/>
        <v>0</v>
      </c>
      <c r="I29">
        <f t="shared" si="3"/>
        <v>12086.009999999998</v>
      </c>
      <c r="J29">
        <v>0</v>
      </c>
      <c r="K29">
        <v>42430</v>
      </c>
      <c r="L29">
        <v>8486.3279849583796</v>
      </c>
      <c r="M29">
        <f t="shared" si="4"/>
        <v>0</v>
      </c>
      <c r="N29">
        <f t="shared" si="5"/>
        <v>8486.3279849583796</v>
      </c>
      <c r="O29">
        <f t="shared" si="8"/>
        <v>0</v>
      </c>
      <c r="P29">
        <f t="shared" si="6"/>
        <v>42431.639924791896</v>
      </c>
      <c r="Q29">
        <f t="shared" si="7"/>
        <v>8486.3279849583796</v>
      </c>
    </row>
    <row r="30" spans="1:19" x14ac:dyDescent="0.25">
      <c r="A30" s="7">
        <v>27</v>
      </c>
      <c r="B30" s="4">
        <v>0</v>
      </c>
      <c r="C30" s="4">
        <v>235</v>
      </c>
      <c r="D30">
        <v>0</v>
      </c>
      <c r="E30">
        <v>235</v>
      </c>
      <c r="F30">
        <f t="shared" si="1"/>
        <v>60195.049999999988</v>
      </c>
      <c r="G30">
        <f t="shared" si="2"/>
        <v>12086.009999999998</v>
      </c>
      <c r="H30">
        <f t="shared" si="0"/>
        <v>0</v>
      </c>
      <c r="I30">
        <f t="shared" si="3"/>
        <v>12086.009999999998</v>
      </c>
      <c r="J30">
        <v>0</v>
      </c>
      <c r="K30">
        <v>42195</v>
      </c>
      <c r="L30">
        <v>8486.3279849583796</v>
      </c>
      <c r="M30">
        <f t="shared" si="4"/>
        <v>0</v>
      </c>
      <c r="N30">
        <f t="shared" si="5"/>
        <v>8486.3279849583796</v>
      </c>
      <c r="O30">
        <f t="shared" si="8"/>
        <v>0</v>
      </c>
      <c r="P30">
        <f t="shared" si="6"/>
        <v>42196.639924791896</v>
      </c>
      <c r="Q30">
        <f t="shared" si="7"/>
        <v>8486.3279849583796</v>
      </c>
    </row>
    <row r="31" spans="1:19" x14ac:dyDescent="0.25">
      <c r="A31" s="7">
        <v>28</v>
      </c>
      <c r="B31" s="4">
        <v>0</v>
      </c>
      <c r="C31" s="4">
        <v>0</v>
      </c>
      <c r="D31">
        <v>0</v>
      </c>
      <c r="E31">
        <v>0</v>
      </c>
      <c r="F31">
        <f t="shared" si="1"/>
        <v>60195.049999999988</v>
      </c>
      <c r="G31">
        <f t="shared" si="2"/>
        <v>12039.009999999998</v>
      </c>
      <c r="H31">
        <f t="shared" si="0"/>
        <v>0</v>
      </c>
      <c r="I31">
        <f t="shared" si="3"/>
        <v>12039.009999999998</v>
      </c>
      <c r="J31">
        <v>0</v>
      </c>
      <c r="K31">
        <v>42195</v>
      </c>
      <c r="L31">
        <v>8439.3279849583796</v>
      </c>
      <c r="M31">
        <f t="shared" si="4"/>
        <v>0</v>
      </c>
      <c r="N31">
        <f t="shared" si="5"/>
        <v>8439.3279849583796</v>
      </c>
      <c r="O31">
        <f t="shared" si="8"/>
        <v>0</v>
      </c>
      <c r="P31">
        <f t="shared" si="6"/>
        <v>42196.639924791896</v>
      </c>
      <c r="Q31">
        <f t="shared" si="7"/>
        <v>8439.3279849583796</v>
      </c>
    </row>
    <row r="32" spans="1:19" x14ac:dyDescent="0.25">
      <c r="A32" s="7">
        <v>29</v>
      </c>
      <c r="B32" s="4">
        <v>0</v>
      </c>
      <c r="C32" s="4">
        <v>0</v>
      </c>
      <c r="D32">
        <v>0</v>
      </c>
      <c r="E32">
        <v>0</v>
      </c>
      <c r="F32">
        <f t="shared" si="1"/>
        <v>60195.049999999988</v>
      </c>
      <c r="G32">
        <f t="shared" si="2"/>
        <v>12039.009999999998</v>
      </c>
      <c r="H32">
        <f t="shared" si="0"/>
        <v>0</v>
      </c>
      <c r="I32">
        <f t="shared" si="3"/>
        <v>12039.009999999998</v>
      </c>
      <c r="J32">
        <v>0</v>
      </c>
      <c r="K32">
        <v>42195</v>
      </c>
      <c r="L32">
        <v>8439.3279849583796</v>
      </c>
      <c r="M32">
        <f t="shared" si="4"/>
        <v>0</v>
      </c>
      <c r="N32">
        <f t="shared" si="5"/>
        <v>8439.3279849583796</v>
      </c>
      <c r="O32">
        <f t="shared" si="8"/>
        <v>0</v>
      </c>
      <c r="P32">
        <f t="shared" si="6"/>
        <v>42196.639924791896</v>
      </c>
      <c r="Q32">
        <f t="shared" si="7"/>
        <v>8439.3279849583796</v>
      </c>
    </row>
    <row r="33" spans="1:17" x14ac:dyDescent="0.25">
      <c r="A33" s="7">
        <v>30</v>
      </c>
      <c r="B33" s="4">
        <v>0</v>
      </c>
      <c r="C33" s="4">
        <v>0</v>
      </c>
      <c r="D33">
        <v>0</v>
      </c>
      <c r="E33">
        <v>0</v>
      </c>
      <c r="F33">
        <f t="shared" si="1"/>
        <v>60195.049999999988</v>
      </c>
      <c r="G33">
        <f t="shared" si="2"/>
        <v>12039.009999999998</v>
      </c>
      <c r="H33">
        <f t="shared" si="0"/>
        <v>0</v>
      </c>
      <c r="I33">
        <f t="shared" si="3"/>
        <v>12039.009999999998</v>
      </c>
      <c r="J33">
        <v>0</v>
      </c>
      <c r="K33">
        <v>42195</v>
      </c>
      <c r="L33">
        <v>8439.3279849583796</v>
      </c>
      <c r="M33">
        <f t="shared" si="4"/>
        <v>0</v>
      </c>
      <c r="N33">
        <f t="shared" si="5"/>
        <v>8439.3279849583796</v>
      </c>
      <c r="O33">
        <f t="shared" si="8"/>
        <v>0</v>
      </c>
      <c r="P33">
        <f t="shared" si="6"/>
        <v>42196.639924791896</v>
      </c>
      <c r="Q33">
        <f t="shared" si="7"/>
        <v>8439.3279849583796</v>
      </c>
    </row>
    <row r="34" spans="1:17" x14ac:dyDescent="0.25">
      <c r="A34" s="7">
        <v>31</v>
      </c>
      <c r="B34" s="4">
        <v>0</v>
      </c>
      <c r="C34" s="4">
        <v>0</v>
      </c>
      <c r="D34">
        <v>0</v>
      </c>
      <c r="E34">
        <v>0</v>
      </c>
      <c r="F34">
        <f t="shared" si="1"/>
        <v>60195.049999999988</v>
      </c>
      <c r="G34">
        <f t="shared" si="2"/>
        <v>12039.009999999998</v>
      </c>
      <c r="H34">
        <f t="shared" si="0"/>
        <v>0</v>
      </c>
      <c r="I34">
        <f t="shared" si="3"/>
        <v>12039.009999999998</v>
      </c>
      <c r="J34">
        <v>0</v>
      </c>
      <c r="K34">
        <v>42195</v>
      </c>
      <c r="L34">
        <v>8439.3279849583796</v>
      </c>
      <c r="M34">
        <f t="shared" si="4"/>
        <v>0</v>
      </c>
      <c r="N34">
        <f t="shared" si="5"/>
        <v>8439.3279849583796</v>
      </c>
      <c r="O34">
        <f t="shared" si="8"/>
        <v>0</v>
      </c>
      <c r="P34">
        <f t="shared" si="6"/>
        <v>42196.639924791896</v>
      </c>
      <c r="Q34">
        <f t="shared" si="7"/>
        <v>8439.3279849583796</v>
      </c>
    </row>
    <row r="35" spans="1:17" x14ac:dyDescent="0.25">
      <c r="A35" s="7">
        <v>32</v>
      </c>
      <c r="B35" s="4">
        <v>0</v>
      </c>
      <c r="C35" s="4">
        <v>0</v>
      </c>
      <c r="D35">
        <v>0</v>
      </c>
      <c r="E35">
        <v>0</v>
      </c>
      <c r="F35">
        <f t="shared" si="1"/>
        <v>60195.049999999988</v>
      </c>
      <c r="G35">
        <f t="shared" si="2"/>
        <v>12039.009999999998</v>
      </c>
      <c r="H35">
        <f t="shared" si="0"/>
        <v>0</v>
      </c>
      <c r="I35">
        <f t="shared" si="3"/>
        <v>12039.009999999998</v>
      </c>
      <c r="J35">
        <v>0</v>
      </c>
      <c r="K35">
        <v>42195</v>
      </c>
      <c r="L35">
        <v>8439.3279849583796</v>
      </c>
      <c r="M35">
        <f t="shared" si="4"/>
        <v>0</v>
      </c>
      <c r="N35">
        <f t="shared" si="5"/>
        <v>8439.3279849583796</v>
      </c>
      <c r="O35">
        <f t="shared" si="8"/>
        <v>0</v>
      </c>
      <c r="P35">
        <f t="shared" si="6"/>
        <v>42196.639924791896</v>
      </c>
      <c r="Q35">
        <f t="shared" si="7"/>
        <v>8439.3279849583796</v>
      </c>
    </row>
    <row r="36" spans="1:17" x14ac:dyDescent="0.25">
      <c r="A36" s="7">
        <v>33</v>
      </c>
      <c r="B36" s="4">
        <v>0</v>
      </c>
      <c r="C36" s="4">
        <v>615</v>
      </c>
      <c r="D36">
        <v>0</v>
      </c>
      <c r="E36">
        <v>615</v>
      </c>
      <c r="F36">
        <f t="shared" si="1"/>
        <v>59580.049999999988</v>
      </c>
      <c r="G36">
        <f t="shared" si="2"/>
        <v>12039.009999999998</v>
      </c>
      <c r="H36">
        <f t="shared" si="0"/>
        <v>0</v>
      </c>
      <c r="I36">
        <f t="shared" si="3"/>
        <v>12039.009999999998</v>
      </c>
      <c r="J36">
        <v>0</v>
      </c>
      <c r="K36">
        <v>41580</v>
      </c>
      <c r="L36">
        <v>8439.3279849583796</v>
      </c>
      <c r="M36">
        <f t="shared" si="4"/>
        <v>0</v>
      </c>
      <c r="N36">
        <f t="shared" si="5"/>
        <v>8439.3279849583796</v>
      </c>
      <c r="O36">
        <f t="shared" si="8"/>
        <v>0</v>
      </c>
      <c r="P36">
        <f t="shared" si="6"/>
        <v>41581.639924791896</v>
      </c>
      <c r="Q36">
        <f t="shared" si="7"/>
        <v>8439.3279849583796</v>
      </c>
    </row>
    <row r="37" spans="1:17" x14ac:dyDescent="0.25">
      <c r="A37" s="7">
        <v>34</v>
      </c>
      <c r="B37" s="4">
        <v>0</v>
      </c>
      <c r="C37" s="4">
        <v>0</v>
      </c>
      <c r="D37">
        <v>0</v>
      </c>
      <c r="E37">
        <v>0</v>
      </c>
      <c r="F37">
        <f t="shared" si="1"/>
        <v>59580.049999999988</v>
      </c>
      <c r="G37">
        <f t="shared" si="2"/>
        <v>11916.009999999998</v>
      </c>
      <c r="H37">
        <f t="shared" si="0"/>
        <v>0</v>
      </c>
      <c r="I37">
        <f t="shared" si="3"/>
        <v>11916.009999999998</v>
      </c>
      <c r="J37">
        <v>0</v>
      </c>
      <c r="K37">
        <v>41580</v>
      </c>
      <c r="L37">
        <v>8316.3279849583796</v>
      </c>
      <c r="M37">
        <f t="shared" si="4"/>
        <v>0</v>
      </c>
      <c r="N37">
        <f t="shared" si="5"/>
        <v>8316.3279849583796</v>
      </c>
      <c r="O37">
        <f t="shared" si="8"/>
        <v>0</v>
      </c>
      <c r="P37">
        <f t="shared" si="6"/>
        <v>41581.639924791896</v>
      </c>
      <c r="Q37">
        <f t="shared" si="7"/>
        <v>8316.3279849583796</v>
      </c>
    </row>
    <row r="38" spans="1:17" x14ac:dyDescent="0.25">
      <c r="A38" s="7">
        <v>35</v>
      </c>
      <c r="B38" s="4">
        <v>0</v>
      </c>
      <c r="C38" s="4">
        <v>0</v>
      </c>
      <c r="D38">
        <v>0</v>
      </c>
      <c r="E38">
        <v>0</v>
      </c>
      <c r="F38">
        <f t="shared" si="1"/>
        <v>59580.049999999988</v>
      </c>
      <c r="G38">
        <f t="shared" si="2"/>
        <v>11916.009999999998</v>
      </c>
      <c r="H38">
        <f t="shared" si="0"/>
        <v>0</v>
      </c>
      <c r="I38">
        <f t="shared" si="3"/>
        <v>11916.009999999998</v>
      </c>
      <c r="J38">
        <v>0</v>
      </c>
      <c r="K38">
        <v>41580</v>
      </c>
      <c r="L38">
        <v>8316.3279849583796</v>
      </c>
      <c r="M38">
        <f t="shared" si="4"/>
        <v>0</v>
      </c>
      <c r="N38">
        <f t="shared" si="5"/>
        <v>8316.3279849583796</v>
      </c>
      <c r="O38">
        <f t="shared" si="8"/>
        <v>0</v>
      </c>
      <c r="P38">
        <f t="shared" si="6"/>
        <v>41581.639924791896</v>
      </c>
      <c r="Q38">
        <f t="shared" si="7"/>
        <v>8316.3279849583796</v>
      </c>
    </row>
    <row r="39" spans="1:17" x14ac:dyDescent="0.25">
      <c r="A39" s="7">
        <v>36</v>
      </c>
      <c r="B39" s="4">
        <v>0</v>
      </c>
      <c r="C39" s="4">
        <v>0</v>
      </c>
      <c r="D39">
        <v>0</v>
      </c>
      <c r="E39">
        <v>0</v>
      </c>
      <c r="F39">
        <f t="shared" si="1"/>
        <v>59580.049999999988</v>
      </c>
      <c r="G39">
        <f t="shared" si="2"/>
        <v>11916.009999999998</v>
      </c>
      <c r="H39">
        <f t="shared" si="0"/>
        <v>0</v>
      </c>
      <c r="I39">
        <f t="shared" si="3"/>
        <v>11916.009999999998</v>
      </c>
      <c r="J39">
        <v>0</v>
      </c>
      <c r="K39">
        <v>41580</v>
      </c>
      <c r="L39">
        <v>8316.3279849583796</v>
      </c>
      <c r="M39">
        <f t="shared" si="4"/>
        <v>0</v>
      </c>
      <c r="N39">
        <f t="shared" si="5"/>
        <v>8316.3279849583796</v>
      </c>
      <c r="O39">
        <f t="shared" si="8"/>
        <v>0</v>
      </c>
      <c r="P39">
        <f t="shared" si="6"/>
        <v>41581.639924791896</v>
      </c>
      <c r="Q39">
        <f t="shared" si="7"/>
        <v>8316.3279849583796</v>
      </c>
    </row>
    <row r="40" spans="1:17" x14ac:dyDescent="0.25">
      <c r="A40" s="7">
        <v>37</v>
      </c>
      <c r="B40" s="4">
        <v>0</v>
      </c>
      <c r="C40" s="4">
        <v>0</v>
      </c>
      <c r="D40">
        <v>0</v>
      </c>
      <c r="E40">
        <v>0</v>
      </c>
      <c r="F40">
        <f t="shared" si="1"/>
        <v>59580.049999999988</v>
      </c>
      <c r="G40">
        <f t="shared" si="2"/>
        <v>11916.009999999998</v>
      </c>
      <c r="H40">
        <f t="shared" si="0"/>
        <v>0</v>
      </c>
      <c r="I40">
        <f t="shared" si="3"/>
        <v>11916.009999999998</v>
      </c>
      <c r="J40">
        <v>0</v>
      </c>
      <c r="K40">
        <v>41580</v>
      </c>
      <c r="L40">
        <v>8316.3279849583796</v>
      </c>
      <c r="M40">
        <f t="shared" si="4"/>
        <v>0</v>
      </c>
      <c r="N40">
        <f t="shared" si="5"/>
        <v>8316.3279849583796</v>
      </c>
      <c r="O40">
        <f t="shared" si="8"/>
        <v>0</v>
      </c>
      <c r="P40">
        <f t="shared" si="6"/>
        <v>41581.639924791896</v>
      </c>
      <c r="Q40">
        <f t="shared" si="7"/>
        <v>8316.3279849583796</v>
      </c>
    </row>
    <row r="41" spans="1:17" x14ac:dyDescent="0.25">
      <c r="A41" s="7">
        <v>38</v>
      </c>
      <c r="B41" s="4">
        <v>736</v>
      </c>
      <c r="C41" s="4">
        <v>736</v>
      </c>
      <c r="D41">
        <v>736</v>
      </c>
      <c r="E41">
        <v>736</v>
      </c>
      <c r="F41">
        <f t="shared" si="1"/>
        <v>59580.049999999988</v>
      </c>
      <c r="G41">
        <f t="shared" si="2"/>
        <v>12063.21</v>
      </c>
      <c r="H41">
        <f t="shared" si="0"/>
        <v>501.98264579530991</v>
      </c>
      <c r="I41">
        <f t="shared" si="3"/>
        <v>12565.192645795309</v>
      </c>
      <c r="J41">
        <v>0</v>
      </c>
      <c r="K41">
        <v>40844</v>
      </c>
      <c r="L41">
        <v>8316.3279849583796</v>
      </c>
      <c r="M41">
        <f t="shared" si="4"/>
        <v>0</v>
      </c>
      <c r="N41">
        <f t="shared" si="5"/>
        <v>8316.3279849583796</v>
      </c>
      <c r="O41">
        <f t="shared" si="8"/>
        <v>0</v>
      </c>
      <c r="P41">
        <f t="shared" si="6"/>
        <v>40845.639924791896</v>
      </c>
      <c r="Q41">
        <f t="shared" si="7"/>
        <v>8316.3279849583796</v>
      </c>
    </row>
    <row r="42" spans="1:17" x14ac:dyDescent="0.25">
      <c r="A42" s="7">
        <v>39</v>
      </c>
      <c r="B42" s="4">
        <v>0</v>
      </c>
      <c r="C42" s="4">
        <v>0</v>
      </c>
      <c r="D42">
        <v>0</v>
      </c>
      <c r="E42">
        <v>0</v>
      </c>
      <c r="F42">
        <f t="shared" si="1"/>
        <v>59580.049999999988</v>
      </c>
      <c r="G42">
        <f t="shared" si="2"/>
        <v>11916.009999999998</v>
      </c>
      <c r="H42">
        <f t="shared" si="0"/>
        <v>0</v>
      </c>
      <c r="I42">
        <f t="shared" si="3"/>
        <v>11916.009999999998</v>
      </c>
      <c r="J42">
        <v>0</v>
      </c>
      <c r="K42">
        <v>40844</v>
      </c>
      <c r="L42">
        <v>8169.1279849583798</v>
      </c>
      <c r="M42">
        <f t="shared" si="4"/>
        <v>0</v>
      </c>
      <c r="N42">
        <f t="shared" si="5"/>
        <v>8169.1279849583798</v>
      </c>
      <c r="O42">
        <f t="shared" si="8"/>
        <v>0</v>
      </c>
      <c r="P42">
        <f t="shared" si="6"/>
        <v>40845.639924791896</v>
      </c>
      <c r="Q42">
        <f t="shared" si="7"/>
        <v>8169.1279849583798</v>
      </c>
    </row>
    <row r="43" spans="1:17" x14ac:dyDescent="0.25">
      <c r="A43" s="7">
        <v>40</v>
      </c>
      <c r="B43" s="4">
        <v>0</v>
      </c>
      <c r="C43" s="4">
        <v>870</v>
      </c>
      <c r="D43">
        <v>0</v>
      </c>
      <c r="E43">
        <v>870</v>
      </c>
      <c r="F43">
        <f t="shared" si="1"/>
        <v>58710.049999999988</v>
      </c>
      <c r="G43">
        <f t="shared" si="2"/>
        <v>11916.009999999998</v>
      </c>
      <c r="H43">
        <f t="shared" si="0"/>
        <v>0</v>
      </c>
      <c r="I43">
        <f t="shared" si="3"/>
        <v>11916.009999999998</v>
      </c>
      <c r="J43">
        <v>0</v>
      </c>
      <c r="K43">
        <v>39974</v>
      </c>
      <c r="L43">
        <v>8169.1279849583798</v>
      </c>
      <c r="M43">
        <f t="shared" si="4"/>
        <v>0</v>
      </c>
      <c r="N43">
        <f t="shared" si="5"/>
        <v>8169.1279849583798</v>
      </c>
      <c r="O43">
        <f t="shared" si="8"/>
        <v>0</v>
      </c>
      <c r="P43">
        <f t="shared" si="6"/>
        <v>39975.639924791896</v>
      </c>
      <c r="Q43">
        <f t="shared" si="7"/>
        <v>8169.1279849583798</v>
      </c>
    </row>
    <row r="44" spans="1:17" x14ac:dyDescent="0.25">
      <c r="A44" s="7">
        <v>41</v>
      </c>
      <c r="B44" s="4">
        <v>0</v>
      </c>
      <c r="C44" s="4">
        <v>0</v>
      </c>
      <c r="D44">
        <v>0</v>
      </c>
      <c r="E44">
        <v>0</v>
      </c>
      <c r="F44">
        <f t="shared" si="1"/>
        <v>58710.049999999988</v>
      </c>
      <c r="G44">
        <f t="shared" si="2"/>
        <v>11742.009999999998</v>
      </c>
      <c r="H44">
        <f t="shared" si="0"/>
        <v>0</v>
      </c>
      <c r="I44">
        <f t="shared" si="3"/>
        <v>11742.009999999998</v>
      </c>
      <c r="J44">
        <v>0</v>
      </c>
      <c r="K44">
        <v>39974</v>
      </c>
      <c r="L44">
        <v>7995.1279849583798</v>
      </c>
      <c r="M44">
        <f t="shared" si="4"/>
        <v>0</v>
      </c>
      <c r="N44">
        <f t="shared" si="5"/>
        <v>7995.1279849583798</v>
      </c>
      <c r="O44">
        <f t="shared" si="8"/>
        <v>0</v>
      </c>
      <c r="P44">
        <f t="shared" si="6"/>
        <v>39975.639924791896</v>
      </c>
      <c r="Q44">
        <f t="shared" si="7"/>
        <v>7995.1279849583798</v>
      </c>
    </row>
    <row r="45" spans="1:17" x14ac:dyDescent="0.25">
      <c r="A45" s="7">
        <v>42</v>
      </c>
      <c r="B45" s="4">
        <v>0</v>
      </c>
      <c r="C45" s="4">
        <v>8565</v>
      </c>
      <c r="D45">
        <v>0</v>
      </c>
      <c r="E45">
        <v>8565</v>
      </c>
      <c r="F45">
        <f t="shared" si="1"/>
        <v>50145.049999999988</v>
      </c>
      <c r="G45">
        <f t="shared" si="2"/>
        <v>11742.009999999998</v>
      </c>
      <c r="H45">
        <f t="shared" si="0"/>
        <v>0</v>
      </c>
      <c r="I45">
        <f t="shared" si="3"/>
        <v>11742.009999999998</v>
      </c>
      <c r="J45">
        <v>0</v>
      </c>
      <c r="K45">
        <v>31409</v>
      </c>
      <c r="L45">
        <v>7995.1279849583798</v>
      </c>
      <c r="M45">
        <f t="shared" si="4"/>
        <v>0</v>
      </c>
      <c r="N45">
        <f t="shared" si="5"/>
        <v>7995.1279849583798</v>
      </c>
      <c r="O45">
        <f t="shared" si="8"/>
        <v>0</v>
      </c>
      <c r="P45">
        <f t="shared" si="6"/>
        <v>31410.639924791896</v>
      </c>
      <c r="Q45">
        <f t="shared" si="7"/>
        <v>7995.1279849583798</v>
      </c>
    </row>
    <row r="46" spans="1:17" x14ac:dyDescent="0.25">
      <c r="A46" s="7">
        <v>43</v>
      </c>
      <c r="B46" s="4">
        <v>0</v>
      </c>
      <c r="C46" s="4">
        <v>0</v>
      </c>
      <c r="D46">
        <v>0</v>
      </c>
      <c r="E46">
        <v>0</v>
      </c>
      <c r="F46">
        <f t="shared" si="1"/>
        <v>50145.049999999988</v>
      </c>
      <c r="G46">
        <f t="shared" si="2"/>
        <v>10029.009999999998</v>
      </c>
      <c r="H46">
        <f t="shared" si="0"/>
        <v>0</v>
      </c>
      <c r="I46">
        <f t="shared" si="3"/>
        <v>10029.009999999998</v>
      </c>
      <c r="J46">
        <v>0</v>
      </c>
      <c r="K46">
        <v>31409</v>
      </c>
      <c r="L46">
        <v>6282.1279849583798</v>
      </c>
      <c r="M46">
        <f t="shared" si="4"/>
        <v>0</v>
      </c>
      <c r="N46">
        <f t="shared" si="5"/>
        <v>6282.1279849583798</v>
      </c>
      <c r="O46">
        <f t="shared" si="8"/>
        <v>0</v>
      </c>
      <c r="P46">
        <f t="shared" si="6"/>
        <v>31410.639924791896</v>
      </c>
      <c r="Q46">
        <f t="shared" si="7"/>
        <v>6282.1279849583798</v>
      </c>
    </row>
    <row r="47" spans="1:17" x14ac:dyDescent="0.25">
      <c r="A47" s="7">
        <v>44</v>
      </c>
      <c r="B47" s="4">
        <v>0</v>
      </c>
      <c r="C47" s="4">
        <v>22120</v>
      </c>
      <c r="D47">
        <v>0</v>
      </c>
      <c r="E47">
        <v>22120</v>
      </c>
      <c r="F47">
        <f t="shared" si="1"/>
        <v>28025.049999999988</v>
      </c>
      <c r="G47">
        <f t="shared" si="2"/>
        <v>10029.009999999998</v>
      </c>
      <c r="H47">
        <f t="shared" si="0"/>
        <v>0</v>
      </c>
      <c r="I47">
        <f t="shared" si="3"/>
        <v>10029.009999999998</v>
      </c>
      <c r="J47">
        <v>0</v>
      </c>
      <c r="K47">
        <v>9289</v>
      </c>
      <c r="L47">
        <v>6282.1279849583798</v>
      </c>
      <c r="M47">
        <f t="shared" si="4"/>
        <v>0</v>
      </c>
      <c r="N47">
        <f t="shared" si="5"/>
        <v>6282.1279849583798</v>
      </c>
      <c r="O47">
        <f t="shared" si="8"/>
        <v>0</v>
      </c>
      <c r="P47">
        <f t="shared" si="6"/>
        <v>9290.6399247918962</v>
      </c>
      <c r="Q47">
        <f t="shared" si="7"/>
        <v>6282.1279849583798</v>
      </c>
    </row>
    <row r="48" spans="1:17" x14ac:dyDescent="0.25">
      <c r="A48" s="7">
        <v>45</v>
      </c>
      <c r="B48" s="4">
        <v>0</v>
      </c>
      <c r="C48" s="4">
        <v>10475</v>
      </c>
      <c r="D48">
        <v>0</v>
      </c>
      <c r="E48">
        <v>10475</v>
      </c>
      <c r="F48">
        <f t="shared" si="1"/>
        <v>17550.049999999988</v>
      </c>
      <c r="G48">
        <f t="shared" si="2"/>
        <v>5605.0099999999984</v>
      </c>
      <c r="H48">
        <f t="shared" si="0"/>
        <v>0</v>
      </c>
      <c r="I48">
        <f t="shared" si="3"/>
        <v>5605.0099999999984</v>
      </c>
      <c r="J48">
        <v>0</v>
      </c>
      <c r="K48">
        <v>-1186</v>
      </c>
      <c r="L48">
        <v>5386.6078020651548</v>
      </c>
      <c r="M48">
        <f t="shared" si="4"/>
        <v>0</v>
      </c>
      <c r="N48">
        <f t="shared" si="5"/>
        <v>5386.6078020651548</v>
      </c>
      <c r="O48">
        <f t="shared" si="8"/>
        <v>0</v>
      </c>
      <c r="P48">
        <f t="shared" si="6"/>
        <v>-1184.3600752081038</v>
      </c>
      <c r="Q48">
        <f t="shared" si="7"/>
        <v>5386.6078020651548</v>
      </c>
    </row>
    <row r="49" spans="1:17" x14ac:dyDescent="0.25">
      <c r="A49" s="7">
        <v>46</v>
      </c>
      <c r="B49" s="4">
        <v>0</v>
      </c>
      <c r="C49" s="4">
        <v>0</v>
      </c>
      <c r="D49">
        <v>0</v>
      </c>
      <c r="E49">
        <v>0</v>
      </c>
      <c r="F49">
        <f t="shared" si="1"/>
        <v>17550.049999999988</v>
      </c>
      <c r="G49">
        <f t="shared" si="2"/>
        <v>3510.0099999999979</v>
      </c>
      <c r="H49">
        <f t="shared" si="0"/>
        <v>0</v>
      </c>
      <c r="I49">
        <f t="shared" si="3"/>
        <v>3510.0099999999979</v>
      </c>
      <c r="J49">
        <v>0</v>
      </c>
      <c r="K49">
        <v>0</v>
      </c>
      <c r="L49">
        <v>0</v>
      </c>
      <c r="M49">
        <f t="shared" si="4"/>
        <v>0</v>
      </c>
      <c r="N49">
        <f t="shared" si="5"/>
        <v>0</v>
      </c>
      <c r="O49">
        <f t="shared" si="8"/>
        <v>0</v>
      </c>
      <c r="P49">
        <f t="shared" si="6"/>
        <v>0</v>
      </c>
      <c r="Q49">
        <f t="shared" si="7"/>
        <v>0</v>
      </c>
    </row>
    <row r="50" spans="1:17" x14ac:dyDescent="0.25">
      <c r="A50" s="7">
        <v>47</v>
      </c>
      <c r="B50" s="4">
        <v>0</v>
      </c>
      <c r="C50" s="4">
        <v>16614</v>
      </c>
      <c r="D50">
        <v>0</v>
      </c>
      <c r="E50">
        <v>16614</v>
      </c>
      <c r="F50">
        <f t="shared" si="1"/>
        <v>936.04999999998836</v>
      </c>
      <c r="G50">
        <f>0.2*(F49+D50)</f>
        <v>3510.0099999999979</v>
      </c>
      <c r="H50">
        <f t="shared" si="0"/>
        <v>0</v>
      </c>
      <c r="I50">
        <f t="shared" si="3"/>
        <v>3510.0099999999979</v>
      </c>
      <c r="J50">
        <v>0</v>
      </c>
      <c r="K50">
        <v>-16614</v>
      </c>
      <c r="L50">
        <v>49496.909688644701</v>
      </c>
      <c r="M50">
        <f t="shared" si="4"/>
        <v>0</v>
      </c>
      <c r="N50">
        <f t="shared" si="5"/>
        <v>49496.909688644701</v>
      </c>
      <c r="O50">
        <f t="shared" si="8"/>
        <v>0</v>
      </c>
      <c r="P50">
        <f t="shared" si="6"/>
        <v>-16614</v>
      </c>
      <c r="Q50">
        <f t="shared" si="7"/>
        <v>49496.909688644701</v>
      </c>
    </row>
    <row r="51" spans="1:17" x14ac:dyDescent="0.25">
      <c r="A51" s="7" t="s">
        <v>18</v>
      </c>
      <c r="B51" s="4">
        <v>344235.3</v>
      </c>
      <c r="C51" s="4">
        <v>343299.25</v>
      </c>
      <c r="D51" s="9">
        <f>SUM(D4:D50)</f>
        <v>344235.3</v>
      </c>
      <c r="E51" s="12">
        <f>SUM(E4:E50)</f>
        <v>343299.25</v>
      </c>
      <c r="F51" s="12">
        <f>SUM(F4:F50)</f>
        <v>4498730.849999994</v>
      </c>
      <c r="G51" s="12">
        <f>SUM(G4:G50)</f>
        <v>968406.02</v>
      </c>
      <c r="H51" s="12">
        <f>SUM(H4:H50)</f>
        <v>234782.80797573674</v>
      </c>
      <c r="J51" s="16"/>
      <c r="L51" s="12">
        <f>SUM(L4:L50)</f>
        <v>660332.78312880825</v>
      </c>
      <c r="M51" s="12">
        <f>SUM(M4:M50)</f>
        <v>160840.55047531417</v>
      </c>
    </row>
    <row r="52" spans="1:17" x14ac:dyDescent="0.25">
      <c r="G52" t="s">
        <v>85</v>
      </c>
      <c r="H52" s="17">
        <f>G51+H51</f>
        <v>1203188.8279757367</v>
      </c>
      <c r="J52" s="17"/>
      <c r="L52" t="s">
        <v>200</v>
      </c>
      <c r="M52" s="17">
        <f>L51+M51</f>
        <v>821173.3336041224</v>
      </c>
    </row>
    <row r="53" spans="1:17" x14ac:dyDescent="0.25">
      <c r="G53">
        <v>968406.02</v>
      </c>
      <c r="J53" s="20" t="s">
        <v>98</v>
      </c>
      <c r="K53" s="22">
        <f>H52-M52</f>
        <v>382015.4943716143</v>
      </c>
      <c r="L53" s="13">
        <v>660332.78312880825</v>
      </c>
    </row>
    <row r="54" spans="1:17" x14ac:dyDescent="0.25">
      <c r="G54" s="5" t="s">
        <v>70</v>
      </c>
      <c r="L54" s="14" t="s">
        <v>212</v>
      </c>
    </row>
    <row r="55" spans="1:17" x14ac:dyDescent="0.25">
      <c r="G55">
        <v>968406.02</v>
      </c>
      <c r="L55" s="13">
        <v>660332.78312880825</v>
      </c>
    </row>
    <row r="59" spans="1:17" x14ac:dyDescent="0.25">
      <c r="G59" t="s">
        <v>209</v>
      </c>
      <c r="H59" t="s">
        <v>214</v>
      </c>
    </row>
    <row r="60" spans="1:17" x14ac:dyDescent="0.25">
      <c r="G60" s="17">
        <f>H52</f>
        <v>1203188.8279757367</v>
      </c>
      <c r="H60" s="17">
        <f>M52</f>
        <v>821173.3336041224</v>
      </c>
      <c r="I60" s="17"/>
    </row>
  </sheetData>
  <pageMargins left="0.7" right="0.7" top="0.75" bottom="0.75" header="0.3" footer="0.3"/>
  <pageSetup paperSize="0" orientation="portrait" horizontalDpi="0" verticalDpi="0" copie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0DD5-5023-44B0-B391-2DA5A1AFCED4}">
  <dimension ref="A1"/>
  <sheetViews>
    <sheetView topLeftCell="J16" workbookViewId="0">
      <selection activeCell="X29" sqref="X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7B74-D386-414E-A255-FEFEDD06201D}">
  <dimension ref="A1:P111"/>
  <sheetViews>
    <sheetView topLeftCell="F1" workbookViewId="0">
      <selection activeCell="R5" sqref="R5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0.140625" bestFit="1" customWidth="1"/>
    <col min="4" max="4" width="4.5703125" bestFit="1" customWidth="1"/>
    <col min="5" max="5" width="12" bestFit="1" customWidth="1"/>
    <col min="6" max="6" width="8" bestFit="1" customWidth="1"/>
    <col min="7" max="7" width="10" hidden="1" customWidth="1"/>
    <col min="8" max="8" width="16.7109375" bestFit="1" customWidth="1"/>
    <col min="9" max="9" width="21" bestFit="1" customWidth="1"/>
    <col min="10" max="10" width="14.28515625" bestFit="1" customWidth="1"/>
    <col min="11" max="11" width="18.28515625" bestFit="1" customWidth="1"/>
    <col min="12" max="12" width="23.7109375" bestFit="1" customWidth="1"/>
    <col min="13" max="13" width="19.5703125" bestFit="1" customWidth="1"/>
    <col min="15" max="15" width="23" bestFit="1" customWidth="1"/>
  </cols>
  <sheetData>
    <row r="1" spans="1:16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194</v>
      </c>
      <c r="M1" s="3" t="s">
        <v>195</v>
      </c>
    </row>
    <row r="2" spans="1:16" x14ac:dyDescent="0.25">
      <c r="A2" s="1">
        <v>44197</v>
      </c>
      <c r="B2" s="2">
        <v>1</v>
      </c>
      <c r="C2" s="2" t="s">
        <v>20</v>
      </c>
      <c r="D2" s="3" t="s">
        <v>14</v>
      </c>
      <c r="E2" s="3">
        <v>38923</v>
      </c>
      <c r="F2" s="3">
        <v>0</v>
      </c>
      <c r="G2" s="3">
        <v>38923</v>
      </c>
      <c r="H2" s="3" t="s">
        <v>12</v>
      </c>
      <c r="I2" s="3">
        <v>14.4</v>
      </c>
      <c r="J2" s="3">
        <v>0</v>
      </c>
      <c r="K2" s="3">
        <v>560491.20000000007</v>
      </c>
      <c r="L2" s="3">
        <v>14.400000000000002</v>
      </c>
      <c r="M2" s="3" t="str">
        <f>IF(F2&gt;0,SUM($J$2:J2)/SUM($F$2:F2),"-")</f>
        <v>-</v>
      </c>
    </row>
    <row r="3" spans="1:16" x14ac:dyDescent="0.25">
      <c r="A3" s="1">
        <v>44197</v>
      </c>
      <c r="B3" s="2">
        <v>1</v>
      </c>
      <c r="C3" s="2" t="s">
        <v>20</v>
      </c>
      <c r="D3" s="3" t="s">
        <v>14</v>
      </c>
      <c r="E3" s="3">
        <v>41011</v>
      </c>
      <c r="F3" s="3">
        <v>0</v>
      </c>
      <c r="G3" s="3">
        <v>79934</v>
      </c>
      <c r="H3" s="3" t="s">
        <v>12</v>
      </c>
      <c r="I3" s="3">
        <v>14.7</v>
      </c>
      <c r="J3" s="3">
        <v>0</v>
      </c>
      <c r="K3" s="3">
        <v>602861.69999999995</v>
      </c>
      <c r="L3" s="3">
        <v>14.553918232541847</v>
      </c>
      <c r="M3" s="3" t="str">
        <f>IF(F3&gt;0,SUM($J$2:J3)/SUM($F$2:F3),"-")</f>
        <v>-</v>
      </c>
    </row>
    <row r="4" spans="1:16" x14ac:dyDescent="0.25">
      <c r="A4" s="1">
        <v>44197</v>
      </c>
      <c r="B4" s="2">
        <v>1</v>
      </c>
      <c r="C4" s="2" t="s">
        <v>20</v>
      </c>
      <c r="D4" s="3" t="s">
        <v>14</v>
      </c>
      <c r="E4" s="3">
        <v>29005</v>
      </c>
      <c r="F4" s="3">
        <v>0</v>
      </c>
      <c r="G4" s="3">
        <v>108939</v>
      </c>
      <c r="H4" s="3" t="s">
        <v>12</v>
      </c>
      <c r="I4" s="3">
        <v>14.9</v>
      </c>
      <c r="J4" s="3">
        <v>0</v>
      </c>
      <c r="K4" s="3">
        <v>432174.5</v>
      </c>
      <c r="L4" s="3">
        <v>14.646062475330229</v>
      </c>
      <c r="M4" s="3" t="str">
        <f>IF(F4&gt;0,SUM($J$2:J4)/SUM($F$2:F4),"-")</f>
        <v>-</v>
      </c>
      <c r="O4" t="s">
        <v>79</v>
      </c>
      <c r="P4">
        <f>AVERAGEIF(E2:E105,"&gt;0")</f>
        <v>20249.135294117645</v>
      </c>
    </row>
    <row r="5" spans="1:16" x14ac:dyDescent="0.25">
      <c r="A5" s="1">
        <v>44197</v>
      </c>
      <c r="B5" s="2">
        <v>1</v>
      </c>
      <c r="C5" s="2" t="s">
        <v>20</v>
      </c>
      <c r="D5" s="3" t="s">
        <v>14</v>
      </c>
      <c r="E5" s="3">
        <v>19425</v>
      </c>
      <c r="F5" s="3">
        <v>0</v>
      </c>
      <c r="G5" s="3">
        <v>128364</v>
      </c>
      <c r="H5" s="3" t="s">
        <v>12</v>
      </c>
      <c r="I5" s="3">
        <v>13.5</v>
      </c>
      <c r="J5" s="3">
        <v>0</v>
      </c>
      <c r="K5" s="3">
        <v>262237.5</v>
      </c>
      <c r="L5" s="3">
        <v>14.472631734754291</v>
      </c>
      <c r="M5" s="3" t="str">
        <f>IF(F5&gt;0,SUM($J$2:J5)/SUM($F$2:F5),M4)</f>
        <v>-</v>
      </c>
      <c r="O5" t="s">
        <v>80</v>
      </c>
      <c r="P5">
        <f>AVERAGE(L2:L105)</f>
        <v>13.640832766176949</v>
      </c>
    </row>
    <row r="6" spans="1:16" x14ac:dyDescent="0.25">
      <c r="A6" s="1">
        <v>44197</v>
      </c>
      <c r="B6" s="2">
        <v>1</v>
      </c>
      <c r="C6" s="2" t="s">
        <v>20</v>
      </c>
      <c r="D6" s="3" t="s">
        <v>14</v>
      </c>
      <c r="E6" s="3">
        <v>6603.4</v>
      </c>
      <c r="F6" s="3">
        <v>0</v>
      </c>
      <c r="G6" s="3">
        <v>134967.4</v>
      </c>
      <c r="H6" s="3" t="s">
        <v>12</v>
      </c>
      <c r="I6" s="3">
        <v>13.1</v>
      </c>
      <c r="J6" s="3">
        <v>0</v>
      </c>
      <c r="K6" s="3">
        <v>86504.54</v>
      </c>
      <c r="L6" s="3">
        <v>14.405474507177289</v>
      </c>
      <c r="M6" s="3" t="str">
        <f>IF(F6&gt;0,SUM($J$2:J6)/SUM($F$2:F6),M5)</f>
        <v>-</v>
      </c>
      <c r="O6" t="s">
        <v>81</v>
      </c>
      <c r="P6">
        <f>P5*P4</f>
        <v>276215.06820675009</v>
      </c>
    </row>
    <row r="7" spans="1:16" x14ac:dyDescent="0.25">
      <c r="A7" s="1">
        <v>44197</v>
      </c>
      <c r="B7" s="2">
        <v>1</v>
      </c>
      <c r="C7" s="2" t="s">
        <v>20</v>
      </c>
      <c r="D7" s="3" t="s">
        <v>14</v>
      </c>
      <c r="E7" s="3">
        <v>50895</v>
      </c>
      <c r="F7" s="3">
        <v>0</v>
      </c>
      <c r="G7" s="3">
        <v>185862.39999999999</v>
      </c>
      <c r="H7" s="3" t="s">
        <v>12</v>
      </c>
      <c r="I7" s="3">
        <v>12.7</v>
      </c>
      <c r="J7" s="3">
        <v>0</v>
      </c>
      <c r="K7" s="3">
        <v>646366.5</v>
      </c>
      <c r="L7" s="3">
        <v>13.938461679177715</v>
      </c>
      <c r="M7" s="3" t="str">
        <f>IF(F7&gt;0,SUM($J$2:J7)/SUM($F$2:F7),M6)</f>
        <v>-</v>
      </c>
      <c r="O7" t="s">
        <v>82</v>
      </c>
      <c r="P7" s="15">
        <v>0.05</v>
      </c>
    </row>
    <row r="8" spans="1:16" x14ac:dyDescent="0.25">
      <c r="A8" s="1">
        <v>44201</v>
      </c>
      <c r="B8" s="2">
        <v>2</v>
      </c>
      <c r="C8" s="2" t="s">
        <v>31</v>
      </c>
      <c r="D8" s="3" t="s">
        <v>14</v>
      </c>
      <c r="E8" s="3">
        <v>0</v>
      </c>
      <c r="F8" s="3">
        <v>1440</v>
      </c>
      <c r="G8" s="3">
        <v>184422.39999999999</v>
      </c>
      <c r="H8" s="3">
        <v>17.7</v>
      </c>
      <c r="I8" s="3" t="s">
        <v>12</v>
      </c>
      <c r="J8" s="3">
        <v>25488</v>
      </c>
      <c r="K8" s="3">
        <v>0</v>
      </c>
      <c r="L8" s="3">
        <v>13.938461679177715</v>
      </c>
      <c r="M8" s="3">
        <f>IF(F8&gt;0,SUM($J$2:J8)/SUM($F$2:F8),M7)</f>
        <v>17.7</v>
      </c>
      <c r="O8" t="s">
        <v>83</v>
      </c>
      <c r="P8">
        <f>P7*P6</f>
        <v>13810.753410337506</v>
      </c>
    </row>
    <row r="9" spans="1:16" x14ac:dyDescent="0.25">
      <c r="A9" s="1">
        <v>44207</v>
      </c>
      <c r="B9" s="2">
        <v>3</v>
      </c>
      <c r="C9" s="2" t="s">
        <v>42</v>
      </c>
      <c r="D9" s="3" t="s">
        <v>14</v>
      </c>
      <c r="E9" s="3">
        <v>0</v>
      </c>
      <c r="F9" s="3">
        <v>308</v>
      </c>
      <c r="G9" s="3">
        <v>184114.4</v>
      </c>
      <c r="H9" s="3">
        <v>17.5</v>
      </c>
      <c r="I9" s="3" t="s">
        <v>12</v>
      </c>
      <c r="J9" s="3">
        <v>5390</v>
      </c>
      <c r="K9" s="3">
        <v>0</v>
      </c>
      <c r="L9" s="3">
        <v>13.938461679177715</v>
      </c>
      <c r="M9" s="3">
        <f>IF(F9&gt;0,SUM($J$2:J9)/SUM($F$2:F9),M8)</f>
        <v>17.664759725400458</v>
      </c>
      <c r="O9" t="s">
        <v>195</v>
      </c>
      <c r="P9">
        <f>AVERAGE(M8:M105)</f>
        <v>17.502103349269994</v>
      </c>
    </row>
    <row r="10" spans="1:16" x14ac:dyDescent="0.25">
      <c r="A10" s="1">
        <v>44212</v>
      </c>
      <c r="B10" s="2">
        <v>3</v>
      </c>
      <c r="C10" s="2" t="s">
        <v>42</v>
      </c>
      <c r="D10" s="3" t="s">
        <v>14</v>
      </c>
      <c r="E10" s="3">
        <v>0</v>
      </c>
      <c r="F10" s="3">
        <v>1533</v>
      </c>
      <c r="G10" s="3">
        <v>182581.4</v>
      </c>
      <c r="H10" s="3">
        <v>17.5</v>
      </c>
      <c r="I10" s="3" t="s">
        <v>12</v>
      </c>
      <c r="J10" s="3">
        <v>26827.5</v>
      </c>
      <c r="K10" s="3">
        <v>0</v>
      </c>
      <c r="L10" s="3">
        <v>13.938461679177715</v>
      </c>
      <c r="M10" s="3">
        <f>IF(F10&gt;0,SUM($J$2:J10)/SUM($F$2:F10),M9)</f>
        <v>17.58777811642792</v>
      </c>
      <c r="O10" s="40" t="s">
        <v>196</v>
      </c>
      <c r="P10" s="41">
        <f>P9-P5-0.2-P5*0.05</f>
        <v>2.9792289447841975</v>
      </c>
    </row>
    <row r="11" spans="1:16" x14ac:dyDescent="0.25">
      <c r="A11" s="1">
        <v>44216</v>
      </c>
      <c r="B11" s="2">
        <v>4</v>
      </c>
      <c r="C11" s="2" t="s">
        <v>53</v>
      </c>
      <c r="D11" s="3" t="s">
        <v>14</v>
      </c>
      <c r="E11" s="3">
        <v>0</v>
      </c>
      <c r="F11" s="3">
        <v>234</v>
      </c>
      <c r="G11" s="3">
        <v>182347.4</v>
      </c>
      <c r="H11" s="3">
        <v>17.399999999999999</v>
      </c>
      <c r="I11" s="3" t="s">
        <v>12</v>
      </c>
      <c r="J11" s="3">
        <v>4071.5999999999995</v>
      </c>
      <c r="K11" s="3">
        <v>0</v>
      </c>
      <c r="L11" s="3">
        <v>13.938461679177715</v>
      </c>
      <c r="M11" s="3">
        <f>IF(F11&gt;0,SUM($J$2:J11)/SUM($F$2:F11),M10)</f>
        <v>17.575277382645805</v>
      </c>
      <c r="O11" s="40"/>
      <c r="P11" s="41"/>
    </row>
    <row r="12" spans="1:16" x14ac:dyDescent="0.25">
      <c r="A12" s="1">
        <v>44217</v>
      </c>
      <c r="B12" s="2">
        <v>4</v>
      </c>
      <c r="C12" s="2" t="s">
        <v>53</v>
      </c>
      <c r="D12" s="3" t="s">
        <v>14</v>
      </c>
      <c r="E12" s="3">
        <v>0</v>
      </c>
      <c r="F12" s="3">
        <v>1224</v>
      </c>
      <c r="G12" s="3">
        <v>181123.4</v>
      </c>
      <c r="H12" s="3">
        <v>18.5</v>
      </c>
      <c r="I12" s="3" t="s">
        <v>12</v>
      </c>
      <c r="J12" s="3">
        <v>22644</v>
      </c>
      <c r="K12" s="3">
        <v>0</v>
      </c>
      <c r="L12" s="3">
        <v>13.938461679177715</v>
      </c>
      <c r="M12" s="3">
        <f>IF(F12&gt;0,SUM($J$2:J12)/SUM($F$2:F12),M11)</f>
        <v>17.814116902300064</v>
      </c>
      <c r="O12" s="40"/>
      <c r="P12" s="41"/>
    </row>
    <row r="13" spans="1:16" x14ac:dyDescent="0.25">
      <c r="A13" s="1">
        <v>44217</v>
      </c>
      <c r="B13" s="2">
        <v>4</v>
      </c>
      <c r="C13" s="2" t="s">
        <v>53</v>
      </c>
      <c r="D13" s="3" t="s">
        <v>14</v>
      </c>
      <c r="E13" s="3">
        <v>0</v>
      </c>
      <c r="F13" s="3">
        <v>1546</v>
      </c>
      <c r="G13" s="3">
        <v>179577.4</v>
      </c>
      <c r="H13" s="3">
        <v>18.7</v>
      </c>
      <c r="I13" s="3" t="s">
        <v>12</v>
      </c>
      <c r="J13" s="3">
        <v>28910.199999999997</v>
      </c>
      <c r="K13" s="3">
        <v>0</v>
      </c>
      <c r="L13" s="3">
        <v>13.938461679177715</v>
      </c>
      <c r="M13" s="3">
        <f>IF(F13&gt;0,SUM($J$2:J13)/SUM($F$2:F13),M12)</f>
        <v>18.03202863961814</v>
      </c>
      <c r="O13" s="40"/>
      <c r="P13" s="41"/>
    </row>
    <row r="14" spans="1:16" x14ac:dyDescent="0.25">
      <c r="A14" s="1">
        <v>44223</v>
      </c>
      <c r="B14" s="2">
        <v>5</v>
      </c>
      <c r="C14" s="2" t="s">
        <v>62</v>
      </c>
      <c r="D14" s="3" t="s">
        <v>14</v>
      </c>
      <c r="E14" s="3">
        <v>0</v>
      </c>
      <c r="F14" s="3">
        <v>1210</v>
      </c>
      <c r="G14" s="3">
        <v>178367.4</v>
      </c>
      <c r="H14" s="3">
        <v>16.2</v>
      </c>
      <c r="I14" s="3" t="s">
        <v>12</v>
      </c>
      <c r="J14" s="3">
        <v>19602</v>
      </c>
      <c r="K14" s="3">
        <v>0</v>
      </c>
      <c r="L14" s="3">
        <v>13.938461679177715</v>
      </c>
      <c r="M14" s="3">
        <f>IF(F14&gt;0,SUM($J$2:J14)/SUM($F$2:F14),M13)</f>
        <v>17.736264176117409</v>
      </c>
      <c r="O14" s="40"/>
      <c r="P14" s="41"/>
    </row>
    <row r="15" spans="1:16" x14ac:dyDescent="0.25">
      <c r="A15" s="1">
        <v>44223</v>
      </c>
      <c r="B15" s="2">
        <v>5</v>
      </c>
      <c r="C15" s="2" t="s">
        <v>62</v>
      </c>
      <c r="D15" s="3" t="s">
        <v>14</v>
      </c>
      <c r="E15" s="3">
        <v>2961</v>
      </c>
      <c r="F15" s="3">
        <v>0</v>
      </c>
      <c r="G15" s="3">
        <v>181328.4</v>
      </c>
      <c r="H15" s="3" t="s">
        <v>12</v>
      </c>
      <c r="I15" s="3">
        <v>14.2</v>
      </c>
      <c r="J15" s="3">
        <v>0</v>
      </c>
      <c r="K15" s="3">
        <v>42046.2</v>
      </c>
      <c r="L15" s="3">
        <v>13.942562945058718</v>
      </c>
      <c r="M15" s="3">
        <f>IF(F15&gt;0,SUM($J$2:J15)/SUM($F$2:F15),M14)</f>
        <v>17.736264176117409</v>
      </c>
    </row>
    <row r="16" spans="1:16" x14ac:dyDescent="0.25">
      <c r="A16" s="1">
        <v>44223</v>
      </c>
      <c r="B16" s="2">
        <v>5</v>
      </c>
      <c r="C16" s="2" t="s">
        <v>62</v>
      </c>
      <c r="D16" s="3" t="s">
        <v>14</v>
      </c>
      <c r="E16" s="3">
        <v>0</v>
      </c>
      <c r="F16" s="3">
        <v>2961</v>
      </c>
      <c r="G16" s="3">
        <v>178367.4</v>
      </c>
      <c r="H16" s="3">
        <v>18.600000000000001</v>
      </c>
      <c r="I16" s="3" t="s">
        <v>12</v>
      </c>
      <c r="J16" s="3">
        <v>55074.600000000006</v>
      </c>
      <c r="K16" s="3">
        <v>0</v>
      </c>
      <c r="L16" s="3">
        <v>13.942562945058718</v>
      </c>
      <c r="M16" s="3">
        <f>IF(F16&gt;0,SUM($J$2:J16)/SUM($F$2:F16),M15)</f>
        <v>17.980862662586073</v>
      </c>
    </row>
    <row r="17" spans="1:13" x14ac:dyDescent="0.25">
      <c r="A17" s="1">
        <v>44228</v>
      </c>
      <c r="B17" s="2">
        <v>6</v>
      </c>
      <c r="C17" s="2" t="s">
        <v>63</v>
      </c>
      <c r="D17" s="3" t="s">
        <v>14</v>
      </c>
      <c r="E17" s="3">
        <v>0</v>
      </c>
      <c r="F17" s="3">
        <v>1924</v>
      </c>
      <c r="G17" s="3">
        <v>176443.4</v>
      </c>
      <c r="H17" s="3">
        <v>16.600000000000001</v>
      </c>
      <c r="I17" s="3" t="s">
        <v>12</v>
      </c>
      <c r="J17" s="3">
        <v>31938.400000000001</v>
      </c>
      <c r="K17" s="3">
        <v>0</v>
      </c>
      <c r="L17" s="3">
        <v>13.942562945058718</v>
      </c>
      <c r="M17" s="3">
        <f>IF(F17&gt;0,SUM($J$2:J17)/SUM($F$2:F17),M16)</f>
        <v>17.766260096930534</v>
      </c>
    </row>
    <row r="18" spans="1:13" x14ac:dyDescent="0.25">
      <c r="A18" s="1">
        <v>44228</v>
      </c>
      <c r="B18" s="2">
        <v>6</v>
      </c>
      <c r="C18" s="2" t="s">
        <v>63</v>
      </c>
      <c r="D18" s="3" t="s">
        <v>14</v>
      </c>
      <c r="E18" s="3">
        <v>18920</v>
      </c>
      <c r="F18" s="3">
        <v>0</v>
      </c>
      <c r="G18" s="3">
        <v>195363.4</v>
      </c>
      <c r="H18" s="3" t="s">
        <v>12</v>
      </c>
      <c r="I18" s="3">
        <v>13.2</v>
      </c>
      <c r="J18" s="3">
        <v>0</v>
      </c>
      <c r="K18" s="3">
        <v>249744</v>
      </c>
      <c r="L18" s="3">
        <v>13.874934847508996</v>
      </c>
      <c r="M18" s="3">
        <f>IF(F18&gt;0,SUM($J$2:J18)/SUM($F$2:F18),M17)</f>
        <v>17.766260096930534</v>
      </c>
    </row>
    <row r="19" spans="1:13" x14ac:dyDescent="0.25">
      <c r="A19" s="1">
        <v>44228</v>
      </c>
      <c r="B19" s="2">
        <v>6</v>
      </c>
      <c r="C19" s="2" t="s">
        <v>63</v>
      </c>
      <c r="D19" s="3" t="s">
        <v>14</v>
      </c>
      <c r="E19" s="3">
        <v>11810</v>
      </c>
      <c r="F19" s="3">
        <v>0</v>
      </c>
      <c r="G19" s="3">
        <v>207173.4</v>
      </c>
      <c r="H19" s="3" t="s">
        <v>12</v>
      </c>
      <c r="I19" s="3">
        <v>13.5</v>
      </c>
      <c r="J19" s="3">
        <v>0</v>
      </c>
      <c r="K19" s="3">
        <v>159435</v>
      </c>
      <c r="L19" s="3">
        <v>13.854766721900003</v>
      </c>
      <c r="M19" s="3">
        <f>IF(F19&gt;0,SUM($J$2:J19)/SUM($F$2:F19),M18)</f>
        <v>17.766260096930534</v>
      </c>
    </row>
    <row r="20" spans="1:13" x14ac:dyDescent="0.25">
      <c r="A20" s="1">
        <v>44229</v>
      </c>
      <c r="B20" s="2">
        <v>6</v>
      </c>
      <c r="C20" s="2" t="s">
        <v>63</v>
      </c>
      <c r="D20" s="3" t="s">
        <v>14</v>
      </c>
      <c r="E20" s="3">
        <v>759</v>
      </c>
      <c r="F20" s="3">
        <v>0</v>
      </c>
      <c r="G20" s="3">
        <v>207932.4</v>
      </c>
      <c r="H20" s="3" t="s">
        <v>12</v>
      </c>
      <c r="I20" s="3">
        <v>13.8</v>
      </c>
      <c r="J20" s="3">
        <v>0</v>
      </c>
      <c r="K20" s="3">
        <v>10474.200000000001</v>
      </c>
      <c r="L20" s="3">
        <v>13.854578044631172</v>
      </c>
      <c r="M20" s="3">
        <f>IF(F20&gt;0,SUM($J$2:J20)/SUM($F$2:F20),M19)</f>
        <v>17.766260096930534</v>
      </c>
    </row>
    <row r="21" spans="1:13" x14ac:dyDescent="0.25">
      <c r="A21" s="1">
        <v>44229</v>
      </c>
      <c r="B21" s="2">
        <v>6</v>
      </c>
      <c r="C21" s="2" t="s">
        <v>63</v>
      </c>
      <c r="D21" s="3" t="s">
        <v>14</v>
      </c>
      <c r="E21" s="3">
        <v>5860</v>
      </c>
      <c r="F21" s="3">
        <v>0</v>
      </c>
      <c r="G21" s="3">
        <v>213792.4</v>
      </c>
      <c r="H21" s="3" t="s">
        <v>12</v>
      </c>
      <c r="I21" s="3">
        <v>12.7</v>
      </c>
      <c r="J21" s="3">
        <v>0</v>
      </c>
      <c r="K21" s="3">
        <v>74422</v>
      </c>
      <c r="L21" s="3">
        <v>13.824663575219613</v>
      </c>
      <c r="M21" s="3">
        <f>IF(F21&gt;0,SUM($J$2:J21)/SUM($F$2:F21),M20)</f>
        <v>17.766260096930534</v>
      </c>
    </row>
    <row r="22" spans="1:13" x14ac:dyDescent="0.25">
      <c r="A22" s="1">
        <v>44229</v>
      </c>
      <c r="B22" s="2">
        <v>6</v>
      </c>
      <c r="C22" s="2" t="s">
        <v>63</v>
      </c>
      <c r="D22" s="3" t="s">
        <v>14</v>
      </c>
      <c r="E22" s="3">
        <v>5865</v>
      </c>
      <c r="F22" s="3">
        <v>0</v>
      </c>
      <c r="G22" s="3">
        <v>219657.4</v>
      </c>
      <c r="H22" s="3" t="s">
        <v>12</v>
      </c>
      <c r="I22" s="3">
        <v>13.8</v>
      </c>
      <c r="J22" s="3">
        <v>0</v>
      </c>
      <c r="K22" s="3">
        <v>80937</v>
      </c>
      <c r="L22" s="3">
        <v>13.824040176281928</v>
      </c>
      <c r="M22" s="3">
        <f>IF(F22&gt;0,SUM($J$2:J22)/SUM($F$2:F22),M21)</f>
        <v>17.766260096930534</v>
      </c>
    </row>
    <row r="23" spans="1:13" x14ac:dyDescent="0.25">
      <c r="A23" s="1">
        <v>44229</v>
      </c>
      <c r="B23" s="2">
        <v>6</v>
      </c>
      <c r="C23" s="2" t="s">
        <v>63</v>
      </c>
      <c r="D23" s="3" t="s">
        <v>14</v>
      </c>
      <c r="E23" s="3">
        <v>0</v>
      </c>
      <c r="F23" s="3">
        <v>42455</v>
      </c>
      <c r="G23" s="3">
        <v>177202.4</v>
      </c>
      <c r="H23" s="3">
        <v>16.7</v>
      </c>
      <c r="I23" s="3" t="s">
        <v>12</v>
      </c>
      <c r="J23" s="3">
        <v>708998.5</v>
      </c>
      <c r="K23" s="3">
        <v>0</v>
      </c>
      <c r="L23" s="3">
        <v>13.824040176281928</v>
      </c>
      <c r="M23" s="3">
        <f>IF(F23&gt;0,SUM($J$2:J23)/SUM($F$2:F23),M22)</f>
        <v>16.94072763745783</v>
      </c>
    </row>
    <row r="24" spans="1:13" x14ac:dyDescent="0.25">
      <c r="A24" s="1">
        <v>44230</v>
      </c>
      <c r="B24" s="2">
        <v>6</v>
      </c>
      <c r="C24" s="2" t="s">
        <v>63</v>
      </c>
      <c r="D24" s="3" t="s">
        <v>14</v>
      </c>
      <c r="E24" s="3">
        <v>0</v>
      </c>
      <c r="F24" s="3">
        <v>6135</v>
      </c>
      <c r="G24" s="3">
        <v>171067.4</v>
      </c>
      <c r="H24" s="3">
        <v>17.399999999999999</v>
      </c>
      <c r="I24" s="3" t="s">
        <v>12</v>
      </c>
      <c r="J24" s="3">
        <v>106748.99999999999</v>
      </c>
      <c r="K24" s="3">
        <v>0</v>
      </c>
      <c r="L24" s="3">
        <v>13.824040176281928</v>
      </c>
      <c r="M24" s="3">
        <f>IF(F24&gt;0,SUM($J$2:J24)/SUM($F$2:F24),M23)</f>
        <v>16.986941118582909</v>
      </c>
    </row>
    <row r="25" spans="1:13" x14ac:dyDescent="0.25">
      <c r="A25" s="1">
        <v>44230</v>
      </c>
      <c r="B25" s="2">
        <v>6</v>
      </c>
      <c r="C25" s="2" t="s">
        <v>63</v>
      </c>
      <c r="D25" s="3" t="s">
        <v>14</v>
      </c>
      <c r="E25" s="3">
        <v>0</v>
      </c>
      <c r="F25" s="3">
        <v>4414</v>
      </c>
      <c r="G25" s="3">
        <v>166653.4</v>
      </c>
      <c r="H25" s="3">
        <v>18.3</v>
      </c>
      <c r="I25" s="3" t="s">
        <v>12</v>
      </c>
      <c r="J25" s="3">
        <v>80776.2</v>
      </c>
      <c r="K25" s="3">
        <v>0</v>
      </c>
      <c r="L25" s="3">
        <v>13.824040176281928</v>
      </c>
      <c r="M25" s="3">
        <f>IF(F25&gt;0,SUM($J$2:J25)/SUM($F$2:F25),M24)</f>
        <v>17.075584240792853</v>
      </c>
    </row>
    <row r="26" spans="1:13" x14ac:dyDescent="0.25">
      <c r="A26" s="1">
        <v>44231</v>
      </c>
      <c r="B26" s="2">
        <v>6</v>
      </c>
      <c r="C26" s="2" t="s">
        <v>63</v>
      </c>
      <c r="D26" s="3" t="s">
        <v>14</v>
      </c>
      <c r="E26" s="3">
        <v>0</v>
      </c>
      <c r="F26" s="3">
        <v>480</v>
      </c>
      <c r="G26" s="3">
        <v>166173.4</v>
      </c>
      <c r="H26" s="3">
        <v>18.5</v>
      </c>
      <c r="I26" s="3" t="s">
        <v>12</v>
      </c>
      <c r="J26" s="3">
        <v>8880</v>
      </c>
      <c r="K26" s="3">
        <v>0</v>
      </c>
      <c r="L26" s="3">
        <v>13.824040176281928</v>
      </c>
      <c r="M26" s="3">
        <f>IF(F26&gt;0,SUM($J$2:J26)/SUM($F$2:F26),M25)</f>
        <v>17.085965018826673</v>
      </c>
    </row>
    <row r="27" spans="1:13" x14ac:dyDescent="0.25">
      <c r="A27" s="1">
        <v>44232</v>
      </c>
      <c r="B27" s="2">
        <v>6</v>
      </c>
      <c r="C27" s="2" t="s">
        <v>63</v>
      </c>
      <c r="D27" s="3" t="s">
        <v>14</v>
      </c>
      <c r="E27" s="3">
        <v>96095.9</v>
      </c>
      <c r="F27" s="3">
        <v>0</v>
      </c>
      <c r="G27" s="3">
        <v>262269.3</v>
      </c>
      <c r="H27" s="3" t="s">
        <v>12</v>
      </c>
      <c r="I27" s="3">
        <v>12.8</v>
      </c>
      <c r="J27" s="3">
        <v>0</v>
      </c>
      <c r="K27" s="3">
        <v>1230027.52</v>
      </c>
      <c r="L27" s="3">
        <v>13.524143572139739</v>
      </c>
      <c r="M27" s="3">
        <f>IF(F27&gt;0,SUM($J$2:J27)/SUM($F$2:F27),M26)</f>
        <v>17.085965018826673</v>
      </c>
    </row>
    <row r="28" spans="1:13" x14ac:dyDescent="0.25">
      <c r="A28" s="1">
        <v>44233</v>
      </c>
      <c r="B28" s="2">
        <v>6</v>
      </c>
      <c r="C28" s="2" t="s">
        <v>63</v>
      </c>
      <c r="D28" s="3" t="s">
        <v>14</v>
      </c>
      <c r="E28" s="3">
        <v>0</v>
      </c>
      <c r="F28" s="3">
        <v>1472</v>
      </c>
      <c r="G28" s="3">
        <v>260797.3</v>
      </c>
      <c r="H28" s="3">
        <v>17.899999999999999</v>
      </c>
      <c r="I28" s="3" t="s">
        <v>12</v>
      </c>
      <c r="J28" s="3">
        <v>26348.799999999999</v>
      </c>
      <c r="K28" s="3">
        <v>0</v>
      </c>
      <c r="L28" s="3">
        <v>13.524143572139739</v>
      </c>
      <c r="M28" s="3">
        <f>IF(F28&gt;0,SUM($J$2:J28)/SUM($F$2:F28),M27)</f>
        <v>17.103760247118927</v>
      </c>
    </row>
    <row r="29" spans="1:13" x14ac:dyDescent="0.25">
      <c r="A29" s="1">
        <v>44234</v>
      </c>
      <c r="B29" s="2">
        <v>7</v>
      </c>
      <c r="C29" s="2" t="s">
        <v>64</v>
      </c>
      <c r="D29" s="3" t="s">
        <v>14</v>
      </c>
      <c r="E29" s="3">
        <v>736</v>
      </c>
      <c r="F29" s="3">
        <v>0</v>
      </c>
      <c r="G29" s="3">
        <v>261533.3</v>
      </c>
      <c r="H29" s="3" t="s">
        <v>12</v>
      </c>
      <c r="I29" s="3">
        <v>12.6</v>
      </c>
      <c r="J29" s="3">
        <v>0</v>
      </c>
      <c r="K29" s="3">
        <v>9273.6</v>
      </c>
      <c r="L29" s="3">
        <v>13.522075365502344</v>
      </c>
      <c r="M29" s="3">
        <f>IF(F29&gt;0,SUM($J$2:J29)/SUM($F$2:F29),M28)</f>
        <v>17.103760247118927</v>
      </c>
    </row>
    <row r="30" spans="1:13" x14ac:dyDescent="0.25">
      <c r="A30" s="1">
        <v>44234</v>
      </c>
      <c r="B30" s="2">
        <v>7</v>
      </c>
      <c r="C30" s="2" t="s">
        <v>64</v>
      </c>
      <c r="D30" s="3" t="s">
        <v>14</v>
      </c>
      <c r="E30" s="3">
        <v>0</v>
      </c>
      <c r="F30" s="3">
        <v>21645</v>
      </c>
      <c r="G30" s="3">
        <v>239888.3</v>
      </c>
      <c r="H30" s="3">
        <v>18.3</v>
      </c>
      <c r="I30" s="3" t="s">
        <v>12</v>
      </c>
      <c r="J30" s="3">
        <v>396103.5</v>
      </c>
      <c r="K30" s="3">
        <v>0</v>
      </c>
      <c r="L30" s="3">
        <v>13.522075365502344</v>
      </c>
      <c r="M30" s="3">
        <f>IF(F30&gt;0,SUM($J$2:J30)/SUM($F$2:F30),M29)</f>
        <v>17.394750564727303</v>
      </c>
    </row>
    <row r="31" spans="1:13" x14ac:dyDescent="0.25">
      <c r="A31" s="1">
        <v>44236</v>
      </c>
      <c r="B31" s="2">
        <v>7</v>
      </c>
      <c r="C31" s="2" t="s">
        <v>64</v>
      </c>
      <c r="D31" s="3" t="s">
        <v>14</v>
      </c>
      <c r="E31" s="3">
        <v>0</v>
      </c>
      <c r="F31" s="3">
        <v>2900</v>
      </c>
      <c r="G31" s="3">
        <v>236988.3</v>
      </c>
      <c r="H31" s="3">
        <v>18.5</v>
      </c>
      <c r="I31" s="3" t="s">
        <v>12</v>
      </c>
      <c r="J31" s="3">
        <v>53650</v>
      </c>
      <c r="K31" s="3">
        <v>0</v>
      </c>
      <c r="L31" s="3">
        <v>13.522075365502344</v>
      </c>
      <c r="M31" s="3">
        <f>IF(F31&gt;0,SUM($J$2:J31)/SUM($F$2:F31),M30)</f>
        <v>17.429635071451116</v>
      </c>
    </row>
    <row r="32" spans="1:13" x14ac:dyDescent="0.25">
      <c r="A32" s="1">
        <v>44237</v>
      </c>
      <c r="B32" s="2">
        <v>7</v>
      </c>
      <c r="C32" s="2" t="s">
        <v>64</v>
      </c>
      <c r="D32" s="3" t="s">
        <v>14</v>
      </c>
      <c r="E32" s="3">
        <v>0</v>
      </c>
      <c r="F32" s="3">
        <v>1958</v>
      </c>
      <c r="G32" s="3">
        <v>235030.3</v>
      </c>
      <c r="H32" s="3">
        <v>18.399999999999999</v>
      </c>
      <c r="I32" s="3" t="s">
        <v>12</v>
      </c>
      <c r="J32" s="3">
        <v>36027.199999999997</v>
      </c>
      <c r="K32" s="3">
        <v>0</v>
      </c>
      <c r="L32" s="3">
        <v>13.522075365502344</v>
      </c>
      <c r="M32" s="3">
        <f>IF(F32&gt;0,SUM($J$2:J32)/SUM($F$2:F32),M31)</f>
        <v>17.449882245121966</v>
      </c>
    </row>
    <row r="33" spans="1:13" x14ac:dyDescent="0.25">
      <c r="A33" s="1">
        <v>44243</v>
      </c>
      <c r="B33" s="2">
        <v>8</v>
      </c>
      <c r="C33" s="2" t="s">
        <v>65</v>
      </c>
      <c r="D33" s="3" t="s">
        <v>14</v>
      </c>
      <c r="E33" s="3">
        <v>0</v>
      </c>
      <c r="F33" s="3">
        <v>2942</v>
      </c>
      <c r="G33" s="3">
        <v>232088.3</v>
      </c>
      <c r="H33" s="3">
        <v>18.899999999999999</v>
      </c>
      <c r="I33" s="3" t="s">
        <v>12</v>
      </c>
      <c r="J33" s="3">
        <v>55603.799999999996</v>
      </c>
      <c r="K33" s="3">
        <v>0</v>
      </c>
      <c r="L33" s="3">
        <v>13.522075365502344</v>
      </c>
      <c r="M33" s="3">
        <f>IF(F33&gt;0,SUM($J$2:J33)/SUM($F$2:F33),M32)</f>
        <v>17.493963691220383</v>
      </c>
    </row>
    <row r="34" spans="1:13" x14ac:dyDescent="0.25">
      <c r="A34" s="1">
        <v>44245</v>
      </c>
      <c r="B34" s="2">
        <v>8</v>
      </c>
      <c r="C34" s="2" t="s">
        <v>65</v>
      </c>
      <c r="D34" s="3" t="s">
        <v>14</v>
      </c>
      <c r="E34" s="3">
        <v>0</v>
      </c>
      <c r="F34" s="3">
        <v>13040</v>
      </c>
      <c r="G34" s="3">
        <v>219048.3</v>
      </c>
      <c r="H34" s="3">
        <v>17.7</v>
      </c>
      <c r="I34" s="3" t="s">
        <v>12</v>
      </c>
      <c r="J34" s="3">
        <v>230808</v>
      </c>
      <c r="K34" s="3">
        <v>0</v>
      </c>
      <c r="L34" s="3">
        <v>13.522075365502344</v>
      </c>
      <c r="M34" s="3">
        <f>IF(F34&gt;0,SUM($J$2:J34)/SUM($F$2:F34),M33)</f>
        <v>17.518428169475783</v>
      </c>
    </row>
    <row r="35" spans="1:13" x14ac:dyDescent="0.25">
      <c r="A35" s="1">
        <v>44247</v>
      </c>
      <c r="B35" s="2">
        <v>8</v>
      </c>
      <c r="C35" s="2" t="s">
        <v>65</v>
      </c>
      <c r="D35" s="3" t="s">
        <v>14</v>
      </c>
      <c r="E35" s="3">
        <v>0</v>
      </c>
      <c r="F35" s="3">
        <v>4740</v>
      </c>
      <c r="G35" s="3">
        <v>214308.3</v>
      </c>
      <c r="H35" s="3">
        <v>17.899999999999999</v>
      </c>
      <c r="I35" s="3" t="s">
        <v>12</v>
      </c>
      <c r="J35" s="3">
        <v>84846</v>
      </c>
      <c r="K35" s="3">
        <v>0</v>
      </c>
      <c r="L35" s="3">
        <v>13.522075365502344</v>
      </c>
      <c r="M35" s="3">
        <f>IF(F35&gt;0,SUM($J$2:J35)/SUM($F$2:F35),M34)</f>
        <v>17.534215832613192</v>
      </c>
    </row>
    <row r="36" spans="1:13" x14ac:dyDescent="0.25">
      <c r="A36" s="1">
        <v>44247</v>
      </c>
      <c r="B36" s="2">
        <v>8</v>
      </c>
      <c r="C36" s="2" t="s">
        <v>65</v>
      </c>
      <c r="D36" s="3" t="s">
        <v>14</v>
      </c>
      <c r="E36" s="3">
        <v>0</v>
      </c>
      <c r="F36" s="3">
        <v>9290</v>
      </c>
      <c r="G36" s="3">
        <v>205018.3</v>
      </c>
      <c r="H36" s="3">
        <v>18.2</v>
      </c>
      <c r="I36" s="3" t="s">
        <v>12</v>
      </c>
      <c r="J36" s="3">
        <v>169078</v>
      </c>
      <c r="K36" s="3">
        <v>0</v>
      </c>
      <c r="L36" s="3">
        <v>13.522075365502344</v>
      </c>
      <c r="M36" s="3">
        <f>IF(F36&gt;0,SUM($J$2:J36)/SUM($F$2:F36),M35)</f>
        <v>17.584155961599016</v>
      </c>
    </row>
    <row r="37" spans="1:13" x14ac:dyDescent="0.25">
      <c r="A37" s="1">
        <v>44248</v>
      </c>
      <c r="B37" s="2">
        <v>9</v>
      </c>
      <c r="C37" s="2" t="s">
        <v>66</v>
      </c>
      <c r="D37" s="3" t="s">
        <v>14</v>
      </c>
      <c r="E37" s="3">
        <v>0</v>
      </c>
      <c r="F37" s="3">
        <v>4601.25</v>
      </c>
      <c r="G37" s="3">
        <v>200417.05</v>
      </c>
      <c r="H37" s="3">
        <v>16.399999999999999</v>
      </c>
      <c r="I37" s="3" t="s">
        <v>12</v>
      </c>
      <c r="J37" s="3">
        <v>75460.5</v>
      </c>
      <c r="K37" s="3">
        <v>0</v>
      </c>
      <c r="L37" s="3">
        <v>13.522075365502344</v>
      </c>
      <c r="M37" s="3">
        <f>IF(F37&gt;0,SUM($J$2:J37)/SUM($F$2:F37),M36)</f>
        <v>17.54173866164275</v>
      </c>
    </row>
    <row r="38" spans="1:13" x14ac:dyDescent="0.25">
      <c r="A38" s="1">
        <v>44249</v>
      </c>
      <c r="B38" s="2">
        <v>9</v>
      </c>
      <c r="C38" s="2" t="s">
        <v>66</v>
      </c>
      <c r="D38" s="3" t="s">
        <v>14</v>
      </c>
      <c r="E38" s="3">
        <v>0</v>
      </c>
      <c r="F38" s="3">
        <v>4896</v>
      </c>
      <c r="G38" s="3">
        <v>195521.05</v>
      </c>
      <c r="H38" s="3">
        <v>18.899999999999999</v>
      </c>
      <c r="I38" s="3" t="s">
        <v>12</v>
      </c>
      <c r="J38" s="3">
        <v>92534.399999999994</v>
      </c>
      <c r="K38" s="3">
        <v>0</v>
      </c>
      <c r="L38" s="3">
        <v>13.522075365502344</v>
      </c>
      <c r="M38" s="3">
        <f>IF(F38&gt;0,SUM($J$2:J38)/SUM($F$2:F38),M37)</f>
        <v>17.591608438805906</v>
      </c>
    </row>
    <row r="39" spans="1:13" x14ac:dyDescent="0.25">
      <c r="A39" s="1">
        <v>44249</v>
      </c>
      <c r="B39" s="2">
        <v>9</v>
      </c>
      <c r="C39" s="2" t="s">
        <v>66</v>
      </c>
      <c r="D39" s="3" t="s">
        <v>14</v>
      </c>
      <c r="E39" s="3">
        <v>0</v>
      </c>
      <c r="F39" s="3">
        <v>5126</v>
      </c>
      <c r="G39" s="3">
        <v>190395.05</v>
      </c>
      <c r="H39" s="3">
        <v>18.2</v>
      </c>
      <c r="I39" s="3" t="s">
        <v>12</v>
      </c>
      <c r="J39" s="3">
        <v>93293.2</v>
      </c>
      <c r="K39" s="3">
        <v>0</v>
      </c>
      <c r="L39" s="3">
        <v>13.522075365502344</v>
      </c>
      <c r="M39" s="3">
        <f>IF(F39&gt;0,SUM($J$2:J39)/SUM($F$2:F39),M38)</f>
        <v>17.614129702814783</v>
      </c>
    </row>
    <row r="40" spans="1:13" x14ac:dyDescent="0.25">
      <c r="A40" s="1">
        <v>44250</v>
      </c>
      <c r="B40" s="2">
        <v>9</v>
      </c>
      <c r="C40" s="2" t="s">
        <v>66</v>
      </c>
      <c r="D40" s="3" t="s">
        <v>14</v>
      </c>
      <c r="E40" s="3">
        <v>0</v>
      </c>
      <c r="F40" s="3">
        <v>5740</v>
      </c>
      <c r="G40" s="3">
        <v>184655.05</v>
      </c>
      <c r="H40" s="3">
        <v>16.5</v>
      </c>
      <c r="I40" s="3" t="s">
        <v>12</v>
      </c>
      <c r="J40" s="3">
        <v>94710</v>
      </c>
      <c r="K40" s="3">
        <v>0</v>
      </c>
      <c r="L40" s="3">
        <v>13.522075365502344</v>
      </c>
      <c r="M40" s="3">
        <f>IF(F40&gt;0,SUM($J$2:J40)/SUM($F$2:F40),M39)</f>
        <v>17.56978523273532</v>
      </c>
    </row>
    <row r="41" spans="1:13" x14ac:dyDescent="0.25">
      <c r="A41" s="1">
        <v>44251</v>
      </c>
      <c r="B41" s="2">
        <v>9</v>
      </c>
      <c r="C41" s="2" t="s">
        <v>66</v>
      </c>
      <c r="D41" s="3" t="s">
        <v>14</v>
      </c>
      <c r="E41" s="3">
        <v>0</v>
      </c>
      <c r="F41" s="3">
        <v>1670</v>
      </c>
      <c r="G41" s="3">
        <v>182985.05</v>
      </c>
      <c r="H41" s="3">
        <v>16.3</v>
      </c>
      <c r="I41" s="3" t="s">
        <v>12</v>
      </c>
      <c r="J41" s="3">
        <v>27221</v>
      </c>
      <c r="K41" s="3">
        <v>0</v>
      </c>
      <c r="L41" s="3">
        <v>13.522075365502344</v>
      </c>
      <c r="M41" s="3">
        <f>IF(F41&gt;0,SUM($J$2:J41)/SUM($F$2:F41),M40)</f>
        <v>17.555249452905301</v>
      </c>
    </row>
    <row r="42" spans="1:13" x14ac:dyDescent="0.25">
      <c r="A42" s="1">
        <v>44251</v>
      </c>
      <c r="B42" s="2">
        <v>9</v>
      </c>
      <c r="C42" s="2" t="s">
        <v>66</v>
      </c>
      <c r="D42" s="3" t="s">
        <v>14</v>
      </c>
      <c r="E42" s="3">
        <v>0</v>
      </c>
      <c r="F42" s="3">
        <v>2750</v>
      </c>
      <c r="G42" s="3">
        <v>180235.05</v>
      </c>
      <c r="H42" s="3">
        <v>18.7</v>
      </c>
      <c r="I42" s="3" t="s">
        <v>12</v>
      </c>
      <c r="J42" s="3">
        <v>51425</v>
      </c>
      <c r="K42" s="3">
        <v>0</v>
      </c>
      <c r="L42" s="3">
        <v>13.522075365502344</v>
      </c>
      <c r="M42" s="3">
        <f>IF(F42&gt;0,SUM($J$2:J42)/SUM($F$2:F42),M41)</f>
        <v>17.576429389592235</v>
      </c>
    </row>
    <row r="43" spans="1:13" x14ac:dyDescent="0.25">
      <c r="A43" s="1">
        <v>44255</v>
      </c>
      <c r="B43" s="2">
        <v>10</v>
      </c>
      <c r="C43" s="2" t="s">
        <v>21</v>
      </c>
      <c r="D43" s="3" t="s">
        <v>14</v>
      </c>
      <c r="E43" s="3">
        <v>0</v>
      </c>
      <c r="F43" s="3">
        <v>4800</v>
      </c>
      <c r="G43" s="3">
        <v>175435.05</v>
      </c>
      <c r="H43" s="3">
        <v>18.399999999999999</v>
      </c>
      <c r="I43" s="3" t="s">
        <v>12</v>
      </c>
      <c r="J43" s="3">
        <v>88320</v>
      </c>
      <c r="K43" s="3">
        <v>0</v>
      </c>
      <c r="L43" s="3">
        <v>13.522075365502344</v>
      </c>
      <c r="M43" s="3">
        <f>IF(F43&gt;0,SUM($J$2:J43)/SUM($F$2:F43),M42)</f>
        <v>17.602193773554468</v>
      </c>
    </row>
    <row r="44" spans="1:13" x14ac:dyDescent="0.25">
      <c r="A44" s="1">
        <v>44255</v>
      </c>
      <c r="B44" s="2">
        <v>10</v>
      </c>
      <c r="C44" s="2" t="s">
        <v>21</v>
      </c>
      <c r="D44" s="3" t="s">
        <v>14</v>
      </c>
      <c r="E44" s="3">
        <v>0</v>
      </c>
      <c r="F44" s="3">
        <v>5000</v>
      </c>
      <c r="G44" s="3">
        <v>170435.05</v>
      </c>
      <c r="H44" s="3">
        <v>18.899999999999999</v>
      </c>
      <c r="I44" s="3" t="s">
        <v>12</v>
      </c>
      <c r="J44" s="3">
        <v>94500</v>
      </c>
      <c r="K44" s="3">
        <v>0</v>
      </c>
      <c r="L44" s="3">
        <v>13.522075365502344</v>
      </c>
      <c r="M44" s="3">
        <f>IF(F44&gt;0,SUM($J$2:J44)/SUM($F$2:F44),M43)</f>
        <v>17.643151023216255</v>
      </c>
    </row>
    <row r="45" spans="1:13" x14ac:dyDescent="0.25">
      <c r="A45" s="1">
        <v>44255</v>
      </c>
      <c r="B45" s="2">
        <v>10</v>
      </c>
      <c r="C45" s="2" t="s">
        <v>21</v>
      </c>
      <c r="D45" s="3" t="s">
        <v>14</v>
      </c>
      <c r="E45" s="3">
        <v>0</v>
      </c>
      <c r="F45" s="3">
        <v>4800</v>
      </c>
      <c r="G45" s="3">
        <v>165635.04999999999</v>
      </c>
      <c r="H45" s="3">
        <v>17.8</v>
      </c>
      <c r="I45" s="3" t="s">
        <v>12</v>
      </c>
      <c r="J45" s="3">
        <v>85440</v>
      </c>
      <c r="K45" s="3">
        <v>0</v>
      </c>
      <c r="L45" s="3">
        <v>13.522075365502344</v>
      </c>
      <c r="M45" s="3">
        <f>IF(F45&gt;0,SUM($J$2:J45)/SUM($F$2:F45),M44)</f>
        <v>17.647763260467702</v>
      </c>
    </row>
    <row r="46" spans="1:13" x14ac:dyDescent="0.25">
      <c r="A46" s="1">
        <v>44255</v>
      </c>
      <c r="B46" s="2">
        <v>10</v>
      </c>
      <c r="C46" s="2" t="s">
        <v>21</v>
      </c>
      <c r="D46" s="3" t="s">
        <v>14</v>
      </c>
      <c r="E46" s="3">
        <v>0</v>
      </c>
      <c r="F46" s="3">
        <v>5720</v>
      </c>
      <c r="G46" s="3">
        <v>159915.04999999999</v>
      </c>
      <c r="H46" s="3">
        <v>16.5</v>
      </c>
      <c r="I46" s="3" t="s">
        <v>12</v>
      </c>
      <c r="J46" s="3">
        <v>94380</v>
      </c>
      <c r="K46" s="3">
        <v>0</v>
      </c>
      <c r="L46" s="3">
        <v>13.522075365502344</v>
      </c>
      <c r="M46" s="3">
        <f>IF(F46&gt;0,SUM($J$2:J46)/SUM($F$2:F46),M45)</f>
        <v>17.608905369352946</v>
      </c>
    </row>
    <row r="47" spans="1:13" x14ac:dyDescent="0.25">
      <c r="A47" s="1">
        <v>44255</v>
      </c>
      <c r="B47" s="2">
        <v>10</v>
      </c>
      <c r="C47" s="2" t="s">
        <v>21</v>
      </c>
      <c r="D47" s="3" t="s">
        <v>14</v>
      </c>
      <c r="E47" s="3">
        <v>0</v>
      </c>
      <c r="F47" s="3">
        <v>2860</v>
      </c>
      <c r="G47" s="3">
        <v>157055.04999999999</v>
      </c>
      <c r="H47" s="3">
        <v>16.3</v>
      </c>
      <c r="I47" s="3" t="s">
        <v>12</v>
      </c>
      <c r="J47" s="3">
        <v>46618</v>
      </c>
      <c r="K47" s="3">
        <v>0</v>
      </c>
      <c r="L47" s="3">
        <v>13.522075365502344</v>
      </c>
      <c r="M47" s="3">
        <f>IF(F47&gt;0,SUM($J$2:J47)/SUM($F$2:F47),M46)</f>
        <v>17.587117482979437</v>
      </c>
    </row>
    <row r="48" spans="1:13" x14ac:dyDescent="0.25">
      <c r="B48" s="2">
        <v>11</v>
      </c>
      <c r="D48" s="3" t="s">
        <v>14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29">
        <v>13.522075365502344</v>
      </c>
      <c r="M48" s="3">
        <f>IF(F48&gt;0,SUM($J$2:J48)/SUM($F$2:F48),M47)</f>
        <v>17.587117482979437</v>
      </c>
    </row>
    <row r="49" spans="1:13" x14ac:dyDescent="0.25">
      <c r="A49" s="1">
        <v>44269</v>
      </c>
      <c r="B49" s="2">
        <v>12</v>
      </c>
      <c r="C49" s="2" t="s">
        <v>23</v>
      </c>
      <c r="D49" s="3" t="s">
        <v>14</v>
      </c>
      <c r="E49" s="3">
        <v>0</v>
      </c>
      <c r="F49" s="3">
        <v>710</v>
      </c>
      <c r="G49" s="3">
        <v>156345.04999999999</v>
      </c>
      <c r="H49" s="3">
        <v>16.2</v>
      </c>
      <c r="I49" s="3" t="s">
        <v>12</v>
      </c>
      <c r="J49" s="3">
        <v>11502</v>
      </c>
      <c r="K49" s="3">
        <v>0</v>
      </c>
      <c r="L49" s="3">
        <v>13.522075365502344</v>
      </c>
      <c r="M49" s="3">
        <f>IF(F49&gt;0,SUM($J$2:J49)/SUM($F$2:F49),M48)</f>
        <v>17.581408990330345</v>
      </c>
    </row>
    <row r="50" spans="1:13" x14ac:dyDescent="0.25">
      <c r="A50" s="1">
        <v>44271</v>
      </c>
      <c r="B50" s="2">
        <v>12</v>
      </c>
      <c r="C50" s="2" t="s">
        <v>23</v>
      </c>
      <c r="D50" s="3" t="s">
        <v>14</v>
      </c>
      <c r="E50" s="3">
        <v>0</v>
      </c>
      <c r="F50" s="3">
        <v>2937</v>
      </c>
      <c r="G50" s="3">
        <v>153408.04999999999</v>
      </c>
      <c r="H50" s="3">
        <v>18.8</v>
      </c>
      <c r="I50" s="3" t="s">
        <v>12</v>
      </c>
      <c r="J50" s="3">
        <v>55215.6</v>
      </c>
      <c r="K50" s="3">
        <v>0</v>
      </c>
      <c r="L50" s="3">
        <v>13.522075365502344</v>
      </c>
      <c r="M50" s="3">
        <f>IF(F50&gt;0,SUM($J$2:J50)/SUM($F$2:F50),M49)</f>
        <v>17.601806666714161</v>
      </c>
    </row>
    <row r="51" spans="1:13" x14ac:dyDescent="0.25">
      <c r="A51" s="1">
        <v>44272</v>
      </c>
      <c r="B51" s="2">
        <v>12</v>
      </c>
      <c r="C51" s="2" t="s">
        <v>23</v>
      </c>
      <c r="D51" s="3" t="s">
        <v>14</v>
      </c>
      <c r="E51" s="3">
        <v>0</v>
      </c>
      <c r="F51" s="3">
        <v>790</v>
      </c>
      <c r="G51" s="3">
        <v>152618.04999999999</v>
      </c>
      <c r="H51" s="3">
        <v>16.2</v>
      </c>
      <c r="I51" s="3" t="s">
        <v>12</v>
      </c>
      <c r="J51" s="3">
        <v>12798</v>
      </c>
      <c r="K51" s="3">
        <v>0</v>
      </c>
      <c r="L51" s="3">
        <v>13.522075365502344</v>
      </c>
      <c r="M51" s="3">
        <f>IF(F51&gt;0,SUM($J$2:J51)/SUM($F$2:F51),M50)</f>
        <v>17.595523436004001</v>
      </c>
    </row>
    <row r="52" spans="1:13" x14ac:dyDescent="0.25">
      <c r="A52" s="1">
        <v>44275</v>
      </c>
      <c r="B52" s="2">
        <v>12</v>
      </c>
      <c r="C52" s="2" t="s">
        <v>23</v>
      </c>
      <c r="D52" s="3" t="s">
        <v>14</v>
      </c>
      <c r="E52" s="3">
        <v>0</v>
      </c>
      <c r="F52" s="3">
        <v>2880</v>
      </c>
      <c r="G52" s="3">
        <v>149738.04999999999</v>
      </c>
      <c r="H52" s="3">
        <v>17.5</v>
      </c>
      <c r="I52" s="3" t="s">
        <v>12</v>
      </c>
      <c r="J52" s="3">
        <v>50400</v>
      </c>
      <c r="K52" s="3">
        <v>0</v>
      </c>
      <c r="L52" s="3">
        <v>13.522075365502344</v>
      </c>
      <c r="M52" s="3">
        <f>IF(F52&gt;0,SUM($J$2:J52)/SUM($F$2:F52),M51)</f>
        <v>17.59398764872126</v>
      </c>
    </row>
    <row r="53" spans="1:13" x14ac:dyDescent="0.25">
      <c r="B53" s="2">
        <v>13</v>
      </c>
      <c r="D53" s="3" t="s">
        <v>14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29">
        <v>13.522075365502344</v>
      </c>
      <c r="M53" s="3">
        <f>IF(F53&gt;0,SUM($J$2:J53)/SUM($F$2:F53),M52)</f>
        <v>17.59398764872126</v>
      </c>
    </row>
    <row r="54" spans="1:13" x14ac:dyDescent="0.25">
      <c r="A54" s="1">
        <v>44284</v>
      </c>
      <c r="B54" s="2">
        <v>14</v>
      </c>
      <c r="C54" s="2" t="s">
        <v>25</v>
      </c>
      <c r="D54" s="3" t="s">
        <v>14</v>
      </c>
      <c r="E54" s="3">
        <v>0</v>
      </c>
      <c r="F54" s="3">
        <v>12981</v>
      </c>
      <c r="G54" s="3">
        <v>136757.04999999999</v>
      </c>
      <c r="H54" s="3">
        <v>17.2</v>
      </c>
      <c r="I54" s="3" t="s">
        <v>12</v>
      </c>
      <c r="J54" s="3">
        <v>223273.19999999998</v>
      </c>
      <c r="K54" s="3">
        <v>0</v>
      </c>
      <c r="L54" s="3">
        <v>13.522075365502344</v>
      </c>
      <c r="M54" s="3">
        <f>IF(F54&gt;0,SUM($J$2:J54)/SUM($F$2:F54),M53)</f>
        <v>17.567365954019071</v>
      </c>
    </row>
    <row r="55" spans="1:13" x14ac:dyDescent="0.25">
      <c r="A55" s="1">
        <v>44284</v>
      </c>
      <c r="B55" s="2">
        <v>14</v>
      </c>
      <c r="C55" s="2" t="s">
        <v>25</v>
      </c>
      <c r="D55" s="3" t="s">
        <v>14</v>
      </c>
      <c r="E55" s="3">
        <v>0</v>
      </c>
      <c r="F55" s="3">
        <v>3525</v>
      </c>
      <c r="G55" s="3">
        <v>133232.04999999999</v>
      </c>
      <c r="H55" s="3">
        <v>16.600000000000001</v>
      </c>
      <c r="I55" s="3" t="s">
        <v>12</v>
      </c>
      <c r="J55" s="3">
        <v>58515.000000000007</v>
      </c>
      <c r="K55" s="3">
        <v>0</v>
      </c>
      <c r="L55" s="3">
        <v>13.522075365502344</v>
      </c>
      <c r="M55" s="3">
        <f>IF(F55&gt;0,SUM($J$2:J55)/SUM($F$2:F55),M54)</f>
        <v>17.549935914556151</v>
      </c>
    </row>
    <row r="56" spans="1:13" x14ac:dyDescent="0.25">
      <c r="A56" s="1">
        <v>44284</v>
      </c>
      <c r="B56" s="2">
        <v>14</v>
      </c>
      <c r="C56" s="2" t="s">
        <v>25</v>
      </c>
      <c r="D56" s="3" t="s">
        <v>14</v>
      </c>
      <c r="E56" s="3">
        <v>0</v>
      </c>
      <c r="F56" s="3">
        <v>404</v>
      </c>
      <c r="G56" s="3">
        <v>132828.04999999999</v>
      </c>
      <c r="H56" s="3">
        <v>17.2</v>
      </c>
      <c r="I56" s="3" t="s">
        <v>12</v>
      </c>
      <c r="J56" s="3">
        <v>6948.7999999999993</v>
      </c>
      <c r="K56" s="3">
        <v>0</v>
      </c>
      <c r="L56" s="3">
        <v>13.522075365502344</v>
      </c>
      <c r="M56" s="3">
        <f>IF(F56&gt;0,SUM($J$2:J56)/SUM($F$2:F56),M55)</f>
        <v>17.549214769850732</v>
      </c>
    </row>
    <row r="57" spans="1:13" x14ac:dyDescent="0.25">
      <c r="A57" s="1">
        <v>44284</v>
      </c>
      <c r="B57" s="2">
        <v>14</v>
      </c>
      <c r="C57" s="2" t="s">
        <v>25</v>
      </c>
      <c r="D57" s="3" t="s">
        <v>14</v>
      </c>
      <c r="E57" s="3">
        <v>0</v>
      </c>
      <c r="F57" s="3">
        <v>2890</v>
      </c>
      <c r="G57" s="3">
        <v>129938.04999999999</v>
      </c>
      <c r="H57" s="3">
        <v>16.899999999999999</v>
      </c>
      <c r="I57" s="3" t="s">
        <v>12</v>
      </c>
      <c r="J57" s="3">
        <v>48840.999999999993</v>
      </c>
      <c r="K57" s="3">
        <v>0</v>
      </c>
      <c r="L57" s="3">
        <v>13.522075365502344</v>
      </c>
      <c r="M57" s="3">
        <f>IF(F57&gt;0,SUM($J$2:J57)/SUM($F$2:F57),M56)</f>
        <v>17.53978321656351</v>
      </c>
    </row>
    <row r="58" spans="1:13" x14ac:dyDescent="0.25">
      <c r="A58" s="1">
        <v>44287</v>
      </c>
      <c r="B58" s="2">
        <v>14</v>
      </c>
      <c r="C58" s="2" t="s">
        <v>25</v>
      </c>
      <c r="D58" s="3" t="s">
        <v>14</v>
      </c>
      <c r="E58" s="3">
        <v>0</v>
      </c>
      <c r="F58" s="3">
        <v>5750</v>
      </c>
      <c r="G58" s="3">
        <v>124188.04999999999</v>
      </c>
      <c r="H58" s="3">
        <v>16.600000000000001</v>
      </c>
      <c r="I58" s="3" t="s">
        <v>12</v>
      </c>
      <c r="J58" s="3">
        <v>95450.000000000015</v>
      </c>
      <c r="K58" s="3">
        <v>0</v>
      </c>
      <c r="L58" s="3">
        <v>13.522075365502344</v>
      </c>
      <c r="M58" s="3">
        <f>IF(F58&gt;0,SUM($J$2:J58)/SUM($F$2:F58),M57)</f>
        <v>17.513382393355521</v>
      </c>
    </row>
    <row r="59" spans="1:13" x14ac:dyDescent="0.25">
      <c r="A59" s="1">
        <v>44293</v>
      </c>
      <c r="B59" s="2">
        <v>15</v>
      </c>
      <c r="C59" s="2" t="s">
        <v>26</v>
      </c>
      <c r="D59" s="3" t="s">
        <v>14</v>
      </c>
      <c r="E59" s="3">
        <v>0</v>
      </c>
      <c r="F59" s="3">
        <v>710</v>
      </c>
      <c r="G59" s="3">
        <v>123478.04999999999</v>
      </c>
      <c r="H59" s="3">
        <v>16.5</v>
      </c>
      <c r="I59" s="3" t="s">
        <v>12</v>
      </c>
      <c r="J59" s="3">
        <v>11715</v>
      </c>
      <c r="K59" s="3">
        <v>0</v>
      </c>
      <c r="L59" s="3">
        <v>13.522075365502344</v>
      </c>
      <c r="M59" s="3">
        <f>IF(F59&gt;0,SUM($J$2:J59)/SUM($F$2:F59),M58)</f>
        <v>17.509879315696264</v>
      </c>
    </row>
    <row r="60" spans="1:13" x14ac:dyDescent="0.25">
      <c r="B60" s="2">
        <v>16</v>
      </c>
      <c r="D60" s="3" t="s">
        <v>14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29">
        <v>13.522075365502344</v>
      </c>
      <c r="M60" s="3">
        <f>IF(F60&gt;0,SUM($J$2:J60)/SUM($F$2:F60),M59)</f>
        <v>17.509879315696264</v>
      </c>
    </row>
    <row r="61" spans="1:13" x14ac:dyDescent="0.25">
      <c r="A61" s="1">
        <v>44304</v>
      </c>
      <c r="B61" s="2">
        <v>17</v>
      </c>
      <c r="C61" s="2" t="s">
        <v>28</v>
      </c>
      <c r="D61" s="3" t="s">
        <v>14</v>
      </c>
      <c r="E61" s="3">
        <v>0</v>
      </c>
      <c r="F61" s="3">
        <v>8827</v>
      </c>
      <c r="G61" s="3">
        <v>114651.04999999999</v>
      </c>
      <c r="H61" s="3">
        <v>16.600000000000001</v>
      </c>
      <c r="I61" s="3" t="s">
        <v>12</v>
      </c>
      <c r="J61" s="3">
        <v>146528.20000000001</v>
      </c>
      <c r="K61" s="3">
        <v>0</v>
      </c>
      <c r="L61" s="3">
        <v>13.522075365502344</v>
      </c>
      <c r="M61" s="3">
        <f>IF(F61&gt;0,SUM($J$2:J61)/SUM($F$2:F61),M60)</f>
        <v>17.472387156556458</v>
      </c>
    </row>
    <row r="62" spans="1:13" x14ac:dyDescent="0.25">
      <c r="A62" s="1">
        <v>44305</v>
      </c>
      <c r="B62" s="2">
        <v>17</v>
      </c>
      <c r="C62" s="2" t="s">
        <v>28</v>
      </c>
      <c r="D62" s="3" t="s">
        <v>14</v>
      </c>
      <c r="E62" s="3">
        <v>0</v>
      </c>
      <c r="F62" s="3">
        <v>19633</v>
      </c>
      <c r="G62" s="3">
        <v>95018.049999999988</v>
      </c>
      <c r="H62" s="3">
        <v>16.899999999999999</v>
      </c>
      <c r="I62" s="3" t="s">
        <v>12</v>
      </c>
      <c r="J62" s="3">
        <v>331797.69999999995</v>
      </c>
      <c r="K62" s="3">
        <v>0</v>
      </c>
      <c r="L62" s="3">
        <v>13.522075365502344</v>
      </c>
      <c r="M62" s="3">
        <f>IF(F62&gt;0,SUM($J$2:J62)/SUM($F$2:F62),M61)</f>
        <v>17.424332348020378</v>
      </c>
    </row>
    <row r="63" spans="1:13" x14ac:dyDescent="0.25">
      <c r="A63" s="1">
        <v>44305</v>
      </c>
      <c r="B63" s="2">
        <v>17</v>
      </c>
      <c r="C63" s="2" t="s">
        <v>28</v>
      </c>
      <c r="D63" s="3" t="s">
        <v>14</v>
      </c>
      <c r="E63" s="3">
        <v>0</v>
      </c>
      <c r="F63" s="3">
        <v>15444</v>
      </c>
      <c r="G63" s="3">
        <v>79574.049999999988</v>
      </c>
      <c r="H63" s="3">
        <v>17.100000000000001</v>
      </c>
      <c r="I63" s="3" t="s">
        <v>12</v>
      </c>
      <c r="J63" s="3">
        <v>264092.40000000002</v>
      </c>
      <c r="K63" s="3">
        <v>0</v>
      </c>
      <c r="L63" s="3">
        <v>13.522075365502344</v>
      </c>
      <c r="M63" s="3">
        <f>IF(F63&gt;0,SUM($J$2:J63)/SUM($F$2:F63),M62)</f>
        <v>17.404239751860498</v>
      </c>
    </row>
    <row r="64" spans="1:13" x14ac:dyDescent="0.25">
      <c r="B64" s="2">
        <v>18</v>
      </c>
      <c r="D64" s="3" t="s">
        <v>14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29">
        <v>13.522075365502344</v>
      </c>
      <c r="M64" s="3">
        <f>IF(F64&gt;0,SUM($J$2:J64)/SUM($F$2:F64),M63)</f>
        <v>17.404239751860498</v>
      </c>
    </row>
    <row r="65" spans="1:13" x14ac:dyDescent="0.25">
      <c r="A65" s="1">
        <v>44318</v>
      </c>
      <c r="B65" s="2">
        <v>19</v>
      </c>
      <c r="C65" s="2" t="s">
        <v>30</v>
      </c>
      <c r="D65" s="3" t="s">
        <v>14</v>
      </c>
      <c r="E65" s="3">
        <v>0</v>
      </c>
      <c r="F65" s="3">
        <v>3000</v>
      </c>
      <c r="G65" s="3">
        <v>76574.049999999988</v>
      </c>
      <c r="H65" s="3">
        <v>18.899999999999999</v>
      </c>
      <c r="I65" s="3" t="s">
        <v>12</v>
      </c>
      <c r="J65" s="3">
        <v>56699.999999999993</v>
      </c>
      <c r="K65" s="3">
        <v>0</v>
      </c>
      <c r="L65" s="3">
        <v>13.522075365502344</v>
      </c>
      <c r="M65" s="3">
        <f>IF(F65&gt;0,SUM($J$2:J65)/SUM($F$2:F65),M64)</f>
        <v>17.422025583121364</v>
      </c>
    </row>
    <row r="66" spans="1:13" x14ac:dyDescent="0.25">
      <c r="A66" s="1">
        <v>44320</v>
      </c>
      <c r="B66" s="2">
        <v>19</v>
      </c>
      <c r="C66" s="2" t="s">
        <v>30</v>
      </c>
      <c r="D66" s="3" t="s">
        <v>14</v>
      </c>
      <c r="E66" s="3">
        <v>0</v>
      </c>
      <c r="F66" s="3">
        <v>968</v>
      </c>
      <c r="G66" s="3">
        <v>75606.049999999988</v>
      </c>
      <c r="H66" s="3">
        <v>17.399999999999999</v>
      </c>
      <c r="I66" s="3" t="s">
        <v>12</v>
      </c>
      <c r="J66" s="3">
        <v>16843.199999999997</v>
      </c>
      <c r="K66" s="3">
        <v>0</v>
      </c>
      <c r="L66" s="3">
        <v>13.522075365502344</v>
      </c>
      <c r="M66" s="3">
        <f>IF(F66&gt;0,SUM($J$2:J66)/SUM($F$2:F66),M65)</f>
        <v>17.421941398919902</v>
      </c>
    </row>
    <row r="67" spans="1:13" x14ac:dyDescent="0.25">
      <c r="A67" s="1">
        <v>44321</v>
      </c>
      <c r="B67" s="2">
        <v>19</v>
      </c>
      <c r="C67" s="2" t="s">
        <v>30</v>
      </c>
      <c r="D67" s="3" t="s">
        <v>14</v>
      </c>
      <c r="E67" s="3">
        <v>0</v>
      </c>
      <c r="F67" s="3">
        <v>6400</v>
      </c>
      <c r="G67" s="3">
        <v>69206.049999999988</v>
      </c>
      <c r="H67" s="3">
        <v>17.2</v>
      </c>
      <c r="I67" s="3" t="s">
        <v>12</v>
      </c>
      <c r="J67" s="3">
        <v>110080</v>
      </c>
      <c r="K67" s="3">
        <v>0</v>
      </c>
      <c r="L67" s="3">
        <v>13.522075365502344</v>
      </c>
      <c r="M67" s="3">
        <f>IF(F67&gt;0,SUM($J$2:J67)/SUM($F$2:F67),M66)</f>
        <v>17.416471140987419</v>
      </c>
    </row>
    <row r="68" spans="1:13" x14ac:dyDescent="0.25">
      <c r="A68" s="1">
        <v>44322</v>
      </c>
      <c r="B68" s="2">
        <v>19</v>
      </c>
      <c r="C68" s="2" t="s">
        <v>30</v>
      </c>
      <c r="D68" s="3" t="s">
        <v>14</v>
      </c>
      <c r="E68" s="3">
        <v>0</v>
      </c>
      <c r="F68" s="3">
        <v>4190</v>
      </c>
      <c r="G68" s="3">
        <v>65016.049999999988</v>
      </c>
      <c r="H68" s="3">
        <v>17.899999999999999</v>
      </c>
      <c r="I68" s="3" t="s">
        <v>12</v>
      </c>
      <c r="J68" s="3">
        <v>75001</v>
      </c>
      <c r="K68" s="3">
        <v>0</v>
      </c>
      <c r="L68" s="3">
        <v>13.522075365502344</v>
      </c>
      <c r="M68" s="3">
        <f>IF(F68&gt;0,SUM($J$2:J68)/SUM($F$2:F68),M67)</f>
        <v>17.424149598308912</v>
      </c>
    </row>
    <row r="69" spans="1:13" x14ac:dyDescent="0.25">
      <c r="A69" s="1">
        <v>44324</v>
      </c>
      <c r="B69" s="2">
        <v>19</v>
      </c>
      <c r="C69" s="2" t="s">
        <v>30</v>
      </c>
      <c r="D69" s="3" t="s">
        <v>14</v>
      </c>
      <c r="E69" s="3">
        <v>1430</v>
      </c>
      <c r="F69" s="3">
        <v>0</v>
      </c>
      <c r="G69" s="3">
        <v>66446.049999999988</v>
      </c>
      <c r="H69" s="3" t="s">
        <v>12</v>
      </c>
      <c r="I69" s="3">
        <v>14.2</v>
      </c>
      <c r="J69" s="3">
        <v>0</v>
      </c>
      <c r="K69" s="3">
        <v>20306</v>
      </c>
      <c r="L69" s="3">
        <v>13.525010376952055</v>
      </c>
      <c r="M69" s="3">
        <f>IF(F69&gt;0,SUM($J$2:J69)/SUM($F$2:F69),M68)</f>
        <v>17.424149598308912</v>
      </c>
    </row>
    <row r="70" spans="1:13" x14ac:dyDescent="0.25">
      <c r="A70" s="1">
        <v>44324</v>
      </c>
      <c r="B70" s="2">
        <v>19</v>
      </c>
      <c r="C70" s="2" t="s">
        <v>30</v>
      </c>
      <c r="D70" s="3" t="s">
        <v>14</v>
      </c>
      <c r="E70" s="3">
        <v>0</v>
      </c>
      <c r="F70" s="3">
        <v>1430</v>
      </c>
      <c r="G70" s="3">
        <v>65016.049999999988</v>
      </c>
      <c r="H70" s="3">
        <v>17.899999999999999</v>
      </c>
      <c r="I70" s="3" t="s">
        <v>12</v>
      </c>
      <c r="J70" s="3">
        <v>25596.999999999996</v>
      </c>
      <c r="K70" s="3">
        <v>0</v>
      </c>
      <c r="L70" s="3">
        <v>13.525010376952055</v>
      </c>
      <c r="M70" s="3">
        <f>IF(F70&gt;0,SUM($J$2:J70)/SUM($F$2:F70),M69)</f>
        <v>17.426714653111347</v>
      </c>
    </row>
    <row r="71" spans="1:13" x14ac:dyDescent="0.25">
      <c r="B71" s="2">
        <v>20</v>
      </c>
      <c r="D71" s="3" t="s">
        <v>14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29">
        <v>13.525010376952055</v>
      </c>
      <c r="M71" s="3">
        <f>IF(F71&gt;0,SUM($J$2:J71)/SUM($F$2:F71),M70)</f>
        <v>17.426714653111347</v>
      </c>
    </row>
    <row r="72" spans="1:13" x14ac:dyDescent="0.25">
      <c r="A72" s="1">
        <v>44335</v>
      </c>
      <c r="B72" s="2">
        <v>21</v>
      </c>
      <c r="C72" s="2" t="s">
        <v>33</v>
      </c>
      <c r="D72" s="3" t="s">
        <v>14</v>
      </c>
      <c r="E72" s="3">
        <v>13200</v>
      </c>
      <c r="F72" s="3">
        <v>0</v>
      </c>
      <c r="G72" s="3">
        <v>78216.049999999988</v>
      </c>
      <c r="H72" s="3" t="s">
        <v>12</v>
      </c>
      <c r="I72" s="3">
        <v>13.5</v>
      </c>
      <c r="J72" s="3">
        <v>0</v>
      </c>
      <c r="K72" s="3">
        <v>178200</v>
      </c>
      <c r="L72" s="3">
        <v>13.524049277538557</v>
      </c>
      <c r="M72" s="3">
        <f>IF(F72&gt;0,SUM($J$2:J72)/SUM($F$2:F72),M71)</f>
        <v>17.426714653111347</v>
      </c>
    </row>
    <row r="73" spans="1:13" x14ac:dyDescent="0.25">
      <c r="A73" s="1">
        <v>44336</v>
      </c>
      <c r="B73" s="2">
        <v>21</v>
      </c>
      <c r="C73" s="2" t="s">
        <v>33</v>
      </c>
      <c r="D73" s="3" t="s">
        <v>14</v>
      </c>
      <c r="E73" s="3">
        <v>0</v>
      </c>
      <c r="F73" s="3">
        <v>13200</v>
      </c>
      <c r="G73" s="3">
        <v>65016.049999999988</v>
      </c>
      <c r="H73" s="3">
        <v>18.100000000000001</v>
      </c>
      <c r="I73" s="3" t="s">
        <v>12</v>
      </c>
      <c r="J73" s="3">
        <v>238920.00000000003</v>
      </c>
      <c r="K73" s="3">
        <v>0</v>
      </c>
      <c r="L73" s="3">
        <v>13.524049277538557</v>
      </c>
      <c r="M73" s="3">
        <f>IF(F73&gt;0,SUM($J$2:J73)/SUM($F$2:F73),M72)</f>
        <v>17.458628122158157</v>
      </c>
    </row>
    <row r="74" spans="1:13" x14ac:dyDescent="0.25">
      <c r="A74" s="1">
        <v>44341</v>
      </c>
      <c r="B74" s="2">
        <v>22</v>
      </c>
      <c r="C74" s="2" t="s">
        <v>34</v>
      </c>
      <c r="D74" s="3" t="s">
        <v>14</v>
      </c>
      <c r="E74" s="3">
        <v>0</v>
      </c>
      <c r="F74" s="3">
        <v>2206</v>
      </c>
      <c r="G74" s="3">
        <v>62810.049999999988</v>
      </c>
      <c r="H74" s="3">
        <v>18.100000000000001</v>
      </c>
      <c r="I74" s="3" t="s">
        <v>12</v>
      </c>
      <c r="J74" s="3">
        <v>39928.600000000006</v>
      </c>
      <c r="K74" s="3">
        <v>0</v>
      </c>
      <c r="L74" s="3">
        <v>13.524049277538557</v>
      </c>
      <c r="M74" s="3">
        <f>IF(F74&gt;0,SUM($J$2:J74)/SUM($F$2:F74),M73)</f>
        <v>17.46366880812144</v>
      </c>
    </row>
    <row r="75" spans="1:13" x14ac:dyDescent="0.25">
      <c r="A75" s="1">
        <v>44342</v>
      </c>
      <c r="B75" s="2">
        <v>22</v>
      </c>
      <c r="C75" s="2" t="s">
        <v>34</v>
      </c>
      <c r="D75" s="3" t="s">
        <v>14</v>
      </c>
      <c r="E75" s="3">
        <v>0</v>
      </c>
      <c r="F75" s="3">
        <v>460</v>
      </c>
      <c r="G75" s="3">
        <v>62350.049999999988</v>
      </c>
      <c r="H75" s="3">
        <v>17.7</v>
      </c>
      <c r="I75" s="3" t="s">
        <v>12</v>
      </c>
      <c r="J75" s="3">
        <v>8142</v>
      </c>
      <c r="K75" s="3">
        <v>0</v>
      </c>
      <c r="L75" s="3">
        <v>13.524049277538557</v>
      </c>
      <c r="M75" s="3">
        <f>IF(F75&gt;0,SUM($J$2:J75)/SUM($F$2:F75),M74)</f>
        <v>17.464055479429522</v>
      </c>
    </row>
    <row r="76" spans="1:13" x14ac:dyDescent="0.25">
      <c r="B76" s="2">
        <v>23</v>
      </c>
      <c r="D76" s="3" t="s">
        <v>14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29">
        <v>13.524049277538557</v>
      </c>
      <c r="M76" s="3">
        <f>IF(F76&gt;0,SUM($J$2:J76)/SUM($F$2:F76),M75)</f>
        <v>17.464055479429522</v>
      </c>
    </row>
    <row r="77" spans="1:13" x14ac:dyDescent="0.25">
      <c r="B77" s="2">
        <v>24</v>
      </c>
      <c r="D77" s="3" t="s">
        <v>14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29">
        <v>13.524049277538557</v>
      </c>
      <c r="M77" s="3">
        <f>IF(F77&gt;0,SUM($J$2:J77)/SUM($F$2:F77),M76)</f>
        <v>17.464055479429522</v>
      </c>
    </row>
    <row r="78" spans="1:13" x14ac:dyDescent="0.25">
      <c r="A78" s="1">
        <v>44366</v>
      </c>
      <c r="B78" s="2">
        <v>25</v>
      </c>
      <c r="C78" s="2" t="s">
        <v>37</v>
      </c>
      <c r="D78" s="3" t="s">
        <v>14</v>
      </c>
      <c r="E78" s="3">
        <v>0</v>
      </c>
      <c r="F78" s="3">
        <v>1920</v>
      </c>
      <c r="G78" s="3">
        <v>60430.049999999988</v>
      </c>
      <c r="H78" s="3">
        <v>16.5</v>
      </c>
      <c r="I78" s="3" t="s">
        <v>12</v>
      </c>
      <c r="J78" s="3">
        <v>31680</v>
      </c>
      <c r="K78" s="3">
        <v>0</v>
      </c>
      <c r="L78" s="3">
        <v>13.524049277538557</v>
      </c>
      <c r="M78" s="3">
        <f>IF(F78&gt;0,SUM($J$2:J78)/SUM($F$2:F78),M77)</f>
        <v>17.457516491105977</v>
      </c>
    </row>
    <row r="79" spans="1:13" x14ac:dyDescent="0.25">
      <c r="B79" s="2">
        <v>26</v>
      </c>
      <c r="D79" s="3" t="s">
        <v>14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29">
        <v>13.524049277538557</v>
      </c>
      <c r="M79" s="3">
        <f>IF(F79&gt;0,SUM($J$2:J79)/SUM($F$2:F79),M78)</f>
        <v>17.457516491105977</v>
      </c>
    </row>
    <row r="80" spans="1:13" x14ac:dyDescent="0.25">
      <c r="A80" s="1">
        <v>44378</v>
      </c>
      <c r="B80" s="2">
        <v>27</v>
      </c>
      <c r="C80" s="2" t="s">
        <v>39</v>
      </c>
      <c r="D80" s="3" t="s">
        <v>14</v>
      </c>
      <c r="E80" s="3">
        <v>0</v>
      </c>
      <c r="F80" s="3">
        <v>235</v>
      </c>
      <c r="G80" s="3">
        <v>60195.049999999988</v>
      </c>
      <c r="H80" s="3">
        <v>18.3</v>
      </c>
      <c r="I80" s="3" t="s">
        <v>12</v>
      </c>
      <c r="J80" s="3">
        <v>4300.5</v>
      </c>
      <c r="K80" s="3">
        <v>0</v>
      </c>
      <c r="L80" s="3">
        <v>13.524049277538557</v>
      </c>
      <c r="M80" s="3">
        <f>IF(F80&gt;0,SUM($J$2:J80)/SUM($F$2:F80),M79)</f>
        <v>17.458215328573434</v>
      </c>
    </row>
    <row r="81" spans="1:13" x14ac:dyDescent="0.25">
      <c r="B81" s="2">
        <v>28</v>
      </c>
      <c r="D81" s="3" t="s">
        <v>14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29">
        <v>13.524049277538557</v>
      </c>
      <c r="M81" s="3">
        <f>IF(F81&gt;0,SUM($J$2:J81)/SUM($F$2:F81),M80)</f>
        <v>17.458215328573434</v>
      </c>
    </row>
    <row r="82" spans="1:13" x14ac:dyDescent="0.25">
      <c r="B82" s="2">
        <v>29</v>
      </c>
      <c r="D82" s="3" t="s">
        <v>14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29">
        <v>13.524049277538557</v>
      </c>
      <c r="M82" s="3">
        <f>IF(F82&gt;0,SUM($J$2:J82)/SUM($F$2:F82),M81)</f>
        <v>17.458215328573434</v>
      </c>
    </row>
    <row r="83" spans="1:13" x14ac:dyDescent="0.25">
      <c r="B83" s="2">
        <v>30</v>
      </c>
      <c r="D83" s="3" t="s">
        <v>14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29">
        <v>13.524049277538557</v>
      </c>
      <c r="M83" s="3">
        <f>IF(F83&gt;0,SUM($J$2:J83)/SUM($F$2:F83),M82)</f>
        <v>17.458215328573434</v>
      </c>
    </row>
    <row r="84" spans="1:13" x14ac:dyDescent="0.25">
      <c r="B84" s="2">
        <v>31</v>
      </c>
      <c r="D84" s="3" t="s">
        <v>14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29">
        <v>13.524049277538557</v>
      </c>
      <c r="M84" s="3">
        <f>IF(F84&gt;0,SUM($J$2:J84)/SUM($F$2:F84),M83)</f>
        <v>17.458215328573434</v>
      </c>
    </row>
    <row r="85" spans="1:13" x14ac:dyDescent="0.25">
      <c r="B85" s="2">
        <v>32</v>
      </c>
      <c r="D85" s="3" t="s">
        <v>14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29">
        <v>13.524049277538557</v>
      </c>
      <c r="M85" s="29">
        <f>IF(F85&gt;0,SUM($J$2:J85)/SUM($F$2:F85),M84)</f>
        <v>17.458215328573434</v>
      </c>
    </row>
    <row r="86" spans="1:13" x14ac:dyDescent="0.25">
      <c r="A86" s="1">
        <v>44419</v>
      </c>
      <c r="B86" s="2">
        <v>33</v>
      </c>
      <c r="C86" s="28" t="s">
        <v>46</v>
      </c>
      <c r="D86" s="3" t="s">
        <v>14</v>
      </c>
      <c r="E86" s="3">
        <v>0</v>
      </c>
      <c r="F86" s="3">
        <v>615</v>
      </c>
      <c r="G86" s="3">
        <v>59580.049999999988</v>
      </c>
      <c r="H86" s="3">
        <v>16.399999999999999</v>
      </c>
      <c r="I86" s="3" t="s">
        <v>12</v>
      </c>
      <c r="J86" s="3">
        <v>10086</v>
      </c>
      <c r="K86" s="3">
        <v>0</v>
      </c>
      <c r="L86" s="3">
        <v>13.524049277538557</v>
      </c>
      <c r="M86" s="3">
        <f>IF(F86&gt;0,SUM($J$2:J86)/SUM($F$2:F86),M85)</f>
        <v>17.455923118985417</v>
      </c>
    </row>
    <row r="87" spans="1:13" x14ac:dyDescent="0.25">
      <c r="B87" s="2">
        <v>34</v>
      </c>
      <c r="D87" s="3" t="s">
        <v>14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29">
        <v>13.524049277538557</v>
      </c>
      <c r="M87" s="3">
        <f>IF(F87&gt;0,SUM($J$2:J87)/SUM($F$2:F87),M86)</f>
        <v>17.455923118985417</v>
      </c>
    </row>
    <row r="88" spans="1:13" x14ac:dyDescent="0.25">
      <c r="B88" s="2">
        <v>35</v>
      </c>
      <c r="D88" s="3" t="s">
        <v>14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29">
        <v>13.524049277538557</v>
      </c>
      <c r="M88" s="3">
        <f>IF(F88&gt;0,SUM($J$2:J88)/SUM($F$2:F88),M87)</f>
        <v>17.455923118985417</v>
      </c>
    </row>
    <row r="89" spans="1:13" x14ac:dyDescent="0.25">
      <c r="B89" s="2">
        <v>36</v>
      </c>
      <c r="D89" s="3" t="s">
        <v>14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29">
        <v>13.524049277538557</v>
      </c>
      <c r="M89" s="3">
        <f>IF(F89&gt;0,SUM($J$2:J89)/SUM($F$2:F89),M88)</f>
        <v>17.455923118985417</v>
      </c>
    </row>
    <row r="90" spans="1:13" x14ac:dyDescent="0.25">
      <c r="B90" s="2">
        <v>37</v>
      </c>
      <c r="D90" s="3" t="s">
        <v>14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29">
        <v>13.524049277538557</v>
      </c>
      <c r="M90" s="3">
        <f>IF(F90&gt;0,SUM($J$2:J90)/SUM($F$2:F90),M89)</f>
        <v>17.455923118985417</v>
      </c>
    </row>
    <row r="91" spans="1:13" x14ac:dyDescent="0.25">
      <c r="A91" s="1">
        <v>44455</v>
      </c>
      <c r="B91" s="2">
        <v>38</v>
      </c>
      <c r="C91" s="28" t="s">
        <v>51</v>
      </c>
      <c r="D91" s="3" t="s">
        <v>14</v>
      </c>
      <c r="E91" s="3">
        <v>736</v>
      </c>
      <c r="F91" s="3">
        <v>0</v>
      </c>
      <c r="G91" s="3">
        <v>60316.049999999988</v>
      </c>
      <c r="H91" s="3" t="s">
        <v>12</v>
      </c>
      <c r="I91" s="3">
        <v>12.9</v>
      </c>
      <c r="J91" s="3">
        <v>0</v>
      </c>
      <c r="K91" s="3">
        <v>9494.4</v>
      </c>
      <c r="L91" s="3">
        <v>13.522715014991201</v>
      </c>
      <c r="M91" s="3">
        <f>IF(F91&gt;0,SUM($J$2:J91)/SUM($F$2:F91),M90)</f>
        <v>17.455923118985417</v>
      </c>
    </row>
    <row r="92" spans="1:13" x14ac:dyDescent="0.25">
      <c r="A92" s="1">
        <v>44455</v>
      </c>
      <c r="B92" s="2">
        <v>38</v>
      </c>
      <c r="C92" s="28" t="s">
        <v>51</v>
      </c>
      <c r="D92" s="3" t="s">
        <v>14</v>
      </c>
      <c r="E92" s="3">
        <v>0</v>
      </c>
      <c r="F92" s="3">
        <v>736</v>
      </c>
      <c r="G92" s="3">
        <v>59580.049999999988</v>
      </c>
      <c r="H92" s="3">
        <v>17.2</v>
      </c>
      <c r="I92" s="3" t="s">
        <v>12</v>
      </c>
      <c r="J92" s="3">
        <v>12659.199999999999</v>
      </c>
      <c r="K92" s="3">
        <v>0</v>
      </c>
      <c r="L92" s="3">
        <v>13.522715014991201</v>
      </c>
      <c r="M92" s="3">
        <f>IF(F92&gt;0,SUM($J$2:J92)/SUM($F$2:F92),M91)</f>
        <v>17.455261408317607</v>
      </c>
    </row>
    <row r="93" spans="1:13" x14ac:dyDescent="0.25">
      <c r="B93" s="2">
        <v>39</v>
      </c>
      <c r="D93" s="3" t="s">
        <v>14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29">
        <v>13.522715014991201</v>
      </c>
      <c r="M93" s="3">
        <f>IF(F93&gt;0,SUM($J$2:J93)/SUM($F$2:F93),M92)</f>
        <v>17.455261408317607</v>
      </c>
    </row>
    <row r="94" spans="1:13" x14ac:dyDescent="0.25">
      <c r="A94" s="1">
        <v>44471</v>
      </c>
      <c r="B94" s="2">
        <v>40</v>
      </c>
      <c r="C94" s="28" t="s">
        <v>54</v>
      </c>
      <c r="D94" s="3" t="s">
        <v>14</v>
      </c>
      <c r="E94" s="3">
        <v>0</v>
      </c>
      <c r="F94" s="3">
        <v>870</v>
      </c>
      <c r="G94" s="3">
        <v>58710.049999999988</v>
      </c>
      <c r="H94" s="3">
        <v>16.2</v>
      </c>
      <c r="I94" s="3" t="s">
        <v>12</v>
      </c>
      <c r="J94" s="3">
        <v>14094</v>
      </c>
      <c r="K94" s="3">
        <v>0</v>
      </c>
      <c r="L94" s="3">
        <v>13.522715014991201</v>
      </c>
      <c r="M94" s="3">
        <f>IF(F94&gt;0,SUM($J$2:J94)/SUM($F$2:F94),M93)</f>
        <v>17.451436606744942</v>
      </c>
    </row>
    <row r="95" spans="1:13" x14ac:dyDescent="0.25">
      <c r="B95" s="2">
        <v>41</v>
      </c>
      <c r="D95" s="3" t="s">
        <v>14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29">
        <v>13.522715014991201</v>
      </c>
      <c r="M95" s="3">
        <f>IF(F95&gt;0,SUM($J$2:J95)/SUM($F$2:F95),M94)</f>
        <v>17.451436606744942</v>
      </c>
    </row>
    <row r="96" spans="1:13" x14ac:dyDescent="0.25">
      <c r="A96" s="1">
        <v>44481</v>
      </c>
      <c r="B96" s="2">
        <v>42</v>
      </c>
      <c r="C96" s="28" t="s">
        <v>56</v>
      </c>
      <c r="D96" s="3" t="s">
        <v>14</v>
      </c>
      <c r="E96" s="3">
        <v>0</v>
      </c>
      <c r="F96" s="3">
        <v>8565</v>
      </c>
      <c r="G96" s="3">
        <v>50145.049999999988</v>
      </c>
      <c r="H96" s="3">
        <v>17.399999999999999</v>
      </c>
      <c r="I96" s="3" t="s">
        <v>12</v>
      </c>
      <c r="J96" s="3">
        <v>149031</v>
      </c>
      <c r="K96" s="3">
        <v>0</v>
      </c>
      <c r="L96" s="3">
        <v>13.522715014991201</v>
      </c>
      <c r="M96" s="3">
        <f>IF(F96&gt;0,SUM($J$2:J96)/SUM($F$2:F96),M95)</f>
        <v>17.449938581778895</v>
      </c>
    </row>
    <row r="97" spans="1:13" x14ac:dyDescent="0.25">
      <c r="B97" s="2">
        <v>43</v>
      </c>
      <c r="D97" s="3" t="s">
        <v>14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29">
        <v>13.522715014991201</v>
      </c>
      <c r="M97" s="3">
        <f>IF(F97&gt;0,SUM($J$2:J97)/SUM($F$2:F97),M96)</f>
        <v>17.449938581778895</v>
      </c>
    </row>
    <row r="98" spans="1:13" x14ac:dyDescent="0.25">
      <c r="A98" s="1">
        <v>44495</v>
      </c>
      <c r="B98" s="2">
        <v>44</v>
      </c>
      <c r="C98" s="28" t="s">
        <v>58</v>
      </c>
      <c r="D98" s="3" t="s">
        <v>14</v>
      </c>
      <c r="E98" s="3">
        <v>0</v>
      </c>
      <c r="F98" s="3">
        <v>22120</v>
      </c>
      <c r="G98" s="3">
        <v>28025.049999999988</v>
      </c>
      <c r="H98" s="3">
        <v>17.2</v>
      </c>
      <c r="I98" s="3" t="s">
        <v>12</v>
      </c>
      <c r="J98" s="3">
        <v>380464</v>
      </c>
      <c r="K98" s="3">
        <v>0</v>
      </c>
      <c r="L98" s="3">
        <v>13.522715014991201</v>
      </c>
      <c r="M98" s="3">
        <f>IF(F98&gt;0,SUM($J$2:J98)/SUM($F$2:F98),M97)</f>
        <v>17.432454514045642</v>
      </c>
    </row>
    <row r="99" spans="1:13" x14ac:dyDescent="0.25">
      <c r="A99" s="1">
        <v>44500</v>
      </c>
      <c r="B99" s="2">
        <v>45</v>
      </c>
      <c r="C99" s="28" t="s">
        <v>59</v>
      </c>
      <c r="D99" s="3" t="s">
        <v>14</v>
      </c>
      <c r="E99" s="3">
        <v>0</v>
      </c>
      <c r="F99" s="3">
        <v>9472</v>
      </c>
      <c r="G99" s="3">
        <v>18553.049999999988</v>
      </c>
      <c r="H99" s="3">
        <v>18.100000000000001</v>
      </c>
      <c r="I99" s="3" t="s">
        <v>12</v>
      </c>
      <c r="J99" s="3">
        <v>171443.20000000001</v>
      </c>
      <c r="K99" s="3">
        <v>0</v>
      </c>
      <c r="L99" s="3">
        <v>13.522715014991201</v>
      </c>
      <c r="M99" s="3">
        <f>IF(F99&gt;0,SUM($J$2:J99)/SUM($F$2:F99),M98)</f>
        <v>17.451869114758331</v>
      </c>
    </row>
    <row r="100" spans="1:13" x14ac:dyDescent="0.25">
      <c r="A100" s="1">
        <v>44500</v>
      </c>
      <c r="B100" s="2">
        <v>45</v>
      </c>
      <c r="C100" s="28" t="s">
        <v>59</v>
      </c>
      <c r="D100" s="3" t="s">
        <v>14</v>
      </c>
      <c r="E100" s="3">
        <v>0</v>
      </c>
      <c r="F100" s="3">
        <v>1003</v>
      </c>
      <c r="G100" s="3">
        <v>17550.049999999988</v>
      </c>
      <c r="H100" s="3">
        <v>17.5</v>
      </c>
      <c r="I100" s="3" t="s">
        <v>12</v>
      </c>
      <c r="J100" s="3">
        <v>17552.5</v>
      </c>
      <c r="K100" s="3">
        <v>0</v>
      </c>
      <c r="L100" s="3">
        <v>13.522715014991201</v>
      </c>
      <c r="M100" s="3">
        <f>IF(F100&gt;0,SUM($J$2:J100)/SUM($F$2:F100),M99)</f>
        <v>17.452016887814803</v>
      </c>
    </row>
    <row r="101" spans="1:13" x14ac:dyDescent="0.25">
      <c r="B101" s="2">
        <v>46</v>
      </c>
      <c r="D101" s="3" t="s">
        <v>14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29">
        <v>13.522715014991201</v>
      </c>
      <c r="M101" s="3">
        <f>IF(F101&gt;0,SUM($J$2:J101)/SUM($F$2:F101),M100)</f>
        <v>17.452016887814803</v>
      </c>
    </row>
    <row r="102" spans="1:13" x14ac:dyDescent="0.25">
      <c r="A102" s="1">
        <v>44514</v>
      </c>
      <c r="B102" s="2">
        <v>47</v>
      </c>
      <c r="C102" s="28" t="s">
        <v>61</v>
      </c>
      <c r="D102" s="3" t="s">
        <v>14</v>
      </c>
      <c r="E102" s="3">
        <v>0</v>
      </c>
      <c r="F102" s="3">
        <v>7064</v>
      </c>
      <c r="G102" s="3">
        <v>10486.049999999988</v>
      </c>
      <c r="H102" s="3">
        <v>18.3</v>
      </c>
      <c r="I102" s="3" t="s">
        <v>12</v>
      </c>
      <c r="J102" s="3">
        <v>129271.20000000001</v>
      </c>
      <c r="K102" s="3">
        <v>0</v>
      </c>
      <c r="L102" s="3">
        <v>13.522715014991201</v>
      </c>
      <c r="M102" s="3">
        <f>IF(F102&gt;0,SUM($J$2:J102)/SUM($F$2:F102),M101)</f>
        <v>17.469964951232104</v>
      </c>
    </row>
    <row r="103" spans="1:13" x14ac:dyDescent="0.25">
      <c r="A103" s="1">
        <v>44515</v>
      </c>
      <c r="B103" s="2">
        <v>47</v>
      </c>
      <c r="C103" s="28" t="s">
        <v>61</v>
      </c>
      <c r="D103" s="3" t="s">
        <v>14</v>
      </c>
      <c r="E103" s="3">
        <v>0</v>
      </c>
      <c r="F103" s="3">
        <v>2140</v>
      </c>
      <c r="G103" s="3">
        <v>8346.0499999999884</v>
      </c>
      <c r="H103" s="3">
        <v>16.5</v>
      </c>
      <c r="I103" s="3" t="s">
        <v>12</v>
      </c>
      <c r="J103" s="3">
        <v>35310</v>
      </c>
      <c r="K103" s="3">
        <v>0</v>
      </c>
      <c r="L103" s="3">
        <v>13.522715014991201</v>
      </c>
      <c r="M103" s="3">
        <f>IF(F103&gt;0,SUM($J$2:J103)/SUM($F$2:F103),M102)</f>
        <v>17.46378516132922</v>
      </c>
    </row>
    <row r="104" spans="1:13" x14ac:dyDescent="0.25">
      <c r="A104" s="1">
        <v>44515</v>
      </c>
      <c r="B104" s="2">
        <v>47</v>
      </c>
      <c r="C104" s="28" t="s">
        <v>61</v>
      </c>
      <c r="D104" s="3" t="s">
        <v>14</v>
      </c>
      <c r="E104" s="3">
        <v>0</v>
      </c>
      <c r="F104" s="3">
        <v>7010</v>
      </c>
      <c r="G104" s="3">
        <v>1336.0499999999884</v>
      </c>
      <c r="H104" s="3">
        <v>17.2</v>
      </c>
      <c r="I104" s="3" t="s">
        <v>12</v>
      </c>
      <c r="J104" s="3">
        <v>120572</v>
      </c>
      <c r="K104" s="3">
        <v>0</v>
      </c>
      <c r="L104" s="3">
        <v>13.522715014991201</v>
      </c>
      <c r="M104" s="3">
        <f>IF(F104&gt;0,SUM($J$2:J104)/SUM($F$2:F104),M103)</f>
        <v>17.458392516169113</v>
      </c>
    </row>
    <row r="105" spans="1:13" x14ac:dyDescent="0.25">
      <c r="A105" s="1">
        <v>44515</v>
      </c>
      <c r="B105" s="2">
        <v>47</v>
      </c>
      <c r="C105" s="28" t="s">
        <v>61</v>
      </c>
      <c r="D105" s="3" t="s">
        <v>14</v>
      </c>
      <c r="E105" s="3">
        <v>0</v>
      </c>
      <c r="F105" s="3">
        <v>400</v>
      </c>
      <c r="G105" s="3">
        <v>936.04999999998836</v>
      </c>
      <c r="H105" s="3">
        <v>18.8</v>
      </c>
      <c r="I105" s="3" t="s">
        <v>12</v>
      </c>
      <c r="J105" s="3">
        <v>7520</v>
      </c>
      <c r="K105" s="3">
        <v>0</v>
      </c>
      <c r="L105" s="3">
        <v>13.522715014991201</v>
      </c>
      <c r="M105" s="3">
        <f>IF(F105&gt;0,SUM($J$2:J105)/SUM($F$2:F105),M104)</f>
        <v>17.459955709195405</v>
      </c>
    </row>
    <row r="106" spans="1:13" x14ac:dyDescent="0.25">
      <c r="M106" s="3"/>
    </row>
    <row r="107" spans="1:13" x14ac:dyDescent="0.25">
      <c r="M107" s="3"/>
    </row>
    <row r="108" spans="1:13" x14ac:dyDescent="0.25">
      <c r="M108" s="3"/>
    </row>
    <row r="109" spans="1:13" x14ac:dyDescent="0.25">
      <c r="M109" s="3"/>
    </row>
    <row r="110" spans="1:13" x14ac:dyDescent="0.25">
      <c r="M110" s="3"/>
    </row>
    <row r="111" spans="1:13" x14ac:dyDescent="0.25">
      <c r="M111" s="3"/>
    </row>
  </sheetData>
  <sortState xmlns:xlrd2="http://schemas.microsoft.com/office/spreadsheetml/2017/richdata2" ref="A2:M105">
    <sortCondition ref="B2:B105"/>
  </sortState>
  <mergeCells count="2">
    <mergeCell ref="O10:O14"/>
    <mergeCell ref="P10:P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0E2E-6665-4FD5-BC6C-4D51B8A6080D}">
  <dimension ref="A1:T56"/>
  <sheetViews>
    <sheetView topLeftCell="F7" zoomScale="160" zoomScaleNormal="160" workbookViewId="0">
      <selection activeCell="I50" activeCellId="1" sqref="E3:F50 I3:I50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5.28515625" bestFit="1" customWidth="1"/>
    <col min="4" max="4" width="20.140625" bestFit="1" customWidth="1"/>
    <col min="5" max="5" width="15.5703125" bestFit="1" customWidth="1"/>
    <col min="6" max="6" width="11" bestFit="1" customWidth="1"/>
    <col min="7" max="7" width="17" bestFit="1" customWidth="1"/>
    <col min="8" max="8" width="13.7109375" bestFit="1" customWidth="1"/>
    <col min="9" max="11" width="13.7109375" customWidth="1"/>
    <col min="12" max="12" width="16.28515625" bestFit="1" customWidth="1"/>
    <col min="13" max="13" width="14.7109375" bestFit="1" customWidth="1"/>
    <col min="14" max="16" width="13.7109375" hidden="1" customWidth="1"/>
    <col min="17" max="17" width="13.7109375" customWidth="1"/>
    <col min="18" max="18" width="37.28515625" bestFit="1" customWidth="1"/>
    <col min="19" max="19" width="13.28515625" bestFit="1" customWidth="1"/>
    <col min="20" max="20" width="12" bestFit="1" customWidth="1"/>
  </cols>
  <sheetData>
    <row r="1" spans="1:20" x14ac:dyDescent="0.25">
      <c r="B1" s="6" t="s">
        <v>67</v>
      </c>
    </row>
    <row r="2" spans="1:20" x14ac:dyDescent="0.25">
      <c r="B2" t="s">
        <v>13</v>
      </c>
      <c r="N2" s="42" t="s">
        <v>197</v>
      </c>
      <c r="O2" s="42"/>
      <c r="P2" s="42"/>
      <c r="Q2" s="37"/>
    </row>
    <row r="3" spans="1:20" x14ac:dyDescent="0.25">
      <c r="A3" s="6" t="s">
        <v>17</v>
      </c>
      <c r="B3" t="s">
        <v>68</v>
      </c>
      <c r="C3" t="s">
        <v>69</v>
      </c>
      <c r="D3" s="5" t="s">
        <v>68</v>
      </c>
      <c r="E3" s="5" t="s">
        <v>69</v>
      </c>
      <c r="F3" s="5" t="s">
        <v>5</v>
      </c>
      <c r="G3" s="5" t="s">
        <v>70</v>
      </c>
      <c r="H3" s="14" t="s">
        <v>84</v>
      </c>
      <c r="I3" s="14" t="s">
        <v>209</v>
      </c>
      <c r="J3" s="14" t="s">
        <v>91</v>
      </c>
      <c r="K3" s="14" t="s">
        <v>210</v>
      </c>
      <c r="L3" s="14" t="s">
        <v>211</v>
      </c>
      <c r="M3" s="14" t="s">
        <v>207</v>
      </c>
      <c r="N3" s="14" t="s">
        <v>193</v>
      </c>
      <c r="O3" s="14" t="s">
        <v>92</v>
      </c>
      <c r="P3" s="14" t="s">
        <v>97</v>
      </c>
      <c r="Q3" s="14" t="s">
        <v>224</v>
      </c>
      <c r="R3" t="s">
        <v>71</v>
      </c>
      <c r="S3" t="s">
        <v>72</v>
      </c>
      <c r="T3">
        <v>11524.688040050969</v>
      </c>
    </row>
    <row r="4" spans="1:20" x14ac:dyDescent="0.25">
      <c r="A4" s="7">
        <v>1</v>
      </c>
      <c r="B4" s="4">
        <v>12720</v>
      </c>
      <c r="C4" s="4">
        <v>0</v>
      </c>
      <c r="D4" s="4">
        <v>12720</v>
      </c>
      <c r="E4" s="4">
        <v>0</v>
      </c>
      <c r="F4">
        <f>D4-E4</f>
        <v>12720</v>
      </c>
      <c r="G4">
        <f>0.2*D4</f>
        <v>2544</v>
      </c>
      <c r="H4">
        <f>D4*13.408625328915*0.05</f>
        <v>8527.8857091899408</v>
      </c>
      <c r="I4">
        <f>H4+G4</f>
        <v>11071.885709189941</v>
      </c>
      <c r="J4">
        <v>65400</v>
      </c>
      <c r="K4">
        <v>65400</v>
      </c>
      <c r="L4">
        <v>13080</v>
      </c>
      <c r="M4">
        <f>J4*13.408625328915*0.05</f>
        <v>43846.204825552057</v>
      </c>
      <c r="N4">
        <v>65400</v>
      </c>
      <c r="O4">
        <f>N4-E4</f>
        <v>65400</v>
      </c>
      <c r="P4">
        <v>13080</v>
      </c>
      <c r="Q4">
        <f>M4+L4</f>
        <v>56926.204825552057</v>
      </c>
      <c r="R4" t="s">
        <v>73</v>
      </c>
      <c r="S4" t="s">
        <v>74</v>
      </c>
      <c r="T4">
        <v>497638.74</v>
      </c>
    </row>
    <row r="5" spans="1:20" x14ac:dyDescent="0.25">
      <c r="A5" s="7">
        <v>2</v>
      </c>
      <c r="B5" s="4">
        <v>0</v>
      </c>
      <c r="C5" s="4">
        <v>0</v>
      </c>
      <c r="D5" s="4">
        <v>0</v>
      </c>
      <c r="E5" s="4">
        <v>0</v>
      </c>
      <c r="F5" s="10">
        <f>F4-E5</f>
        <v>12720</v>
      </c>
      <c r="G5">
        <f>0.2*(D5+F4)</f>
        <v>2544</v>
      </c>
      <c r="H5">
        <f t="shared" ref="H5:H48" si="0">D5*13.408625328915*0.05</f>
        <v>0</v>
      </c>
      <c r="I5">
        <f t="shared" ref="I5:I53" si="1">H5+G5</f>
        <v>2544</v>
      </c>
      <c r="J5">
        <v>0</v>
      </c>
      <c r="K5">
        <v>65400</v>
      </c>
      <c r="L5">
        <v>13080</v>
      </c>
      <c r="M5">
        <f t="shared" ref="M5:M50" si="2">J5*13.408625328915*0.05</f>
        <v>0</v>
      </c>
      <c r="N5">
        <v>0</v>
      </c>
      <c r="O5">
        <f>IF(O4&gt;0,O4-E5+N5,0+N5-E5)</f>
        <v>65400</v>
      </c>
      <c r="P5">
        <f>IF(AND(O5&gt;0,O4&gt;0),(O4+N5)*0.2,IF(AND(O5&gt;0,O4&lt;0),N5*0.2,IF(AND(O5&lt;0,O4&gt;0),(O4+N5)*0.2+O5*-2.89477536763439,IF(AND(O5&lt;=0,O4&lt;=0),N5*0.2+O5*-2.89477536763439))))</f>
        <v>13080</v>
      </c>
      <c r="Q5">
        <f t="shared" ref="Q5:Q50" si="3">M5+L5</f>
        <v>13080</v>
      </c>
      <c r="R5" t="s">
        <v>75</v>
      </c>
      <c r="S5" t="s">
        <v>76</v>
      </c>
      <c r="T5">
        <v>0.2</v>
      </c>
    </row>
    <row r="6" spans="1:20" x14ac:dyDescent="0.25">
      <c r="A6" s="7">
        <v>3</v>
      </c>
      <c r="B6" s="4">
        <v>14465</v>
      </c>
      <c r="C6" s="4">
        <v>14465</v>
      </c>
      <c r="D6" s="4">
        <v>14465</v>
      </c>
      <c r="E6" s="4">
        <v>14465</v>
      </c>
      <c r="F6">
        <f>F5+D6-E6</f>
        <v>12720</v>
      </c>
      <c r="G6">
        <f t="shared" ref="G6:G50" si="4">0.2*(D6+F5)</f>
        <v>5437</v>
      </c>
      <c r="H6">
        <f t="shared" si="0"/>
        <v>9697.7882691377745</v>
      </c>
      <c r="I6">
        <f t="shared" si="1"/>
        <v>15134.788269137774</v>
      </c>
      <c r="J6">
        <v>0</v>
      </c>
      <c r="K6">
        <v>50935</v>
      </c>
      <c r="L6">
        <v>13080</v>
      </c>
      <c r="M6">
        <f t="shared" si="2"/>
        <v>0</v>
      </c>
      <c r="N6">
        <v>0</v>
      </c>
      <c r="O6">
        <f t="shared" ref="O6:O50" si="5">IF(O5&gt;0,O5-E6+N6,0+N6-E6)</f>
        <v>50935</v>
      </c>
      <c r="P6">
        <f t="shared" ref="P6:P49" si="6">IF(AND(O6&gt;0,O5&gt;0),(O5+N6)*0.2,IF(AND(O6&gt;0,O5&lt;0),N6*0.2,IF(AND(O6&lt;0,O5&gt;0),(O5+N6)*0.2+O6*-2.89477536763439,IF(AND(O6&lt;=0,O5&lt;=0),N6*0.2+O6*-2.89477536763439))))</f>
        <v>13080</v>
      </c>
      <c r="Q6">
        <f t="shared" si="3"/>
        <v>13080</v>
      </c>
      <c r="R6" t="s">
        <v>77</v>
      </c>
      <c r="S6" t="s">
        <v>78</v>
      </c>
      <c r="T6">
        <v>13.408625328915001</v>
      </c>
    </row>
    <row r="7" spans="1:20" x14ac:dyDescent="0.25">
      <c r="A7" s="7">
        <v>4</v>
      </c>
      <c r="B7" s="4">
        <v>4611.6000000000004</v>
      </c>
      <c r="C7" s="4">
        <v>13073.6</v>
      </c>
      <c r="D7" s="4">
        <v>4611.6000000000004</v>
      </c>
      <c r="E7" s="4">
        <v>13073.6</v>
      </c>
      <c r="F7">
        <f>F6+D7-E7</f>
        <v>4257.9999999999982</v>
      </c>
      <c r="G7">
        <f t="shared" si="4"/>
        <v>3466.3199999999997</v>
      </c>
      <c r="H7">
        <f t="shared" si="0"/>
        <v>3091.760828341221</v>
      </c>
      <c r="I7">
        <f t="shared" si="1"/>
        <v>6558.0808283412207</v>
      </c>
      <c r="J7">
        <v>0</v>
      </c>
      <c r="K7">
        <v>37861.4</v>
      </c>
      <c r="L7">
        <v>10187</v>
      </c>
      <c r="M7">
        <f t="shared" si="2"/>
        <v>0</v>
      </c>
      <c r="N7">
        <v>0</v>
      </c>
      <c r="O7">
        <f t="shared" si="5"/>
        <v>37861.4</v>
      </c>
      <c r="P7">
        <f t="shared" si="6"/>
        <v>10187</v>
      </c>
      <c r="Q7">
        <f t="shared" si="3"/>
        <v>10187</v>
      </c>
    </row>
    <row r="8" spans="1:20" x14ac:dyDescent="0.25">
      <c r="A8" s="7">
        <v>5</v>
      </c>
      <c r="B8" s="4">
        <v>0</v>
      </c>
      <c r="C8" s="4">
        <v>0</v>
      </c>
      <c r="D8" s="4">
        <v>0</v>
      </c>
      <c r="E8" s="4">
        <v>0</v>
      </c>
      <c r="F8">
        <f t="shared" ref="F8:F50" si="7">F7+D8-E8</f>
        <v>4257.9999999999982</v>
      </c>
      <c r="G8">
        <f t="shared" si="4"/>
        <v>851.59999999999968</v>
      </c>
      <c r="H8">
        <f t="shared" si="0"/>
        <v>0</v>
      </c>
      <c r="I8">
        <f t="shared" si="1"/>
        <v>851.59999999999968</v>
      </c>
      <c r="J8">
        <v>0</v>
      </c>
      <c r="K8">
        <v>37861.4</v>
      </c>
      <c r="L8">
        <v>7572.2800000000007</v>
      </c>
      <c r="M8">
        <f t="shared" si="2"/>
        <v>0</v>
      </c>
      <c r="N8">
        <f>IF(AND(NOT(N7=65400),NOT(N6=65400),NOT(N5=65400),O4&lt;42352.2332),65400,)</f>
        <v>0</v>
      </c>
      <c r="O8">
        <f t="shared" si="5"/>
        <v>37861.4</v>
      </c>
      <c r="P8">
        <f t="shared" si="6"/>
        <v>7572.2800000000007</v>
      </c>
      <c r="Q8">
        <f t="shared" si="3"/>
        <v>7572.2800000000007</v>
      </c>
      <c r="R8" t="s">
        <v>86</v>
      </c>
      <c r="T8">
        <f>SQRT((2*T3*T4)/(T5*T6))</f>
        <v>65400.271653288262</v>
      </c>
    </row>
    <row r="9" spans="1:20" x14ac:dyDescent="0.25">
      <c r="A9" s="7">
        <v>6</v>
      </c>
      <c r="B9" s="4">
        <v>214511.9</v>
      </c>
      <c r="C9" s="4">
        <v>22685.64</v>
      </c>
      <c r="D9" s="4">
        <v>214511.9</v>
      </c>
      <c r="E9" s="4">
        <v>22685.64</v>
      </c>
      <c r="F9">
        <f t="shared" si="7"/>
        <v>196084.26</v>
      </c>
      <c r="G9">
        <f>0.2*(D9+F8)</f>
        <v>43753.98</v>
      </c>
      <c r="H9">
        <f t="shared" si="0"/>
        <v>143815.48478468409</v>
      </c>
      <c r="I9">
        <f t="shared" si="1"/>
        <v>187569.4647846841</v>
      </c>
      <c r="J9">
        <v>0</v>
      </c>
      <c r="K9">
        <v>15175.760000000002</v>
      </c>
      <c r="L9">
        <v>7572.2800000000007</v>
      </c>
      <c r="M9">
        <f t="shared" si="2"/>
        <v>0</v>
      </c>
      <c r="N9">
        <f t="shared" ref="N9:N50" si="8">IF(AND(NOT(N8=65400),NOT(N7=65400),NOT(N6=65400),O5&lt;42352.2332),65400,)</f>
        <v>0</v>
      </c>
      <c r="O9">
        <f t="shared" si="5"/>
        <v>15175.760000000002</v>
      </c>
      <c r="P9">
        <f t="shared" si="6"/>
        <v>7572.2800000000007</v>
      </c>
      <c r="Q9">
        <f t="shared" si="3"/>
        <v>7572.2800000000007</v>
      </c>
      <c r="R9" t="s">
        <v>87</v>
      </c>
      <c r="T9">
        <v>100000</v>
      </c>
    </row>
    <row r="10" spans="1:20" x14ac:dyDescent="0.25">
      <c r="A10" s="7">
        <v>7</v>
      </c>
      <c r="B10" s="4">
        <v>40990</v>
      </c>
      <c r="C10" s="4">
        <v>60525</v>
      </c>
      <c r="D10" s="4">
        <v>40990</v>
      </c>
      <c r="E10" s="4">
        <v>60525</v>
      </c>
      <c r="F10">
        <f t="shared" si="7"/>
        <v>176549.26</v>
      </c>
      <c r="G10">
        <f t="shared" si="4"/>
        <v>47414.852000000006</v>
      </c>
      <c r="H10">
        <f t="shared" si="0"/>
        <v>27480.977611611295</v>
      </c>
      <c r="I10">
        <f t="shared" si="1"/>
        <v>74895.829611611305</v>
      </c>
      <c r="J10">
        <v>0</v>
      </c>
      <c r="K10">
        <v>-45349.24</v>
      </c>
      <c r="L10">
        <v>134311.01489294018</v>
      </c>
      <c r="M10">
        <f t="shared" si="2"/>
        <v>0</v>
      </c>
      <c r="N10">
        <f t="shared" si="8"/>
        <v>0</v>
      </c>
      <c r="O10">
        <f t="shared" si="5"/>
        <v>-45349.24</v>
      </c>
      <c r="P10">
        <f t="shared" si="6"/>
        <v>134311.01489294018</v>
      </c>
      <c r="Q10">
        <f t="shared" si="3"/>
        <v>134311.01489294018</v>
      </c>
      <c r="R10" t="s">
        <v>88</v>
      </c>
      <c r="T10">
        <v>4</v>
      </c>
    </row>
    <row r="11" spans="1:20" x14ac:dyDescent="0.25">
      <c r="A11" s="7">
        <v>8</v>
      </c>
      <c r="B11" s="4">
        <v>0</v>
      </c>
      <c r="C11" s="4">
        <v>3090</v>
      </c>
      <c r="D11" s="4">
        <v>0</v>
      </c>
      <c r="E11" s="4">
        <v>3090</v>
      </c>
      <c r="F11">
        <f t="shared" si="7"/>
        <v>173459.26</v>
      </c>
      <c r="G11">
        <f t="shared" si="4"/>
        <v>35309.852000000006</v>
      </c>
      <c r="H11">
        <f t="shared" si="0"/>
        <v>0</v>
      </c>
      <c r="I11">
        <f t="shared" si="1"/>
        <v>35309.852000000006</v>
      </c>
      <c r="J11">
        <v>65400</v>
      </c>
      <c r="K11">
        <v>62310</v>
      </c>
      <c r="L11">
        <v>13080</v>
      </c>
      <c r="M11">
        <f t="shared" si="2"/>
        <v>43846.204825552057</v>
      </c>
      <c r="N11">
        <f t="shared" si="8"/>
        <v>65400</v>
      </c>
      <c r="O11">
        <f t="shared" si="5"/>
        <v>62310</v>
      </c>
      <c r="P11">
        <f t="shared" si="6"/>
        <v>13080</v>
      </c>
      <c r="Q11">
        <f t="shared" si="3"/>
        <v>56926.204825552057</v>
      </c>
      <c r="R11" t="s">
        <v>89</v>
      </c>
      <c r="T11">
        <f>T4/47</f>
        <v>10588.05829787234</v>
      </c>
    </row>
    <row r="12" spans="1:20" x14ac:dyDescent="0.25">
      <c r="A12" s="7">
        <v>9</v>
      </c>
      <c r="B12" s="4">
        <v>0</v>
      </c>
      <c r="C12" s="4">
        <v>27305</v>
      </c>
      <c r="D12" s="4">
        <v>0</v>
      </c>
      <c r="E12" s="4">
        <v>27305</v>
      </c>
      <c r="F12">
        <f t="shared" si="7"/>
        <v>146154.26</v>
      </c>
      <c r="G12">
        <f t="shared" si="4"/>
        <v>34691.852000000006</v>
      </c>
      <c r="H12">
        <f t="shared" si="0"/>
        <v>0</v>
      </c>
      <c r="I12">
        <f t="shared" si="1"/>
        <v>34691.852000000006</v>
      </c>
      <c r="J12">
        <v>0</v>
      </c>
      <c r="K12">
        <v>35005</v>
      </c>
      <c r="L12">
        <v>12462</v>
      </c>
      <c r="M12">
        <f t="shared" si="2"/>
        <v>0</v>
      </c>
      <c r="N12">
        <f t="shared" si="8"/>
        <v>0</v>
      </c>
      <c r="O12">
        <f t="shared" si="5"/>
        <v>35005</v>
      </c>
      <c r="P12">
        <f t="shared" si="6"/>
        <v>12462</v>
      </c>
      <c r="Q12">
        <f t="shared" si="3"/>
        <v>12462</v>
      </c>
      <c r="R12" t="s">
        <v>90</v>
      </c>
      <c r="T12">
        <f>T10*T11</f>
        <v>42352.233191489358</v>
      </c>
    </row>
    <row r="13" spans="1:20" x14ac:dyDescent="0.25">
      <c r="A13" s="7">
        <v>10</v>
      </c>
      <c r="B13" s="4">
        <v>0</v>
      </c>
      <c r="C13" s="4">
        <v>10190</v>
      </c>
      <c r="D13" s="4">
        <v>0</v>
      </c>
      <c r="E13" s="4">
        <v>10190</v>
      </c>
      <c r="F13">
        <f t="shared" si="7"/>
        <v>135964.26</v>
      </c>
      <c r="G13">
        <f t="shared" si="4"/>
        <v>29230.852000000003</v>
      </c>
      <c r="H13">
        <f t="shared" si="0"/>
        <v>0</v>
      </c>
      <c r="I13">
        <f t="shared" si="1"/>
        <v>29230.852000000003</v>
      </c>
      <c r="J13">
        <v>0</v>
      </c>
      <c r="K13">
        <v>24815</v>
      </c>
      <c r="L13">
        <v>7001</v>
      </c>
      <c r="M13">
        <f t="shared" si="2"/>
        <v>0</v>
      </c>
      <c r="N13">
        <f t="shared" si="8"/>
        <v>0</v>
      </c>
      <c r="O13">
        <f t="shared" si="5"/>
        <v>24815</v>
      </c>
      <c r="P13">
        <f t="shared" si="6"/>
        <v>7001</v>
      </c>
      <c r="Q13">
        <f t="shared" si="3"/>
        <v>7001</v>
      </c>
    </row>
    <row r="14" spans="1:20" x14ac:dyDescent="0.25">
      <c r="A14" s="7">
        <v>11</v>
      </c>
      <c r="B14" s="4">
        <v>0</v>
      </c>
      <c r="C14" s="4">
        <v>226</v>
      </c>
      <c r="D14" s="4">
        <v>0</v>
      </c>
      <c r="E14" s="4">
        <v>226</v>
      </c>
      <c r="F14">
        <f t="shared" si="7"/>
        <v>135738.26</v>
      </c>
      <c r="G14">
        <f t="shared" si="4"/>
        <v>27192.852000000003</v>
      </c>
      <c r="H14">
        <f t="shared" si="0"/>
        <v>0</v>
      </c>
      <c r="I14">
        <f t="shared" si="1"/>
        <v>27192.852000000003</v>
      </c>
      <c r="J14">
        <v>0</v>
      </c>
      <c r="K14">
        <v>24589</v>
      </c>
      <c r="L14">
        <v>4963</v>
      </c>
      <c r="M14">
        <f t="shared" si="2"/>
        <v>0</v>
      </c>
      <c r="N14">
        <f t="shared" si="8"/>
        <v>0</v>
      </c>
      <c r="O14">
        <f t="shared" si="5"/>
        <v>24589</v>
      </c>
      <c r="P14">
        <f t="shared" si="6"/>
        <v>4963</v>
      </c>
      <c r="Q14">
        <f t="shared" si="3"/>
        <v>4963</v>
      </c>
    </row>
    <row r="15" spans="1:20" x14ac:dyDescent="0.25">
      <c r="A15" s="7">
        <v>12</v>
      </c>
      <c r="B15" s="4">
        <v>74540</v>
      </c>
      <c r="C15" s="4">
        <v>76200</v>
      </c>
      <c r="D15" s="4">
        <v>74540</v>
      </c>
      <c r="E15" s="4">
        <v>76200</v>
      </c>
      <c r="F15">
        <f t="shared" si="7"/>
        <v>134078.26</v>
      </c>
      <c r="G15">
        <f t="shared" si="4"/>
        <v>42055.652000000002</v>
      </c>
      <c r="H15">
        <f t="shared" si="0"/>
        <v>49973.946600866213</v>
      </c>
      <c r="I15">
        <f t="shared" si="1"/>
        <v>92029.598600866215</v>
      </c>
      <c r="J15">
        <v>0</v>
      </c>
      <c r="K15">
        <v>-51611</v>
      </c>
      <c r="L15">
        <v>154320.05149897849</v>
      </c>
      <c r="M15">
        <f t="shared" si="2"/>
        <v>0</v>
      </c>
      <c r="N15">
        <f t="shared" si="8"/>
        <v>0</v>
      </c>
      <c r="O15">
        <f t="shared" si="5"/>
        <v>-51611</v>
      </c>
      <c r="P15">
        <f t="shared" si="6"/>
        <v>154320.05149897849</v>
      </c>
      <c r="Q15">
        <f t="shared" si="3"/>
        <v>154320.05149897849</v>
      </c>
    </row>
    <row r="16" spans="1:20" x14ac:dyDescent="0.25">
      <c r="A16" s="7">
        <v>13</v>
      </c>
      <c r="B16" s="4">
        <v>0</v>
      </c>
      <c r="C16" s="4">
        <v>0</v>
      </c>
      <c r="D16" s="4">
        <v>0</v>
      </c>
      <c r="E16" s="4">
        <v>0</v>
      </c>
      <c r="F16">
        <f t="shared" si="7"/>
        <v>134078.26</v>
      </c>
      <c r="G16">
        <f t="shared" si="4"/>
        <v>26815.652000000002</v>
      </c>
      <c r="H16">
        <f t="shared" si="0"/>
        <v>0</v>
      </c>
      <c r="I16">
        <f t="shared" si="1"/>
        <v>26815.652000000002</v>
      </c>
      <c r="J16">
        <v>65400</v>
      </c>
      <c r="K16">
        <v>65400</v>
      </c>
      <c r="L16">
        <v>13080</v>
      </c>
      <c r="M16">
        <f t="shared" si="2"/>
        <v>43846.204825552057</v>
      </c>
      <c r="N16">
        <f t="shared" si="8"/>
        <v>65400</v>
      </c>
      <c r="O16">
        <f t="shared" si="5"/>
        <v>65400</v>
      </c>
      <c r="P16">
        <f t="shared" si="6"/>
        <v>13080</v>
      </c>
      <c r="Q16">
        <f t="shared" si="3"/>
        <v>56926.204825552057</v>
      </c>
    </row>
    <row r="17" spans="1:20" x14ac:dyDescent="0.25">
      <c r="A17" s="7">
        <v>14</v>
      </c>
      <c r="B17" s="4">
        <v>0</v>
      </c>
      <c r="C17" s="4">
        <v>9120</v>
      </c>
      <c r="D17" s="4">
        <v>0</v>
      </c>
      <c r="E17" s="4">
        <v>9120</v>
      </c>
      <c r="F17">
        <f t="shared" si="7"/>
        <v>124958.26000000001</v>
      </c>
      <c r="G17">
        <f t="shared" si="4"/>
        <v>26815.652000000002</v>
      </c>
      <c r="H17">
        <f t="shared" si="0"/>
        <v>0</v>
      </c>
      <c r="I17">
        <f t="shared" si="1"/>
        <v>26815.652000000002</v>
      </c>
      <c r="J17">
        <v>0</v>
      </c>
      <c r="K17">
        <v>56280</v>
      </c>
      <c r="L17">
        <v>13080</v>
      </c>
      <c r="M17">
        <f t="shared" si="2"/>
        <v>0</v>
      </c>
      <c r="N17">
        <f t="shared" si="8"/>
        <v>0</v>
      </c>
      <c r="O17">
        <f t="shared" si="5"/>
        <v>56280</v>
      </c>
      <c r="P17">
        <f t="shared" si="6"/>
        <v>13080</v>
      </c>
      <c r="Q17">
        <f t="shared" si="3"/>
        <v>13080</v>
      </c>
    </row>
    <row r="18" spans="1:20" x14ac:dyDescent="0.25">
      <c r="A18" s="7">
        <v>15</v>
      </c>
      <c r="B18" s="4">
        <v>0</v>
      </c>
      <c r="C18" s="4">
        <v>0</v>
      </c>
      <c r="D18" s="4">
        <v>0</v>
      </c>
      <c r="E18" s="4">
        <v>0</v>
      </c>
      <c r="F18">
        <f t="shared" si="7"/>
        <v>124958.26000000001</v>
      </c>
      <c r="G18">
        <f t="shared" si="4"/>
        <v>24991.652000000002</v>
      </c>
      <c r="H18">
        <f t="shared" si="0"/>
        <v>0</v>
      </c>
      <c r="I18">
        <f t="shared" si="1"/>
        <v>24991.652000000002</v>
      </c>
      <c r="J18">
        <v>0</v>
      </c>
      <c r="K18">
        <v>56280</v>
      </c>
      <c r="L18">
        <v>11256</v>
      </c>
      <c r="M18">
        <f t="shared" si="2"/>
        <v>0</v>
      </c>
      <c r="N18">
        <f t="shared" si="8"/>
        <v>0</v>
      </c>
      <c r="O18">
        <f t="shared" si="5"/>
        <v>56280</v>
      </c>
      <c r="P18">
        <f t="shared" si="6"/>
        <v>11256</v>
      </c>
      <c r="Q18">
        <f t="shared" si="3"/>
        <v>11256</v>
      </c>
    </row>
    <row r="19" spans="1:20" x14ac:dyDescent="0.25">
      <c r="A19" s="7">
        <v>16</v>
      </c>
      <c r="B19" s="4">
        <v>0</v>
      </c>
      <c r="C19" s="4">
        <v>41750</v>
      </c>
      <c r="D19" s="4">
        <v>0</v>
      </c>
      <c r="E19" s="4">
        <v>41750</v>
      </c>
      <c r="F19">
        <f t="shared" si="7"/>
        <v>83208.260000000009</v>
      </c>
      <c r="G19">
        <f t="shared" si="4"/>
        <v>24991.652000000002</v>
      </c>
      <c r="H19">
        <f t="shared" si="0"/>
        <v>0</v>
      </c>
      <c r="I19">
        <f t="shared" si="1"/>
        <v>24991.652000000002</v>
      </c>
      <c r="J19">
        <v>0</v>
      </c>
      <c r="K19">
        <v>14530</v>
      </c>
      <c r="L19">
        <v>11256</v>
      </c>
      <c r="M19">
        <f t="shared" si="2"/>
        <v>0</v>
      </c>
      <c r="N19">
        <f t="shared" si="8"/>
        <v>0</v>
      </c>
      <c r="O19">
        <f t="shared" si="5"/>
        <v>14530</v>
      </c>
      <c r="P19">
        <f t="shared" si="6"/>
        <v>11256</v>
      </c>
      <c r="Q19">
        <f t="shared" si="3"/>
        <v>11256</v>
      </c>
      <c r="R19" t="s">
        <v>77</v>
      </c>
      <c r="S19" t="s">
        <v>78</v>
      </c>
      <c r="T19">
        <v>13.408625328915013</v>
      </c>
    </row>
    <row r="20" spans="1:20" x14ac:dyDescent="0.25">
      <c r="A20" s="7">
        <v>17</v>
      </c>
      <c r="B20" s="4">
        <v>0</v>
      </c>
      <c r="C20" s="4">
        <v>15003</v>
      </c>
      <c r="D20" s="4">
        <v>0</v>
      </c>
      <c r="E20" s="4">
        <v>15003</v>
      </c>
      <c r="F20">
        <f t="shared" si="7"/>
        <v>68205.260000000009</v>
      </c>
      <c r="G20">
        <f t="shared" si="4"/>
        <v>16641.652000000002</v>
      </c>
      <c r="H20">
        <f t="shared" si="0"/>
        <v>0</v>
      </c>
      <c r="I20">
        <f t="shared" si="1"/>
        <v>16641.652000000002</v>
      </c>
      <c r="J20">
        <v>0</v>
      </c>
      <c r="K20">
        <v>-473</v>
      </c>
      <c r="L20">
        <v>4275.2287488910661</v>
      </c>
      <c r="M20">
        <f t="shared" si="2"/>
        <v>0</v>
      </c>
      <c r="N20">
        <f t="shared" si="8"/>
        <v>0</v>
      </c>
      <c r="O20">
        <f t="shared" si="5"/>
        <v>-473</v>
      </c>
      <c r="P20">
        <f t="shared" si="6"/>
        <v>4275.2287488910661</v>
      </c>
      <c r="Q20">
        <f t="shared" si="3"/>
        <v>4275.2287488910661</v>
      </c>
      <c r="R20" t="s">
        <v>196</v>
      </c>
      <c r="S20">
        <v>2.8947753676343915</v>
      </c>
    </row>
    <row r="21" spans="1:20" x14ac:dyDescent="0.25">
      <c r="A21" s="7">
        <v>18</v>
      </c>
      <c r="B21" s="4">
        <v>48290</v>
      </c>
      <c r="C21" s="4">
        <v>0</v>
      </c>
      <c r="D21" s="4">
        <v>48290</v>
      </c>
      <c r="E21" s="4">
        <v>0</v>
      </c>
      <c r="F21">
        <f t="shared" si="7"/>
        <v>116495.26000000001</v>
      </c>
      <c r="G21">
        <f t="shared" si="4"/>
        <v>23299.052000000003</v>
      </c>
      <c r="H21">
        <f t="shared" si="0"/>
        <v>32375.125856665272</v>
      </c>
      <c r="I21">
        <f t="shared" si="1"/>
        <v>55674.177856665279</v>
      </c>
      <c r="J21">
        <v>0</v>
      </c>
      <c r="K21">
        <v>0</v>
      </c>
      <c r="L21">
        <v>0</v>
      </c>
      <c r="M21">
        <f t="shared" si="2"/>
        <v>0</v>
      </c>
      <c r="N21">
        <f t="shared" si="8"/>
        <v>0</v>
      </c>
      <c r="O21">
        <f t="shared" si="5"/>
        <v>0</v>
      </c>
      <c r="P21">
        <f t="shared" si="6"/>
        <v>0</v>
      </c>
      <c r="Q21">
        <f t="shared" si="3"/>
        <v>0</v>
      </c>
    </row>
    <row r="22" spans="1:20" x14ac:dyDescent="0.25">
      <c r="A22" s="7">
        <v>19</v>
      </c>
      <c r="B22" s="4">
        <v>6255</v>
      </c>
      <c r="C22" s="4">
        <v>17355</v>
      </c>
      <c r="D22" s="4">
        <v>6255</v>
      </c>
      <c r="E22" s="4">
        <v>17355</v>
      </c>
      <c r="F22">
        <f t="shared" si="7"/>
        <v>105395.26000000001</v>
      </c>
      <c r="G22">
        <f t="shared" si="4"/>
        <v>24550.052000000003</v>
      </c>
      <c r="H22">
        <f t="shared" si="0"/>
        <v>4193.5475716181672</v>
      </c>
      <c r="I22">
        <f t="shared" si="1"/>
        <v>28743.599571618171</v>
      </c>
      <c r="J22">
        <v>0</v>
      </c>
      <c r="K22">
        <v>-17355</v>
      </c>
      <c r="L22">
        <v>50238.826505294841</v>
      </c>
      <c r="M22">
        <f t="shared" si="2"/>
        <v>0</v>
      </c>
      <c r="N22">
        <f t="shared" si="8"/>
        <v>0</v>
      </c>
      <c r="O22">
        <f t="shared" si="5"/>
        <v>-17355</v>
      </c>
      <c r="P22">
        <f t="shared" si="6"/>
        <v>50238.826505294841</v>
      </c>
      <c r="Q22">
        <f t="shared" si="3"/>
        <v>50238.826505294841</v>
      </c>
    </row>
    <row r="23" spans="1:20" x14ac:dyDescent="0.25">
      <c r="A23" s="7">
        <v>20</v>
      </c>
      <c r="B23" s="4">
        <v>0</v>
      </c>
      <c r="C23" s="4">
        <v>0</v>
      </c>
      <c r="D23" s="4">
        <v>0</v>
      </c>
      <c r="E23" s="4">
        <v>0</v>
      </c>
      <c r="F23">
        <f t="shared" si="7"/>
        <v>105395.26000000001</v>
      </c>
      <c r="G23">
        <f t="shared" si="4"/>
        <v>21079.052000000003</v>
      </c>
      <c r="H23">
        <f t="shared" si="0"/>
        <v>0</v>
      </c>
      <c r="I23">
        <f t="shared" si="1"/>
        <v>21079.052000000003</v>
      </c>
      <c r="J23">
        <v>65400</v>
      </c>
      <c r="K23">
        <v>65400</v>
      </c>
      <c r="L23">
        <v>13080</v>
      </c>
      <c r="M23">
        <f t="shared" si="2"/>
        <v>43846.204825552057</v>
      </c>
      <c r="N23">
        <f t="shared" si="8"/>
        <v>65400</v>
      </c>
      <c r="O23">
        <f t="shared" si="5"/>
        <v>65400</v>
      </c>
      <c r="P23">
        <f t="shared" si="6"/>
        <v>13080</v>
      </c>
      <c r="Q23">
        <f t="shared" si="3"/>
        <v>56926.204825552057</v>
      </c>
    </row>
    <row r="24" spans="1:20" x14ac:dyDescent="0.25">
      <c r="A24" s="7">
        <v>21</v>
      </c>
      <c r="B24" s="4">
        <v>0</v>
      </c>
      <c r="C24" s="4">
        <v>19500</v>
      </c>
      <c r="D24" s="4">
        <v>0</v>
      </c>
      <c r="E24" s="4">
        <v>19500</v>
      </c>
      <c r="F24">
        <f t="shared" si="7"/>
        <v>85895.260000000009</v>
      </c>
      <c r="G24">
        <f t="shared" si="4"/>
        <v>21079.052000000003</v>
      </c>
      <c r="H24">
        <f t="shared" si="0"/>
        <v>0</v>
      </c>
      <c r="I24">
        <f t="shared" si="1"/>
        <v>21079.052000000003</v>
      </c>
      <c r="J24">
        <v>0</v>
      </c>
      <c r="K24">
        <v>45900</v>
      </c>
      <c r="L24">
        <v>13080</v>
      </c>
      <c r="M24">
        <f t="shared" si="2"/>
        <v>0</v>
      </c>
      <c r="N24">
        <f t="shared" si="8"/>
        <v>0</v>
      </c>
      <c r="O24">
        <f t="shared" si="5"/>
        <v>45900</v>
      </c>
      <c r="P24">
        <f t="shared" si="6"/>
        <v>13080</v>
      </c>
      <c r="Q24">
        <f t="shared" si="3"/>
        <v>13080</v>
      </c>
    </row>
    <row r="25" spans="1:20" x14ac:dyDescent="0.25">
      <c r="A25" s="7">
        <v>22</v>
      </c>
      <c r="B25" s="4">
        <v>0</v>
      </c>
      <c r="C25" s="4">
        <v>1050</v>
      </c>
      <c r="D25" s="4">
        <v>0</v>
      </c>
      <c r="E25" s="4">
        <v>1050</v>
      </c>
      <c r="F25">
        <f t="shared" si="7"/>
        <v>84845.260000000009</v>
      </c>
      <c r="G25">
        <f t="shared" si="4"/>
        <v>17179.052000000003</v>
      </c>
      <c r="H25">
        <f t="shared" si="0"/>
        <v>0</v>
      </c>
      <c r="I25">
        <f t="shared" si="1"/>
        <v>17179.052000000003</v>
      </c>
      <c r="J25">
        <v>0</v>
      </c>
      <c r="K25">
        <v>44850</v>
      </c>
      <c r="L25">
        <v>9180</v>
      </c>
      <c r="M25">
        <f t="shared" si="2"/>
        <v>0</v>
      </c>
      <c r="N25">
        <f t="shared" si="8"/>
        <v>0</v>
      </c>
      <c r="O25">
        <f t="shared" si="5"/>
        <v>44850</v>
      </c>
      <c r="P25">
        <f t="shared" si="6"/>
        <v>9180</v>
      </c>
      <c r="Q25">
        <f t="shared" si="3"/>
        <v>9180</v>
      </c>
    </row>
    <row r="26" spans="1:20" x14ac:dyDescent="0.25">
      <c r="A26" s="7">
        <v>23</v>
      </c>
      <c r="B26" s="4">
        <v>0</v>
      </c>
      <c r="C26" s="4">
        <v>3460</v>
      </c>
      <c r="D26" s="4">
        <v>0</v>
      </c>
      <c r="E26" s="4">
        <v>3460</v>
      </c>
      <c r="F26">
        <f t="shared" si="7"/>
        <v>81385.260000000009</v>
      </c>
      <c r="G26">
        <f t="shared" si="4"/>
        <v>16969.052000000003</v>
      </c>
      <c r="H26">
        <f t="shared" si="0"/>
        <v>0</v>
      </c>
      <c r="I26">
        <f t="shared" si="1"/>
        <v>16969.052000000003</v>
      </c>
      <c r="J26">
        <v>0</v>
      </c>
      <c r="K26">
        <v>41390</v>
      </c>
      <c r="L26">
        <v>8970</v>
      </c>
      <c r="M26">
        <f t="shared" si="2"/>
        <v>0</v>
      </c>
      <c r="N26">
        <f t="shared" si="8"/>
        <v>0</v>
      </c>
      <c r="O26">
        <f t="shared" si="5"/>
        <v>41390</v>
      </c>
      <c r="P26">
        <f t="shared" si="6"/>
        <v>8970</v>
      </c>
      <c r="Q26">
        <f t="shared" si="3"/>
        <v>8970</v>
      </c>
    </row>
    <row r="27" spans="1:20" x14ac:dyDescent="0.25">
      <c r="A27" s="7">
        <v>24</v>
      </c>
      <c r="B27" s="4">
        <v>1100</v>
      </c>
      <c r="C27" s="4">
        <v>1100</v>
      </c>
      <c r="D27" s="4">
        <v>1100</v>
      </c>
      <c r="E27" s="4">
        <v>1100</v>
      </c>
      <c r="F27">
        <f t="shared" si="7"/>
        <v>81385.260000000009</v>
      </c>
      <c r="G27">
        <f t="shared" si="4"/>
        <v>16497.052000000003</v>
      </c>
      <c r="H27">
        <f t="shared" si="0"/>
        <v>737.47439309032507</v>
      </c>
      <c r="I27">
        <f t="shared" si="1"/>
        <v>17234.526393090327</v>
      </c>
      <c r="J27">
        <v>0</v>
      </c>
      <c r="K27">
        <v>40290</v>
      </c>
      <c r="L27">
        <v>8278</v>
      </c>
      <c r="M27">
        <f t="shared" si="2"/>
        <v>0</v>
      </c>
      <c r="N27">
        <f t="shared" si="8"/>
        <v>0</v>
      </c>
      <c r="O27">
        <f t="shared" si="5"/>
        <v>40290</v>
      </c>
      <c r="P27">
        <f t="shared" si="6"/>
        <v>8278</v>
      </c>
      <c r="Q27">
        <f t="shared" si="3"/>
        <v>8278</v>
      </c>
    </row>
    <row r="28" spans="1:20" x14ac:dyDescent="0.25">
      <c r="A28" s="7">
        <v>25</v>
      </c>
      <c r="B28" s="4">
        <v>0</v>
      </c>
      <c r="C28" s="4">
        <v>12454</v>
      </c>
      <c r="D28" s="4">
        <v>0</v>
      </c>
      <c r="E28" s="4">
        <v>12454</v>
      </c>
      <c r="F28">
        <f t="shared" si="7"/>
        <v>68931.260000000009</v>
      </c>
      <c r="G28">
        <f t="shared" si="4"/>
        <v>16277.052000000003</v>
      </c>
      <c r="H28">
        <f t="shared" si="0"/>
        <v>0</v>
      </c>
      <c r="I28">
        <f t="shared" si="1"/>
        <v>16277.052000000003</v>
      </c>
      <c r="J28">
        <v>0</v>
      </c>
      <c r="K28">
        <v>27836</v>
      </c>
      <c r="L28">
        <v>8058</v>
      </c>
      <c r="M28">
        <f t="shared" si="2"/>
        <v>0</v>
      </c>
      <c r="N28">
        <f t="shared" si="8"/>
        <v>0</v>
      </c>
      <c r="O28">
        <f t="shared" si="5"/>
        <v>27836</v>
      </c>
      <c r="P28">
        <f t="shared" si="6"/>
        <v>8058</v>
      </c>
      <c r="Q28">
        <f t="shared" si="3"/>
        <v>8058</v>
      </c>
    </row>
    <row r="29" spans="1:20" x14ac:dyDescent="0.25">
      <c r="A29" s="7">
        <v>26</v>
      </c>
      <c r="B29" s="4">
        <v>0</v>
      </c>
      <c r="C29" s="4">
        <v>0</v>
      </c>
      <c r="D29" s="4">
        <v>0</v>
      </c>
      <c r="E29" s="4">
        <v>0</v>
      </c>
      <c r="F29">
        <f t="shared" si="7"/>
        <v>68931.260000000009</v>
      </c>
      <c r="G29">
        <f t="shared" si="4"/>
        <v>13786.252000000002</v>
      </c>
      <c r="H29">
        <f t="shared" si="0"/>
        <v>0</v>
      </c>
      <c r="I29">
        <f t="shared" si="1"/>
        <v>13786.252000000002</v>
      </c>
      <c r="J29">
        <v>0</v>
      </c>
      <c r="K29">
        <v>27836</v>
      </c>
      <c r="L29">
        <v>5567.2000000000007</v>
      </c>
      <c r="M29">
        <f t="shared" si="2"/>
        <v>0</v>
      </c>
      <c r="N29">
        <f t="shared" si="8"/>
        <v>0</v>
      </c>
      <c r="O29">
        <f t="shared" si="5"/>
        <v>27836</v>
      </c>
      <c r="P29">
        <f t="shared" si="6"/>
        <v>5567.2000000000007</v>
      </c>
      <c r="Q29">
        <f t="shared" si="3"/>
        <v>5567.2000000000007</v>
      </c>
    </row>
    <row r="30" spans="1:20" x14ac:dyDescent="0.25">
      <c r="A30" s="7">
        <v>27</v>
      </c>
      <c r="B30" s="4">
        <v>0</v>
      </c>
      <c r="C30" s="4">
        <v>3965</v>
      </c>
      <c r="D30" s="4">
        <v>0</v>
      </c>
      <c r="E30" s="4">
        <v>3965</v>
      </c>
      <c r="F30">
        <f t="shared" si="7"/>
        <v>64966.260000000009</v>
      </c>
      <c r="G30">
        <f t="shared" si="4"/>
        <v>13786.252000000002</v>
      </c>
      <c r="H30">
        <f t="shared" si="0"/>
        <v>0</v>
      </c>
      <c r="I30">
        <f t="shared" si="1"/>
        <v>13786.252000000002</v>
      </c>
      <c r="J30">
        <v>65400</v>
      </c>
      <c r="K30">
        <v>89271</v>
      </c>
      <c r="L30">
        <v>18647.2</v>
      </c>
      <c r="M30">
        <f t="shared" si="2"/>
        <v>43846.204825552057</v>
      </c>
      <c r="N30">
        <f t="shared" si="8"/>
        <v>65400</v>
      </c>
      <c r="O30">
        <f t="shared" si="5"/>
        <v>89271</v>
      </c>
      <c r="P30">
        <f t="shared" si="6"/>
        <v>18647.2</v>
      </c>
      <c r="Q30">
        <f t="shared" si="3"/>
        <v>62493.404825552061</v>
      </c>
    </row>
    <row r="31" spans="1:20" x14ac:dyDescent="0.25">
      <c r="A31" s="7">
        <v>28</v>
      </c>
      <c r="B31" s="4">
        <v>0</v>
      </c>
      <c r="C31" s="4">
        <v>0</v>
      </c>
      <c r="D31" s="4">
        <v>0</v>
      </c>
      <c r="E31" s="4">
        <v>0</v>
      </c>
      <c r="F31">
        <f t="shared" si="7"/>
        <v>64966.260000000009</v>
      </c>
      <c r="G31">
        <f t="shared" si="4"/>
        <v>12993.252000000002</v>
      </c>
      <c r="H31">
        <f t="shared" si="0"/>
        <v>0</v>
      </c>
      <c r="I31">
        <f t="shared" si="1"/>
        <v>12993.252000000002</v>
      </c>
      <c r="J31">
        <v>0</v>
      </c>
      <c r="K31">
        <v>89271</v>
      </c>
      <c r="L31">
        <v>17854.2</v>
      </c>
      <c r="M31">
        <f t="shared" si="2"/>
        <v>0</v>
      </c>
      <c r="N31">
        <f t="shared" si="8"/>
        <v>0</v>
      </c>
      <c r="O31">
        <f t="shared" si="5"/>
        <v>89271</v>
      </c>
      <c r="P31">
        <f t="shared" si="6"/>
        <v>17854.2</v>
      </c>
      <c r="Q31">
        <f t="shared" si="3"/>
        <v>17854.2</v>
      </c>
    </row>
    <row r="32" spans="1:20" x14ac:dyDescent="0.25">
      <c r="A32" s="7">
        <v>29</v>
      </c>
      <c r="B32" s="4">
        <v>0</v>
      </c>
      <c r="C32" s="4">
        <v>0</v>
      </c>
      <c r="D32" s="4">
        <v>0</v>
      </c>
      <c r="E32" s="4">
        <v>0</v>
      </c>
      <c r="F32">
        <f t="shared" si="7"/>
        <v>64966.260000000009</v>
      </c>
      <c r="G32">
        <f t="shared" si="4"/>
        <v>12993.252000000002</v>
      </c>
      <c r="H32">
        <f t="shared" si="0"/>
        <v>0</v>
      </c>
      <c r="I32">
        <f t="shared" si="1"/>
        <v>12993.252000000002</v>
      </c>
      <c r="J32">
        <v>0</v>
      </c>
      <c r="K32">
        <v>89271</v>
      </c>
      <c r="L32">
        <v>17854.2</v>
      </c>
      <c r="M32">
        <f t="shared" si="2"/>
        <v>0</v>
      </c>
      <c r="N32">
        <f t="shared" si="8"/>
        <v>0</v>
      </c>
      <c r="O32">
        <f t="shared" si="5"/>
        <v>89271</v>
      </c>
      <c r="P32">
        <f t="shared" si="6"/>
        <v>17854.2</v>
      </c>
      <c r="Q32">
        <f t="shared" si="3"/>
        <v>17854.2</v>
      </c>
    </row>
    <row r="33" spans="1:17" x14ac:dyDescent="0.25">
      <c r="A33" s="7">
        <v>30</v>
      </c>
      <c r="B33" s="4">
        <v>0</v>
      </c>
      <c r="C33" s="4">
        <v>0</v>
      </c>
      <c r="D33" s="4">
        <v>0</v>
      </c>
      <c r="E33" s="4">
        <v>0</v>
      </c>
      <c r="F33">
        <f t="shared" si="7"/>
        <v>64966.260000000009</v>
      </c>
      <c r="G33">
        <f t="shared" si="4"/>
        <v>12993.252000000002</v>
      </c>
      <c r="H33">
        <f t="shared" si="0"/>
        <v>0</v>
      </c>
      <c r="I33">
        <f t="shared" si="1"/>
        <v>12993.252000000002</v>
      </c>
      <c r="J33">
        <v>0</v>
      </c>
      <c r="K33">
        <v>89271</v>
      </c>
      <c r="L33">
        <v>17854.2</v>
      </c>
      <c r="M33">
        <f t="shared" si="2"/>
        <v>0</v>
      </c>
      <c r="N33">
        <f t="shared" si="8"/>
        <v>0</v>
      </c>
      <c r="O33">
        <f t="shared" si="5"/>
        <v>89271</v>
      </c>
      <c r="P33">
        <f t="shared" si="6"/>
        <v>17854.2</v>
      </c>
      <c r="Q33">
        <f t="shared" si="3"/>
        <v>17854.2</v>
      </c>
    </row>
    <row r="34" spans="1:17" x14ac:dyDescent="0.25">
      <c r="A34" s="7">
        <v>31</v>
      </c>
      <c r="B34" s="4">
        <v>0</v>
      </c>
      <c r="C34" s="4">
        <v>0</v>
      </c>
      <c r="D34" s="4">
        <v>0</v>
      </c>
      <c r="E34" s="4">
        <v>0</v>
      </c>
      <c r="F34">
        <f t="shared" si="7"/>
        <v>64966.260000000009</v>
      </c>
      <c r="G34">
        <f t="shared" si="4"/>
        <v>12993.252000000002</v>
      </c>
      <c r="H34">
        <f t="shared" si="0"/>
        <v>0</v>
      </c>
      <c r="I34">
        <f t="shared" si="1"/>
        <v>12993.252000000002</v>
      </c>
      <c r="J34">
        <v>0</v>
      </c>
      <c r="K34">
        <v>89271</v>
      </c>
      <c r="L34">
        <v>17854.2</v>
      </c>
      <c r="M34">
        <f t="shared" si="2"/>
        <v>0</v>
      </c>
      <c r="N34">
        <f t="shared" si="8"/>
        <v>0</v>
      </c>
      <c r="O34">
        <f t="shared" si="5"/>
        <v>89271</v>
      </c>
      <c r="P34">
        <f t="shared" si="6"/>
        <v>17854.2</v>
      </c>
      <c r="Q34">
        <f t="shared" si="3"/>
        <v>17854.2</v>
      </c>
    </row>
    <row r="35" spans="1:17" x14ac:dyDescent="0.25">
      <c r="A35" s="7">
        <v>32</v>
      </c>
      <c r="B35" s="4">
        <v>0</v>
      </c>
      <c r="C35" s="4">
        <v>5160</v>
      </c>
      <c r="D35" s="4">
        <v>0</v>
      </c>
      <c r="E35" s="4">
        <v>5160</v>
      </c>
      <c r="F35">
        <f t="shared" si="7"/>
        <v>59806.260000000009</v>
      </c>
      <c r="G35">
        <f t="shared" si="4"/>
        <v>12993.252000000002</v>
      </c>
      <c r="H35">
        <f t="shared" si="0"/>
        <v>0</v>
      </c>
      <c r="I35">
        <f t="shared" si="1"/>
        <v>12993.252000000002</v>
      </c>
      <c r="J35">
        <v>0</v>
      </c>
      <c r="K35">
        <v>84111</v>
      </c>
      <c r="L35">
        <v>17854.2</v>
      </c>
      <c r="M35">
        <f t="shared" si="2"/>
        <v>0</v>
      </c>
      <c r="N35">
        <f t="shared" si="8"/>
        <v>0</v>
      </c>
      <c r="O35">
        <f t="shared" si="5"/>
        <v>84111</v>
      </c>
      <c r="P35">
        <f t="shared" si="6"/>
        <v>17854.2</v>
      </c>
      <c r="Q35">
        <f t="shared" si="3"/>
        <v>17854.2</v>
      </c>
    </row>
    <row r="36" spans="1:17" x14ac:dyDescent="0.25">
      <c r="A36" s="7">
        <v>33</v>
      </c>
      <c r="B36" s="4">
        <v>0</v>
      </c>
      <c r="C36" s="4">
        <v>0</v>
      </c>
      <c r="D36" s="4">
        <v>0</v>
      </c>
      <c r="E36" s="4">
        <v>0</v>
      </c>
      <c r="F36">
        <f t="shared" si="7"/>
        <v>59806.260000000009</v>
      </c>
      <c r="G36">
        <f t="shared" si="4"/>
        <v>11961.252000000002</v>
      </c>
      <c r="H36">
        <f t="shared" si="0"/>
        <v>0</v>
      </c>
      <c r="I36">
        <f t="shared" si="1"/>
        <v>11961.252000000002</v>
      </c>
      <c r="J36">
        <v>0</v>
      </c>
      <c r="K36">
        <v>84111</v>
      </c>
      <c r="L36">
        <v>16822.2</v>
      </c>
      <c r="M36">
        <f t="shared" si="2"/>
        <v>0</v>
      </c>
      <c r="N36">
        <f t="shared" si="8"/>
        <v>0</v>
      </c>
      <c r="O36">
        <f t="shared" si="5"/>
        <v>84111</v>
      </c>
      <c r="P36">
        <f t="shared" si="6"/>
        <v>16822.2</v>
      </c>
      <c r="Q36">
        <f t="shared" si="3"/>
        <v>16822.2</v>
      </c>
    </row>
    <row r="37" spans="1:17" x14ac:dyDescent="0.25">
      <c r="A37" s="7">
        <v>34</v>
      </c>
      <c r="B37" s="4">
        <v>0</v>
      </c>
      <c r="C37" s="4">
        <v>0</v>
      </c>
      <c r="D37" s="4">
        <v>0</v>
      </c>
      <c r="E37" s="4">
        <v>0</v>
      </c>
      <c r="F37">
        <f t="shared" si="7"/>
        <v>59806.260000000009</v>
      </c>
      <c r="G37">
        <f t="shared" si="4"/>
        <v>11961.252000000002</v>
      </c>
      <c r="H37">
        <f t="shared" si="0"/>
        <v>0</v>
      </c>
      <c r="I37">
        <f t="shared" si="1"/>
        <v>11961.252000000002</v>
      </c>
      <c r="J37">
        <v>0</v>
      </c>
      <c r="K37">
        <v>84111</v>
      </c>
      <c r="L37">
        <v>16822.2</v>
      </c>
      <c r="M37">
        <f t="shared" si="2"/>
        <v>0</v>
      </c>
      <c r="N37">
        <f t="shared" si="8"/>
        <v>0</v>
      </c>
      <c r="O37">
        <f t="shared" si="5"/>
        <v>84111</v>
      </c>
      <c r="P37">
        <f t="shared" si="6"/>
        <v>16822.2</v>
      </c>
      <c r="Q37">
        <f t="shared" si="3"/>
        <v>16822.2</v>
      </c>
    </row>
    <row r="38" spans="1:17" x14ac:dyDescent="0.25">
      <c r="A38" s="7">
        <v>35</v>
      </c>
      <c r="B38" s="4">
        <v>7885</v>
      </c>
      <c r="C38" s="4">
        <v>600</v>
      </c>
      <c r="D38" s="4">
        <v>7885</v>
      </c>
      <c r="E38" s="4">
        <v>600</v>
      </c>
      <c r="F38">
        <f t="shared" si="7"/>
        <v>67091.260000000009</v>
      </c>
      <c r="G38">
        <f t="shared" si="4"/>
        <v>13538.252000000002</v>
      </c>
      <c r="H38">
        <f t="shared" si="0"/>
        <v>5286.3505359247392</v>
      </c>
      <c r="I38">
        <f t="shared" si="1"/>
        <v>18824.602535924743</v>
      </c>
      <c r="J38">
        <v>0</v>
      </c>
      <c r="K38">
        <v>83511</v>
      </c>
      <c r="L38">
        <v>16822.2</v>
      </c>
      <c r="M38">
        <f t="shared" si="2"/>
        <v>0</v>
      </c>
      <c r="N38">
        <f t="shared" si="8"/>
        <v>0</v>
      </c>
      <c r="O38">
        <f t="shared" si="5"/>
        <v>83511</v>
      </c>
      <c r="P38">
        <f t="shared" si="6"/>
        <v>16822.2</v>
      </c>
      <c r="Q38">
        <f t="shared" si="3"/>
        <v>16822.2</v>
      </c>
    </row>
    <row r="39" spans="1:17" x14ac:dyDescent="0.25">
      <c r="A39" s="7">
        <v>36</v>
      </c>
      <c r="B39" s="4">
        <v>0</v>
      </c>
      <c r="C39" s="4">
        <v>16065</v>
      </c>
      <c r="D39" s="4">
        <v>0</v>
      </c>
      <c r="E39" s="4">
        <v>16065</v>
      </c>
      <c r="F39">
        <f t="shared" si="7"/>
        <v>51026.260000000009</v>
      </c>
      <c r="G39">
        <f t="shared" si="4"/>
        <v>13418.252000000002</v>
      </c>
      <c r="H39">
        <f t="shared" si="0"/>
        <v>0</v>
      </c>
      <c r="I39">
        <f t="shared" si="1"/>
        <v>13418.252000000002</v>
      </c>
      <c r="J39">
        <v>0</v>
      </c>
      <c r="K39">
        <v>67446</v>
      </c>
      <c r="L39">
        <v>16702.2</v>
      </c>
      <c r="M39">
        <f t="shared" si="2"/>
        <v>0</v>
      </c>
      <c r="N39">
        <f t="shared" si="8"/>
        <v>0</v>
      </c>
      <c r="O39">
        <f t="shared" si="5"/>
        <v>67446</v>
      </c>
      <c r="P39">
        <f t="shared" si="6"/>
        <v>16702.2</v>
      </c>
      <c r="Q39">
        <f t="shared" si="3"/>
        <v>16702.2</v>
      </c>
    </row>
    <row r="40" spans="1:17" x14ac:dyDescent="0.25">
      <c r="A40" s="7">
        <v>37</v>
      </c>
      <c r="B40" s="4">
        <v>0</v>
      </c>
      <c r="C40" s="4">
        <v>19250</v>
      </c>
      <c r="D40" s="4">
        <v>0</v>
      </c>
      <c r="E40" s="4">
        <v>19250</v>
      </c>
      <c r="F40">
        <f t="shared" si="7"/>
        <v>31776.260000000009</v>
      </c>
      <c r="G40">
        <f t="shared" si="4"/>
        <v>10205.252000000002</v>
      </c>
      <c r="H40">
        <f t="shared" si="0"/>
        <v>0</v>
      </c>
      <c r="I40">
        <f t="shared" si="1"/>
        <v>10205.252000000002</v>
      </c>
      <c r="J40">
        <v>0</v>
      </c>
      <c r="K40">
        <v>48196</v>
      </c>
      <c r="L40">
        <v>13489.2</v>
      </c>
      <c r="M40">
        <f t="shared" si="2"/>
        <v>0</v>
      </c>
      <c r="N40">
        <f t="shared" si="8"/>
        <v>0</v>
      </c>
      <c r="O40">
        <f t="shared" si="5"/>
        <v>48196</v>
      </c>
      <c r="P40">
        <f t="shared" si="6"/>
        <v>13489.2</v>
      </c>
      <c r="Q40">
        <f t="shared" si="3"/>
        <v>13489.2</v>
      </c>
    </row>
    <row r="41" spans="1:17" x14ac:dyDescent="0.25">
      <c r="A41" s="7">
        <v>38</v>
      </c>
      <c r="B41" s="4">
        <v>0</v>
      </c>
      <c r="C41" s="4">
        <v>0</v>
      </c>
      <c r="D41" s="4">
        <v>0</v>
      </c>
      <c r="E41" s="4">
        <v>0</v>
      </c>
      <c r="F41">
        <f t="shared" si="7"/>
        <v>31776.260000000009</v>
      </c>
      <c r="G41">
        <f t="shared" si="4"/>
        <v>6355.2520000000022</v>
      </c>
      <c r="H41">
        <f t="shared" si="0"/>
        <v>0</v>
      </c>
      <c r="I41">
        <f t="shared" si="1"/>
        <v>6355.2520000000022</v>
      </c>
      <c r="J41">
        <v>0</v>
      </c>
      <c r="K41">
        <v>48196</v>
      </c>
      <c r="L41">
        <v>9639.2000000000007</v>
      </c>
      <c r="M41">
        <f t="shared" si="2"/>
        <v>0</v>
      </c>
      <c r="N41">
        <f t="shared" si="8"/>
        <v>0</v>
      </c>
      <c r="O41">
        <f t="shared" si="5"/>
        <v>48196</v>
      </c>
      <c r="P41">
        <f t="shared" si="6"/>
        <v>9639.2000000000007</v>
      </c>
      <c r="Q41">
        <f t="shared" si="3"/>
        <v>9639.2000000000007</v>
      </c>
    </row>
    <row r="42" spans="1:17" x14ac:dyDescent="0.25">
      <c r="A42" s="7">
        <v>39</v>
      </c>
      <c r="B42" s="4">
        <v>23955</v>
      </c>
      <c r="C42" s="4">
        <v>23955</v>
      </c>
      <c r="D42" s="4">
        <v>23955</v>
      </c>
      <c r="E42" s="4">
        <v>23955</v>
      </c>
      <c r="F42">
        <f t="shared" si="7"/>
        <v>31776.260000000009</v>
      </c>
      <c r="G42">
        <f t="shared" si="4"/>
        <v>11146.252000000002</v>
      </c>
      <c r="H42">
        <f t="shared" si="0"/>
        <v>16060.180987707943</v>
      </c>
      <c r="I42">
        <f t="shared" si="1"/>
        <v>27206.432987707944</v>
      </c>
      <c r="J42">
        <v>0</v>
      </c>
      <c r="K42">
        <v>24241</v>
      </c>
      <c r="L42">
        <v>9639.2000000000007</v>
      </c>
      <c r="M42">
        <f t="shared" si="2"/>
        <v>0</v>
      </c>
      <c r="N42">
        <f t="shared" si="8"/>
        <v>0</v>
      </c>
      <c r="O42">
        <f t="shared" si="5"/>
        <v>24241</v>
      </c>
      <c r="P42">
        <f t="shared" si="6"/>
        <v>9639.2000000000007</v>
      </c>
      <c r="Q42">
        <f t="shared" si="3"/>
        <v>9639.2000000000007</v>
      </c>
    </row>
    <row r="43" spans="1:17" x14ac:dyDescent="0.25">
      <c r="A43" s="7">
        <v>40</v>
      </c>
      <c r="B43" s="4">
        <v>19330</v>
      </c>
      <c r="C43" s="4">
        <v>21665</v>
      </c>
      <c r="D43" s="4">
        <v>19330</v>
      </c>
      <c r="E43" s="4">
        <v>21665</v>
      </c>
      <c r="F43">
        <f t="shared" si="7"/>
        <v>29441.260000000009</v>
      </c>
      <c r="G43">
        <f t="shared" si="4"/>
        <v>10221.252000000002</v>
      </c>
      <c r="H43">
        <f t="shared" si="0"/>
        <v>12959.43638039635</v>
      </c>
      <c r="I43">
        <f t="shared" si="1"/>
        <v>23180.68838039635</v>
      </c>
      <c r="J43">
        <v>0</v>
      </c>
      <c r="K43">
        <v>2576</v>
      </c>
      <c r="L43">
        <v>4848.2</v>
      </c>
      <c r="M43">
        <f t="shared" si="2"/>
        <v>0</v>
      </c>
      <c r="N43">
        <f t="shared" si="8"/>
        <v>0</v>
      </c>
      <c r="O43">
        <f t="shared" si="5"/>
        <v>2576</v>
      </c>
      <c r="P43">
        <f t="shared" si="6"/>
        <v>4848.2</v>
      </c>
      <c r="Q43">
        <f t="shared" si="3"/>
        <v>4848.2</v>
      </c>
    </row>
    <row r="44" spans="1:17" x14ac:dyDescent="0.25">
      <c r="A44" s="7">
        <v>41</v>
      </c>
      <c r="B44" s="4">
        <v>0</v>
      </c>
      <c r="C44" s="4">
        <v>0</v>
      </c>
      <c r="D44" s="4">
        <v>0</v>
      </c>
      <c r="E44" s="4">
        <v>0</v>
      </c>
      <c r="F44">
        <f t="shared" si="7"/>
        <v>29441.260000000009</v>
      </c>
      <c r="G44">
        <f t="shared" si="4"/>
        <v>5888.2520000000022</v>
      </c>
      <c r="H44">
        <f t="shared" si="0"/>
        <v>0</v>
      </c>
      <c r="I44">
        <f t="shared" si="1"/>
        <v>5888.2520000000022</v>
      </c>
      <c r="J44">
        <v>0</v>
      </c>
      <c r="K44">
        <v>2576</v>
      </c>
      <c r="L44">
        <v>515.20000000000005</v>
      </c>
      <c r="M44">
        <f t="shared" si="2"/>
        <v>0</v>
      </c>
      <c r="N44">
        <f t="shared" si="8"/>
        <v>0</v>
      </c>
      <c r="O44">
        <f t="shared" si="5"/>
        <v>2576</v>
      </c>
      <c r="P44">
        <f t="shared" si="6"/>
        <v>515.20000000000005</v>
      </c>
      <c r="Q44">
        <f t="shared" si="3"/>
        <v>515.20000000000005</v>
      </c>
    </row>
    <row r="45" spans="1:17" x14ac:dyDescent="0.25">
      <c r="A45" s="7">
        <v>42</v>
      </c>
      <c r="B45" s="4">
        <v>20885.400000000001</v>
      </c>
      <c r="C45" s="4">
        <v>27680.400000000001</v>
      </c>
      <c r="D45" s="4">
        <v>20885.400000000001</v>
      </c>
      <c r="E45" s="4">
        <v>27680.400000000001</v>
      </c>
      <c r="F45">
        <f t="shared" si="7"/>
        <v>22646.260000000009</v>
      </c>
      <c r="G45">
        <f t="shared" si="4"/>
        <v>10065.332000000002</v>
      </c>
      <c r="H45">
        <f t="shared" si="0"/>
        <v>14002.22517222607</v>
      </c>
      <c r="I45">
        <f t="shared" si="1"/>
        <v>24067.557172226072</v>
      </c>
      <c r="J45">
        <v>0</v>
      </c>
      <c r="K45">
        <v>-25104.400000000001</v>
      </c>
      <c r="L45">
        <v>73186.798739240781</v>
      </c>
      <c r="M45">
        <f t="shared" si="2"/>
        <v>0</v>
      </c>
      <c r="N45">
        <f t="shared" si="8"/>
        <v>0</v>
      </c>
      <c r="O45">
        <f t="shared" si="5"/>
        <v>-25104.400000000001</v>
      </c>
      <c r="P45">
        <f t="shared" si="6"/>
        <v>73186.798739240781</v>
      </c>
      <c r="Q45">
        <f t="shared" si="3"/>
        <v>73186.798739240781</v>
      </c>
    </row>
    <row r="46" spans="1:17" x14ac:dyDescent="0.25">
      <c r="A46" s="7">
        <v>43</v>
      </c>
      <c r="B46" s="4">
        <v>0</v>
      </c>
      <c r="C46" s="4">
        <v>2596.5</v>
      </c>
      <c r="D46" s="4">
        <v>0</v>
      </c>
      <c r="E46" s="4">
        <v>2596.5</v>
      </c>
      <c r="F46">
        <f t="shared" si="7"/>
        <v>20049.760000000009</v>
      </c>
      <c r="G46">
        <f t="shared" si="4"/>
        <v>4529.2520000000022</v>
      </c>
      <c r="H46">
        <f t="shared" si="0"/>
        <v>0</v>
      </c>
      <c r="I46">
        <f t="shared" si="1"/>
        <v>4529.2520000000022</v>
      </c>
      <c r="J46">
        <v>65400</v>
      </c>
      <c r="K46">
        <v>62803.5</v>
      </c>
      <c r="L46">
        <v>13080</v>
      </c>
      <c r="M46">
        <f t="shared" si="2"/>
        <v>43846.204825552057</v>
      </c>
      <c r="N46">
        <f t="shared" si="8"/>
        <v>65400</v>
      </c>
      <c r="O46">
        <f t="shared" si="5"/>
        <v>62803.5</v>
      </c>
      <c r="P46">
        <f t="shared" si="6"/>
        <v>13080</v>
      </c>
      <c r="Q46">
        <f t="shared" si="3"/>
        <v>56926.204825552057</v>
      </c>
    </row>
    <row r="47" spans="1:17" x14ac:dyDescent="0.25">
      <c r="A47" s="7">
        <v>44</v>
      </c>
      <c r="B47" s="4">
        <v>0</v>
      </c>
      <c r="C47" s="4">
        <v>0</v>
      </c>
      <c r="D47" s="4">
        <v>0</v>
      </c>
      <c r="E47" s="4">
        <v>0</v>
      </c>
      <c r="F47">
        <f t="shared" si="7"/>
        <v>20049.760000000009</v>
      </c>
      <c r="G47">
        <f t="shared" si="4"/>
        <v>4009.952000000002</v>
      </c>
      <c r="H47">
        <f t="shared" si="0"/>
        <v>0</v>
      </c>
      <c r="I47">
        <f t="shared" si="1"/>
        <v>4009.952000000002</v>
      </c>
      <c r="J47">
        <v>0</v>
      </c>
      <c r="K47">
        <v>62803.5</v>
      </c>
      <c r="L47">
        <v>12560.7</v>
      </c>
      <c r="M47">
        <f t="shared" si="2"/>
        <v>0</v>
      </c>
      <c r="N47">
        <f t="shared" si="8"/>
        <v>0</v>
      </c>
      <c r="O47">
        <f t="shared" si="5"/>
        <v>62803.5</v>
      </c>
      <c r="P47">
        <f t="shared" si="6"/>
        <v>12560.7</v>
      </c>
      <c r="Q47">
        <f t="shared" si="3"/>
        <v>12560.7</v>
      </c>
    </row>
    <row r="48" spans="1:17" x14ac:dyDescent="0.25">
      <c r="A48" s="7">
        <v>45</v>
      </c>
      <c r="B48" s="4">
        <v>0</v>
      </c>
      <c r="C48" s="4">
        <v>0</v>
      </c>
      <c r="D48" s="4">
        <v>0</v>
      </c>
      <c r="E48" s="4">
        <v>0</v>
      </c>
      <c r="F48">
        <f t="shared" si="7"/>
        <v>20049.760000000009</v>
      </c>
      <c r="G48">
        <f t="shared" si="4"/>
        <v>4009.952000000002</v>
      </c>
      <c r="H48">
        <f t="shared" si="0"/>
        <v>0</v>
      </c>
      <c r="I48">
        <f t="shared" si="1"/>
        <v>4009.952000000002</v>
      </c>
      <c r="J48">
        <v>0</v>
      </c>
      <c r="K48">
        <v>62803.5</v>
      </c>
      <c r="L48">
        <v>12560.7</v>
      </c>
      <c r="M48">
        <f t="shared" si="2"/>
        <v>0</v>
      </c>
      <c r="N48">
        <f t="shared" si="8"/>
        <v>0</v>
      </c>
      <c r="O48">
        <f t="shared" si="5"/>
        <v>62803.5</v>
      </c>
      <c r="P48">
        <f t="shared" si="6"/>
        <v>12560.7</v>
      </c>
      <c r="Q48">
        <f t="shared" si="3"/>
        <v>12560.7</v>
      </c>
    </row>
    <row r="49" spans="1:17" x14ac:dyDescent="0.25">
      <c r="A49" s="7">
        <v>46</v>
      </c>
      <c r="B49" s="4">
        <v>0</v>
      </c>
      <c r="C49" s="4">
        <v>19179.599999999999</v>
      </c>
      <c r="D49" s="4">
        <v>0</v>
      </c>
      <c r="E49" s="4">
        <v>19179.599999999999</v>
      </c>
      <c r="F49">
        <f t="shared" si="7"/>
        <v>870.16000000001077</v>
      </c>
      <c r="G49">
        <f t="shared" si="4"/>
        <v>4009.952000000002</v>
      </c>
      <c r="H49">
        <f>D49*13.408625328915*0.05</f>
        <v>0</v>
      </c>
      <c r="I49">
        <f t="shared" si="1"/>
        <v>4009.952000000002</v>
      </c>
      <c r="J49">
        <v>0</v>
      </c>
      <c r="K49">
        <v>43623.9</v>
      </c>
      <c r="L49">
        <v>12560.7</v>
      </c>
      <c r="M49">
        <f t="shared" si="2"/>
        <v>0</v>
      </c>
      <c r="N49">
        <f t="shared" si="8"/>
        <v>0</v>
      </c>
      <c r="O49">
        <f t="shared" si="5"/>
        <v>43623.9</v>
      </c>
      <c r="P49">
        <f t="shared" si="6"/>
        <v>12560.7</v>
      </c>
      <c r="Q49">
        <f t="shared" si="3"/>
        <v>12560.7</v>
      </c>
    </row>
    <row r="50" spans="1:17" x14ac:dyDescent="0.25">
      <c r="A50" s="7">
        <v>47</v>
      </c>
      <c r="B50" s="4">
        <v>8970</v>
      </c>
      <c r="C50" s="4">
        <v>8970</v>
      </c>
      <c r="D50" s="4">
        <v>8970</v>
      </c>
      <c r="E50" s="4">
        <v>8970</v>
      </c>
      <c r="F50">
        <f t="shared" si="7"/>
        <v>870.16000000001077</v>
      </c>
      <c r="G50">
        <f t="shared" si="4"/>
        <v>1968.0320000000022</v>
      </c>
      <c r="H50">
        <f>D50*13.408625328915*0.05</f>
        <v>6013.7684600183784</v>
      </c>
      <c r="I50">
        <f>H50+G50</f>
        <v>7981.8004600183804</v>
      </c>
      <c r="J50">
        <v>0</v>
      </c>
      <c r="K50">
        <v>34653.9</v>
      </c>
      <c r="L50">
        <v>8724.7800000000007</v>
      </c>
      <c r="M50">
        <f t="shared" si="2"/>
        <v>0</v>
      </c>
      <c r="N50">
        <f t="shared" si="8"/>
        <v>0</v>
      </c>
      <c r="O50">
        <f t="shared" si="5"/>
        <v>34653.9</v>
      </c>
      <c r="P50">
        <f>IF(AND(O50&gt;0,O49&gt;0),(O49+N50)*0.2,IF(AND(O50&gt;0,O49&lt;0),N50*0.2,IF(AND(O50&lt;0,O49&gt;0),(O49+N50)*0.2+O50*-2.89477536763439,IF(AND(O50&lt;=0,O49&lt;=0),N50*0.2+O50*-2.89477536763439))))</f>
        <v>8724.7800000000007</v>
      </c>
      <c r="Q50">
        <f t="shared" si="3"/>
        <v>8724.7800000000007</v>
      </c>
    </row>
    <row r="51" spans="1:17" x14ac:dyDescent="0.25">
      <c r="A51" s="7" t="s">
        <v>18</v>
      </c>
      <c r="B51" s="4">
        <v>498508.9</v>
      </c>
      <c r="C51" s="4">
        <v>497638.74</v>
      </c>
      <c r="D51" s="9">
        <f>SUM(D4:D50)</f>
        <v>498508.9</v>
      </c>
      <c r="E51" s="9">
        <f>SUM(E4:E50)</f>
        <v>497638.74</v>
      </c>
      <c r="G51" s="11">
        <f>SUM(G4:G50)</f>
        <v>767504.99200000009</v>
      </c>
      <c r="H51" s="11">
        <f>SUM(H4:H50)</f>
        <v>334215.95316147781</v>
      </c>
      <c r="K51" s="18"/>
      <c r="L51" s="11">
        <f>SUM(L4:L50)</f>
        <v>905999.56038534432</v>
      </c>
      <c r="M51" s="11">
        <f>SUM(M4:M50)</f>
        <v>263077.22895331233</v>
      </c>
    </row>
    <row r="52" spans="1:17" ht="17.25" x14ac:dyDescent="0.4">
      <c r="G52" s="32" t="s">
        <v>199</v>
      </c>
      <c r="H52" s="19">
        <f>H51+G51</f>
        <v>1101720.9451614779</v>
      </c>
      <c r="J52" s="19"/>
      <c r="K52" s="31" t="s">
        <v>198</v>
      </c>
      <c r="L52" s="31">
        <f>L51+M51</f>
        <v>1169076.7893386567</v>
      </c>
      <c r="M52" s="19"/>
    </row>
    <row r="53" spans="1:17" x14ac:dyDescent="0.25">
      <c r="I53">
        <f t="shared" si="1"/>
        <v>0</v>
      </c>
      <c r="J53" s="33" t="s">
        <v>98</v>
      </c>
      <c r="K53" s="30"/>
    </row>
    <row r="54" spans="1:17" x14ac:dyDescent="0.25">
      <c r="G54">
        <v>767504.99200000009</v>
      </c>
      <c r="J54" s="34">
        <f>H52-L52</f>
        <v>-67355.844177178806</v>
      </c>
      <c r="L54">
        <v>905999.56038534432</v>
      </c>
    </row>
    <row r="56" spans="1:17" x14ac:dyDescent="0.25">
      <c r="J56" s="19"/>
    </row>
  </sheetData>
  <mergeCells count="1">
    <mergeCell ref="N2:P2"/>
  </mergeCells>
  <pageMargins left="0.7" right="0.7" top="0.75" bottom="0.75" header="0.3" footer="0.3"/>
  <pageSetup orientation="portrait" r:id="rId2"/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B4F8-60AF-401C-AAD2-F8364AB780FD}">
  <dimension ref="B34:M52"/>
  <sheetViews>
    <sheetView topLeftCell="H31" zoomScaleNormal="100" workbookViewId="0">
      <selection activeCell="Y32" sqref="Y32"/>
    </sheetView>
  </sheetViews>
  <sheetFormatPr defaultRowHeight="15" x14ac:dyDescent="0.25"/>
  <sheetData>
    <row r="34" spans="13:13" x14ac:dyDescent="0.25">
      <c r="M34" s="39"/>
    </row>
    <row r="52" spans="2:3" ht="17.25" x14ac:dyDescent="0.4">
      <c r="B52" s="32" t="s">
        <v>199</v>
      </c>
      <c r="C52" s="31" t="s">
        <v>198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D6B2-12E5-481E-8EEB-D709A8E89B8C}">
  <dimension ref="A1:P112"/>
  <sheetViews>
    <sheetView tabSelected="1" workbookViewId="0">
      <selection activeCell="L6" sqref="L6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0.140625" bestFit="1" customWidth="1"/>
    <col min="4" max="4" width="4.5703125" bestFit="1" customWidth="1"/>
    <col min="5" max="5" width="12" bestFit="1" customWidth="1"/>
    <col min="6" max="6" width="8" bestFit="1" customWidth="1"/>
    <col min="7" max="7" width="10" bestFit="1" customWidth="1"/>
    <col min="8" max="8" width="16.7109375" bestFit="1" customWidth="1"/>
    <col min="9" max="9" width="21" bestFit="1" customWidth="1"/>
    <col min="10" max="10" width="14.28515625" bestFit="1" customWidth="1"/>
    <col min="11" max="11" width="18.28515625" bestFit="1" customWidth="1"/>
    <col min="12" max="12" width="23.7109375" bestFit="1" customWidth="1"/>
    <col min="13" max="13" width="19.5703125" bestFit="1" customWidth="1"/>
    <col min="15" max="15" width="23" bestFit="1" customWidth="1"/>
    <col min="16" max="16" width="12" bestFit="1" customWidth="1"/>
  </cols>
  <sheetData>
    <row r="1" spans="1:16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194</v>
      </c>
      <c r="M1" s="3" t="s">
        <v>195</v>
      </c>
    </row>
    <row r="2" spans="1:16" x14ac:dyDescent="0.25">
      <c r="A2" s="1">
        <v>44197</v>
      </c>
      <c r="B2" s="2">
        <v>1</v>
      </c>
      <c r="C2" s="2" t="s">
        <v>20</v>
      </c>
      <c r="D2" s="3" t="s">
        <v>13</v>
      </c>
      <c r="E2" s="3">
        <v>12720</v>
      </c>
      <c r="F2" s="3">
        <v>0</v>
      </c>
      <c r="G2" s="3">
        <v>12720</v>
      </c>
      <c r="H2" s="3" t="s">
        <v>12</v>
      </c>
      <c r="I2" s="3">
        <v>12.5</v>
      </c>
      <c r="J2" s="3">
        <v>0</v>
      </c>
      <c r="K2" s="3">
        <v>159000</v>
      </c>
      <c r="L2" s="3">
        <v>12.5</v>
      </c>
      <c r="M2" s="3" t="str">
        <f>IF(F2&gt;0,SUM($J$2:J2)/SUM($F$2:F2),"-")</f>
        <v>-</v>
      </c>
    </row>
    <row r="3" spans="1:16" x14ac:dyDescent="0.25">
      <c r="B3" s="2">
        <v>2</v>
      </c>
      <c r="D3" s="3" t="s">
        <v>13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29">
        <v>12.5</v>
      </c>
      <c r="M3" s="29" t="str">
        <f>IF(F3&gt;0,SUM($J$2:J3)/SUM($F$2:F3),"-")</f>
        <v>-</v>
      </c>
    </row>
    <row r="4" spans="1:16" x14ac:dyDescent="0.25">
      <c r="A4" s="1">
        <v>44212</v>
      </c>
      <c r="B4" s="2">
        <v>3</v>
      </c>
      <c r="C4" s="2" t="s">
        <v>42</v>
      </c>
      <c r="D4" s="3" t="s">
        <v>13</v>
      </c>
      <c r="E4" s="3">
        <v>10255</v>
      </c>
      <c r="F4" s="3">
        <v>0</v>
      </c>
      <c r="G4" s="3">
        <v>22975</v>
      </c>
      <c r="H4" s="3" t="s">
        <v>12</v>
      </c>
      <c r="I4" s="3">
        <v>12.3</v>
      </c>
      <c r="J4" s="3">
        <v>0</v>
      </c>
      <c r="K4" s="3">
        <v>126136.50000000001</v>
      </c>
      <c r="L4" s="3">
        <v>12.410729053318825</v>
      </c>
      <c r="M4" s="3" t="str">
        <f>IF(F4&gt;0,SUM($J$2:J4)/SUM($F$2:F4),"-")</f>
        <v>-</v>
      </c>
    </row>
    <row r="5" spans="1:16" x14ac:dyDescent="0.25">
      <c r="A5" s="1">
        <v>44212</v>
      </c>
      <c r="B5" s="2">
        <v>3</v>
      </c>
      <c r="C5" s="2" t="s">
        <v>42</v>
      </c>
      <c r="D5" s="3" t="s">
        <v>13</v>
      </c>
      <c r="E5" s="3">
        <v>4210</v>
      </c>
      <c r="F5" s="3">
        <v>0</v>
      </c>
      <c r="G5" s="3">
        <v>27185</v>
      </c>
      <c r="H5" s="3" t="s">
        <v>12</v>
      </c>
      <c r="I5" s="3">
        <v>14.8</v>
      </c>
      <c r="J5" s="3">
        <v>0</v>
      </c>
      <c r="K5" s="3">
        <v>62308</v>
      </c>
      <c r="L5" s="3">
        <v>12.780743056832812</v>
      </c>
      <c r="M5" s="3" t="str">
        <f>IF(F5&gt;0,SUM($J$2:J5)/SUM($F$2:F5),"-")</f>
        <v>-</v>
      </c>
      <c r="O5" t="s">
        <v>79</v>
      </c>
      <c r="P5">
        <f>AVERAGEIF(E2:E112,"&gt;0")</f>
        <v>17189.962068965517</v>
      </c>
    </row>
    <row r="6" spans="1:16" x14ac:dyDescent="0.25">
      <c r="A6" s="1">
        <v>44212</v>
      </c>
      <c r="B6" s="2">
        <v>3</v>
      </c>
      <c r="C6" s="2" t="s">
        <v>42</v>
      </c>
      <c r="D6" s="3" t="s">
        <v>13</v>
      </c>
      <c r="E6" s="3">
        <v>0</v>
      </c>
      <c r="F6" s="3">
        <v>14465</v>
      </c>
      <c r="G6" s="3">
        <v>12720</v>
      </c>
      <c r="H6" s="3">
        <v>16.7</v>
      </c>
      <c r="I6" s="3" t="s">
        <v>12</v>
      </c>
      <c r="J6" s="3">
        <v>241565.5</v>
      </c>
      <c r="K6" s="3">
        <v>0</v>
      </c>
      <c r="L6" s="3">
        <v>12.780743056832812</v>
      </c>
      <c r="M6" s="3">
        <f>IF(F6&gt;0,SUM($J$2:J6)/SUM($F$2:F6),M5)</f>
        <v>16.7</v>
      </c>
      <c r="O6" t="s">
        <v>80</v>
      </c>
      <c r="P6">
        <f>AVERAGE(L2:L112)</f>
        <v>13.408625328915013</v>
      </c>
    </row>
    <row r="7" spans="1:16" x14ac:dyDescent="0.25">
      <c r="A7" s="1">
        <v>44213</v>
      </c>
      <c r="B7" s="2">
        <v>4</v>
      </c>
      <c r="C7" s="2" t="s">
        <v>53</v>
      </c>
      <c r="D7" s="3" t="s">
        <v>13</v>
      </c>
      <c r="E7" s="3">
        <v>701.6</v>
      </c>
      <c r="F7" s="3">
        <v>0</v>
      </c>
      <c r="G7" s="3">
        <v>13421.599999999999</v>
      </c>
      <c r="H7" s="3" t="s">
        <v>12</v>
      </c>
      <c r="I7" s="3">
        <v>14.5</v>
      </c>
      <c r="J7" s="3">
        <v>0</v>
      </c>
      <c r="K7" s="3">
        <v>10173.200000000001</v>
      </c>
      <c r="L7" s="3">
        <v>12.823997905804223</v>
      </c>
      <c r="M7" s="3">
        <f>IF(F7&gt;0,SUM($J$2:J7)/SUM($F$2:F7),M6)</f>
        <v>16.7</v>
      </c>
      <c r="O7" t="s">
        <v>81</v>
      </c>
      <c r="P7">
        <f>P5*P6</f>
        <v>230493.76080101935</v>
      </c>
    </row>
    <row r="8" spans="1:16" x14ac:dyDescent="0.25">
      <c r="A8" s="1">
        <v>44213</v>
      </c>
      <c r="B8" s="2">
        <v>4</v>
      </c>
      <c r="C8" s="2" t="s">
        <v>53</v>
      </c>
      <c r="D8" s="3" t="s">
        <v>13</v>
      </c>
      <c r="E8" s="3">
        <v>1402</v>
      </c>
      <c r="F8" s="3">
        <v>0</v>
      </c>
      <c r="G8" s="3">
        <v>14823.599999999999</v>
      </c>
      <c r="H8" s="3" t="s">
        <v>12</v>
      </c>
      <c r="I8" s="3">
        <v>13.3</v>
      </c>
      <c r="J8" s="3">
        <v>0</v>
      </c>
      <c r="K8" s="3">
        <v>18646.600000000002</v>
      </c>
      <c r="L8" s="3">
        <v>12.846783390124486</v>
      </c>
      <c r="M8" s="3">
        <f>IF(F8&gt;0,SUM($J$2:J8)/SUM($F$2:F8),M7)</f>
        <v>16.7</v>
      </c>
      <c r="O8" t="s">
        <v>82</v>
      </c>
      <c r="P8" s="15">
        <v>0.05</v>
      </c>
    </row>
    <row r="9" spans="1:16" x14ac:dyDescent="0.25">
      <c r="A9" s="1">
        <v>44213</v>
      </c>
      <c r="B9" s="2">
        <v>4</v>
      </c>
      <c r="C9" s="2" t="s">
        <v>53</v>
      </c>
      <c r="D9" s="3" t="s">
        <v>13</v>
      </c>
      <c r="E9" s="3">
        <v>0</v>
      </c>
      <c r="F9" s="3">
        <v>2103.6</v>
      </c>
      <c r="G9" s="3">
        <v>12720</v>
      </c>
      <c r="H9" s="3">
        <v>18.2</v>
      </c>
      <c r="I9" s="3" t="s">
        <v>12</v>
      </c>
      <c r="J9" s="3">
        <v>38285.519999999997</v>
      </c>
      <c r="K9" s="3">
        <v>0</v>
      </c>
      <c r="L9" s="3">
        <v>12.846783390124486</v>
      </c>
      <c r="M9" s="3">
        <f>IF(F9&gt;0,SUM($J$2:J9)/SUM($F$2:F9),M8)</f>
        <v>16.890444575884509</v>
      </c>
      <c r="O9" t="s">
        <v>83</v>
      </c>
      <c r="P9">
        <f>P7*P8</f>
        <v>11524.688040050969</v>
      </c>
    </row>
    <row r="10" spans="1:16" x14ac:dyDescent="0.25">
      <c r="A10" s="1">
        <v>44213</v>
      </c>
      <c r="B10" s="2">
        <v>4</v>
      </c>
      <c r="C10" s="2" t="s">
        <v>53</v>
      </c>
      <c r="D10" s="3" t="s">
        <v>13</v>
      </c>
      <c r="E10" s="3">
        <v>1788</v>
      </c>
      <c r="F10" s="3">
        <v>0</v>
      </c>
      <c r="G10" s="3">
        <v>14508</v>
      </c>
      <c r="H10" s="3" t="s">
        <v>12</v>
      </c>
      <c r="I10" s="3">
        <v>13.5</v>
      </c>
      <c r="J10" s="3">
        <v>0</v>
      </c>
      <c r="K10" s="3">
        <v>24138</v>
      </c>
      <c r="L10" s="3">
        <v>12.884366372125651</v>
      </c>
      <c r="M10" s="3">
        <f>IF(F10&gt;0,SUM($J$2:J10)/SUM($F$2:F10),M9)</f>
        <v>16.890444575884509</v>
      </c>
      <c r="O10" t="s">
        <v>195</v>
      </c>
      <c r="P10">
        <f>AVERAGE(M6:M112)</f>
        <v>17.173831962995155</v>
      </c>
    </row>
    <row r="11" spans="1:16" x14ac:dyDescent="0.25">
      <c r="A11" s="1">
        <v>44213</v>
      </c>
      <c r="B11" s="2">
        <v>4</v>
      </c>
      <c r="C11" s="2" t="s">
        <v>53</v>
      </c>
      <c r="D11" s="3" t="s">
        <v>13</v>
      </c>
      <c r="E11" s="3">
        <v>0</v>
      </c>
      <c r="F11" s="3">
        <v>1788</v>
      </c>
      <c r="G11" s="3">
        <v>12720</v>
      </c>
      <c r="H11" s="3">
        <v>17.399999999999999</v>
      </c>
      <c r="I11" s="3" t="s">
        <v>12</v>
      </c>
      <c r="J11" s="3">
        <v>31111.199999999997</v>
      </c>
      <c r="K11" s="3">
        <v>0</v>
      </c>
      <c r="L11" s="3">
        <v>12.884366372125651</v>
      </c>
      <c r="M11" s="3">
        <f>IF(F11&gt;0,SUM($J$2:J11)/SUM($F$2:F11),M10)</f>
        <v>16.94007713846791</v>
      </c>
      <c r="O11" s="40" t="s">
        <v>196</v>
      </c>
      <c r="P11" s="41">
        <f>P10-P6-0.2-(P6*0.05)</f>
        <v>2.8947753676343915</v>
      </c>
    </row>
    <row r="12" spans="1:16" x14ac:dyDescent="0.25">
      <c r="A12" s="1">
        <v>44214</v>
      </c>
      <c r="B12" s="2">
        <v>4</v>
      </c>
      <c r="C12" s="2" t="s">
        <v>53</v>
      </c>
      <c r="D12" s="3" t="s">
        <v>13</v>
      </c>
      <c r="E12" s="3">
        <v>720</v>
      </c>
      <c r="F12" s="3">
        <v>0</v>
      </c>
      <c r="G12" s="3">
        <v>13440</v>
      </c>
      <c r="H12" s="3" t="s">
        <v>12</v>
      </c>
      <c r="I12" s="3">
        <v>14.5</v>
      </c>
      <c r="J12" s="3">
        <v>0</v>
      </c>
      <c r="K12" s="3">
        <v>10440</v>
      </c>
      <c r="L12" s="3">
        <v>12.920950667681451</v>
      </c>
      <c r="M12" s="3">
        <f>IF(F12&gt;0,SUM($J$2:J12)/SUM($F$2:F12),M11)</f>
        <v>16.94007713846791</v>
      </c>
      <c r="O12" s="40"/>
      <c r="P12" s="41"/>
    </row>
    <row r="13" spans="1:16" x14ac:dyDescent="0.25">
      <c r="A13" s="1">
        <v>44214</v>
      </c>
      <c r="B13" s="2">
        <v>4</v>
      </c>
      <c r="C13" s="2" t="s">
        <v>53</v>
      </c>
      <c r="D13" s="3" t="s">
        <v>13</v>
      </c>
      <c r="E13" s="3">
        <v>0</v>
      </c>
      <c r="F13" s="3">
        <v>2119</v>
      </c>
      <c r="G13" s="3">
        <v>11321</v>
      </c>
      <c r="H13" s="3">
        <v>16.600000000000001</v>
      </c>
      <c r="I13" s="3" t="s">
        <v>12</v>
      </c>
      <c r="J13" s="3">
        <v>35175.4</v>
      </c>
      <c r="K13" s="3">
        <v>0</v>
      </c>
      <c r="L13" s="3">
        <v>12.920950667681451</v>
      </c>
      <c r="M13" s="3">
        <f>IF(F13&gt;0,SUM($J$2:J13)/SUM($F$2:F13),M12)</f>
        <v>16.904882884994826</v>
      </c>
      <c r="O13" s="40"/>
      <c r="P13" s="41"/>
    </row>
    <row r="14" spans="1:16" x14ac:dyDescent="0.25">
      <c r="A14" s="1">
        <v>44215</v>
      </c>
      <c r="B14" s="2">
        <v>4</v>
      </c>
      <c r="C14" s="2" t="s">
        <v>53</v>
      </c>
      <c r="D14" s="3" t="s">
        <v>13</v>
      </c>
      <c r="E14" s="3">
        <v>0</v>
      </c>
      <c r="F14" s="3">
        <v>720</v>
      </c>
      <c r="G14" s="3">
        <v>10601</v>
      </c>
      <c r="H14" s="3">
        <v>18.2</v>
      </c>
      <c r="I14" s="3" t="s">
        <v>12</v>
      </c>
      <c r="J14" s="3">
        <v>13104</v>
      </c>
      <c r="K14" s="3">
        <v>0</v>
      </c>
      <c r="L14" s="3">
        <v>12.920950667681451</v>
      </c>
      <c r="M14" s="3">
        <f>IF(F14&gt;0,SUM($J$2:J14)/SUM($F$2:F14),M13)</f>
        <v>16.948877125441133</v>
      </c>
      <c r="O14" s="40"/>
      <c r="P14" s="41"/>
    </row>
    <row r="15" spans="1:16" x14ac:dyDescent="0.25">
      <c r="A15" s="1">
        <v>44215</v>
      </c>
      <c r="B15" s="2">
        <v>4</v>
      </c>
      <c r="C15" s="2" t="s">
        <v>53</v>
      </c>
      <c r="D15" s="3" t="s">
        <v>13</v>
      </c>
      <c r="E15" s="3">
        <v>0</v>
      </c>
      <c r="F15" s="3">
        <v>6343</v>
      </c>
      <c r="G15" s="3">
        <v>4258</v>
      </c>
      <c r="H15" s="3">
        <v>16.2</v>
      </c>
      <c r="I15" s="3" t="s">
        <v>12</v>
      </c>
      <c r="J15" s="3">
        <v>102756.59999999999</v>
      </c>
      <c r="K15" s="3">
        <v>0</v>
      </c>
      <c r="L15" s="3">
        <v>12.920950667681451</v>
      </c>
      <c r="M15" s="3">
        <f>IF(F15&gt;0,SUM($J$2:J15)/SUM($F$2:F15),M14)</f>
        <v>16.776387325426857</v>
      </c>
      <c r="O15" s="40"/>
      <c r="P15" s="41"/>
    </row>
    <row r="16" spans="1:16" x14ac:dyDescent="0.25">
      <c r="B16" s="2">
        <v>5</v>
      </c>
      <c r="C16" s="28" t="s">
        <v>62</v>
      </c>
      <c r="D16" s="3" t="s">
        <v>13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29">
        <v>12.920950667681451</v>
      </c>
      <c r="M16" s="3">
        <f>IF(F16&gt;0,SUM($J$2:J16)/SUM($F$2:F16),M15)</f>
        <v>16.776387325426857</v>
      </c>
    </row>
    <row r="17" spans="1:13" x14ac:dyDescent="0.25">
      <c r="A17" s="1">
        <v>44229</v>
      </c>
      <c r="B17" s="2">
        <v>6</v>
      </c>
      <c r="C17" s="2" t="s">
        <v>63</v>
      </c>
      <c r="D17" s="3" t="s">
        <v>13</v>
      </c>
      <c r="E17" s="3">
        <v>20325</v>
      </c>
      <c r="F17" s="3">
        <v>0</v>
      </c>
      <c r="G17" s="3">
        <v>24583</v>
      </c>
      <c r="H17" s="3" t="s">
        <v>12</v>
      </c>
      <c r="I17" s="3">
        <v>14.1</v>
      </c>
      <c r="J17" s="3">
        <v>0</v>
      </c>
      <c r="K17" s="3">
        <v>286582.5</v>
      </c>
      <c r="L17" s="3">
        <v>13.380725073673872</v>
      </c>
      <c r="M17" s="3">
        <f>IF(F17&gt;0,SUM($J$2:J17)/SUM($F$2:F17),M16)</f>
        <v>16.776387325426857</v>
      </c>
    </row>
    <row r="18" spans="1:13" x14ac:dyDescent="0.25">
      <c r="A18" s="1">
        <v>44229</v>
      </c>
      <c r="B18" s="2">
        <v>6</v>
      </c>
      <c r="C18" s="2" t="s">
        <v>63</v>
      </c>
      <c r="D18" s="3" t="s">
        <v>13</v>
      </c>
      <c r="E18" s="3">
        <v>0</v>
      </c>
      <c r="F18" s="3">
        <v>9564.64</v>
      </c>
      <c r="G18" s="3">
        <v>15018.36</v>
      </c>
      <c r="H18" s="3">
        <v>16.7</v>
      </c>
      <c r="I18" s="3" t="s">
        <v>12</v>
      </c>
      <c r="J18" s="3">
        <v>159729.48799999998</v>
      </c>
      <c r="K18" s="3">
        <v>0</v>
      </c>
      <c r="L18" s="3">
        <v>13.380725073673872</v>
      </c>
      <c r="M18" s="3">
        <f>IF(F18&gt;0,SUM($J$2:J18)/SUM($F$2:F18),M17)</f>
        <v>16.756695857289014</v>
      </c>
    </row>
    <row r="19" spans="1:13" x14ac:dyDescent="0.25">
      <c r="A19" s="1">
        <v>44230</v>
      </c>
      <c r="B19" s="2">
        <v>6</v>
      </c>
      <c r="C19" s="2" t="s">
        <v>63</v>
      </c>
      <c r="D19" s="3" t="s">
        <v>13</v>
      </c>
      <c r="E19" s="3">
        <v>0</v>
      </c>
      <c r="F19" s="3">
        <v>3178</v>
      </c>
      <c r="G19" s="3">
        <v>11840.36</v>
      </c>
      <c r="H19" s="3">
        <v>16.899999999999999</v>
      </c>
      <c r="I19" s="3" t="s">
        <v>12</v>
      </c>
      <c r="J19" s="3">
        <v>53708.2</v>
      </c>
      <c r="K19" s="3">
        <v>0</v>
      </c>
      <c r="L19" s="3">
        <v>13.380725073673872</v>
      </c>
      <c r="M19" s="3">
        <f>IF(F19&gt;0,SUM($J$2:J19)/SUM($F$2:F19),M18)</f>
        <v>16.768001878790226</v>
      </c>
    </row>
    <row r="20" spans="1:13" x14ac:dyDescent="0.25">
      <c r="A20" s="1">
        <v>44232</v>
      </c>
      <c r="B20" s="2">
        <v>6</v>
      </c>
      <c r="C20" s="2" t="s">
        <v>63</v>
      </c>
      <c r="D20" s="3" t="s">
        <v>13</v>
      </c>
      <c r="E20" s="3">
        <v>25320.9</v>
      </c>
      <c r="F20" s="3">
        <v>0</v>
      </c>
      <c r="G20" s="3">
        <v>37161.26</v>
      </c>
      <c r="H20" s="3" t="s">
        <v>12</v>
      </c>
      <c r="I20" s="3">
        <v>12.1</v>
      </c>
      <c r="J20" s="3">
        <v>0</v>
      </c>
      <c r="K20" s="3">
        <v>306382.89</v>
      </c>
      <c r="L20" s="3">
        <v>12.96197423895148</v>
      </c>
      <c r="M20" s="3">
        <f>IF(F20&gt;0,SUM($J$2:J20)/SUM($F$2:F20),M19)</f>
        <v>16.768001878790226</v>
      </c>
    </row>
    <row r="21" spans="1:13" x14ac:dyDescent="0.25">
      <c r="A21" s="1">
        <v>44232</v>
      </c>
      <c r="B21" s="2">
        <v>6</v>
      </c>
      <c r="C21" s="2" t="s">
        <v>63</v>
      </c>
      <c r="D21" s="3" t="s">
        <v>13</v>
      </c>
      <c r="E21" s="3">
        <v>25514.5</v>
      </c>
      <c r="F21" s="3">
        <v>0</v>
      </c>
      <c r="G21" s="3">
        <v>62675.76</v>
      </c>
      <c r="H21" s="3" t="s">
        <v>12</v>
      </c>
      <c r="I21" s="3">
        <v>12.1</v>
      </c>
      <c r="J21" s="3">
        <v>0</v>
      </c>
      <c r="K21" s="3">
        <v>308725.45</v>
      </c>
      <c r="L21" s="3">
        <v>12.748362326019601</v>
      </c>
      <c r="M21" s="3">
        <f>IF(F21&gt;0,SUM($J$2:J21)/SUM($F$2:F21),M20)</f>
        <v>16.768001878790226</v>
      </c>
    </row>
    <row r="22" spans="1:13" x14ac:dyDescent="0.25">
      <c r="A22" s="1">
        <v>44232</v>
      </c>
      <c r="B22" s="2">
        <v>6</v>
      </c>
      <c r="C22" s="2" t="s">
        <v>63</v>
      </c>
      <c r="D22" s="3" t="s">
        <v>13</v>
      </c>
      <c r="E22" s="3">
        <v>23718.3</v>
      </c>
      <c r="F22" s="3">
        <v>0</v>
      </c>
      <c r="G22" s="3">
        <v>86394.06</v>
      </c>
      <c r="H22" s="3" t="s">
        <v>12</v>
      </c>
      <c r="I22" s="3">
        <v>14.1</v>
      </c>
      <c r="J22" s="3">
        <v>0</v>
      </c>
      <c r="K22" s="3">
        <v>334428.02999999997</v>
      </c>
      <c r="L22" s="3">
        <v>13.001438875613479</v>
      </c>
      <c r="M22" s="3">
        <f>IF(F22&gt;0,SUM($J$2:J22)/SUM($F$2:F22),M21)</f>
        <v>16.768001878790226</v>
      </c>
    </row>
    <row r="23" spans="1:13" x14ac:dyDescent="0.25">
      <c r="A23" s="1">
        <v>44232</v>
      </c>
      <c r="B23" s="2">
        <v>6</v>
      </c>
      <c r="C23" s="2" t="s">
        <v>63</v>
      </c>
      <c r="D23" s="3" t="s">
        <v>13</v>
      </c>
      <c r="E23" s="3">
        <v>22991.599999999999</v>
      </c>
      <c r="F23" s="3">
        <v>0</v>
      </c>
      <c r="G23" s="3">
        <v>109385.66</v>
      </c>
      <c r="H23" s="3" t="s">
        <v>12</v>
      </c>
      <c r="I23" s="3">
        <v>13.4</v>
      </c>
      <c r="J23" s="3">
        <v>0</v>
      </c>
      <c r="K23" s="3">
        <v>308087.44</v>
      </c>
      <c r="L23" s="3">
        <v>13.062665225243526</v>
      </c>
      <c r="M23" s="3">
        <f>IF(F23&gt;0,SUM($J$2:J23)/SUM($F$2:F23),M22)</f>
        <v>16.768001878790226</v>
      </c>
    </row>
    <row r="24" spans="1:13" x14ac:dyDescent="0.25">
      <c r="A24" s="1">
        <v>44232</v>
      </c>
      <c r="B24" s="2">
        <v>6</v>
      </c>
      <c r="C24" s="2" t="s">
        <v>63</v>
      </c>
      <c r="D24" s="3" t="s">
        <v>13</v>
      </c>
      <c r="E24" s="3">
        <v>96641.600000000006</v>
      </c>
      <c r="F24" s="3">
        <v>0</v>
      </c>
      <c r="G24" s="3">
        <v>206027.26</v>
      </c>
      <c r="H24" s="3" t="s">
        <v>12</v>
      </c>
      <c r="I24" s="3">
        <v>14.1</v>
      </c>
      <c r="J24" s="3">
        <v>0</v>
      </c>
      <c r="K24" s="3">
        <v>1362646.56</v>
      </c>
      <c r="L24" s="3">
        <v>13.469673884579704</v>
      </c>
      <c r="M24" s="3">
        <f>IF(F24&gt;0,SUM($J$2:J24)/SUM($F$2:F24),M23)</f>
        <v>16.768001878790226</v>
      </c>
    </row>
    <row r="25" spans="1:13" x14ac:dyDescent="0.25">
      <c r="A25" s="1">
        <v>44233</v>
      </c>
      <c r="B25" s="2">
        <v>6</v>
      </c>
      <c r="C25" s="2" t="s">
        <v>63</v>
      </c>
      <c r="D25" s="3" t="s">
        <v>13</v>
      </c>
      <c r="E25" s="3">
        <v>0</v>
      </c>
      <c r="F25" s="3">
        <v>8923</v>
      </c>
      <c r="G25" s="3">
        <v>197104.26</v>
      </c>
      <c r="H25" s="3">
        <v>16.8</v>
      </c>
      <c r="I25" s="3" t="s">
        <v>12</v>
      </c>
      <c r="J25" s="3">
        <v>149906.4</v>
      </c>
      <c r="K25" s="3">
        <v>0</v>
      </c>
      <c r="L25" s="3">
        <v>13.469673884579704</v>
      </c>
      <c r="M25" s="3">
        <f>IF(F25&gt;0,SUM($J$2:J25)/SUM($F$2:F25),M24)</f>
        <v>16.773804615212022</v>
      </c>
    </row>
    <row r="26" spans="1:13" x14ac:dyDescent="0.25">
      <c r="A26" s="1">
        <v>44233</v>
      </c>
      <c r="B26" s="2">
        <v>6</v>
      </c>
      <c r="C26" s="2" t="s">
        <v>63</v>
      </c>
      <c r="D26" s="3" t="s">
        <v>13</v>
      </c>
      <c r="E26" s="3">
        <v>0</v>
      </c>
      <c r="F26" s="3">
        <v>1020</v>
      </c>
      <c r="G26" s="3">
        <v>196084.26</v>
      </c>
      <c r="H26" s="3">
        <v>17.7</v>
      </c>
      <c r="I26" s="3" t="s">
        <v>12</v>
      </c>
      <c r="J26" s="3">
        <v>18054</v>
      </c>
      <c r="K26" s="3">
        <v>0</v>
      </c>
      <c r="L26" s="3">
        <v>13.469673884579704</v>
      </c>
      <c r="M26" s="3">
        <f>IF(F26&gt;0,SUM($J$2:J26)/SUM($F$2:F26),M25)</f>
        <v>16.792614641854211</v>
      </c>
    </row>
    <row r="27" spans="1:13" x14ac:dyDescent="0.25">
      <c r="A27" s="1">
        <v>44234</v>
      </c>
      <c r="B27" s="2">
        <v>7</v>
      </c>
      <c r="C27" s="2" t="s">
        <v>64</v>
      </c>
      <c r="D27" s="3" t="s">
        <v>13</v>
      </c>
      <c r="E27" s="3">
        <v>1020</v>
      </c>
      <c r="F27" s="3">
        <v>0</v>
      </c>
      <c r="G27" s="3">
        <v>197104.26</v>
      </c>
      <c r="H27" s="3" t="s">
        <v>12</v>
      </c>
      <c r="I27" s="3">
        <v>12.8</v>
      </c>
      <c r="J27" s="3">
        <v>0</v>
      </c>
      <c r="K27" s="3">
        <v>13056</v>
      </c>
      <c r="L27" s="3">
        <v>13.46691210272977</v>
      </c>
      <c r="M27" s="3">
        <f>IF(F27&gt;0,SUM($J$2:J27)/SUM($F$2:F27),M26)</f>
        <v>16.792614641854211</v>
      </c>
    </row>
    <row r="28" spans="1:13" x14ac:dyDescent="0.25">
      <c r="A28" s="1">
        <v>44234</v>
      </c>
      <c r="B28" s="2">
        <v>7</v>
      </c>
      <c r="C28" s="2" t="s">
        <v>64</v>
      </c>
      <c r="D28" s="3" t="s">
        <v>13</v>
      </c>
      <c r="E28" s="3">
        <v>39970</v>
      </c>
      <c r="F28" s="3">
        <v>0</v>
      </c>
      <c r="G28" s="3">
        <v>237074.26</v>
      </c>
      <c r="H28" s="3" t="s">
        <v>12</v>
      </c>
      <c r="I28" s="3">
        <v>13.3</v>
      </c>
      <c r="J28" s="3">
        <v>0</v>
      </c>
      <c r="K28" s="3">
        <v>531601</v>
      </c>
      <c r="L28" s="3">
        <v>13.443690691040851</v>
      </c>
      <c r="M28" s="3">
        <f>IF(F28&gt;0,SUM($J$2:J28)/SUM($F$2:F28),M27)</f>
        <v>16.792614641854211</v>
      </c>
    </row>
    <row r="29" spans="1:13" x14ac:dyDescent="0.25">
      <c r="A29" s="1">
        <v>44234</v>
      </c>
      <c r="B29" s="2">
        <v>7</v>
      </c>
      <c r="C29" s="2" t="s">
        <v>64</v>
      </c>
      <c r="D29" s="3" t="s">
        <v>13</v>
      </c>
      <c r="E29" s="3">
        <v>0</v>
      </c>
      <c r="F29" s="3">
        <v>30280</v>
      </c>
      <c r="G29" s="3">
        <v>206794.26</v>
      </c>
      <c r="H29" s="3">
        <v>17.5</v>
      </c>
      <c r="I29" s="3" t="s">
        <v>12</v>
      </c>
      <c r="J29" s="3">
        <v>529900</v>
      </c>
      <c r="K29" s="3">
        <v>0</v>
      </c>
      <c r="L29" s="3">
        <v>13.443690691040851</v>
      </c>
      <c r="M29" s="3">
        <f>IF(F29&gt;0,SUM($J$2:J29)/SUM($F$2:F29),M28)</f>
        <v>17.058682971232326</v>
      </c>
    </row>
    <row r="30" spans="1:13" x14ac:dyDescent="0.25">
      <c r="A30" s="1">
        <v>44237</v>
      </c>
      <c r="B30" s="2">
        <v>7</v>
      </c>
      <c r="C30" s="2" t="s">
        <v>64</v>
      </c>
      <c r="D30" s="3" t="s">
        <v>13</v>
      </c>
      <c r="E30" s="3">
        <v>0</v>
      </c>
      <c r="F30" s="3">
        <v>6500</v>
      </c>
      <c r="G30" s="3">
        <v>200294.26</v>
      </c>
      <c r="H30" s="3">
        <v>17.5</v>
      </c>
      <c r="I30" s="3" t="s">
        <v>12</v>
      </c>
      <c r="J30" s="3">
        <v>113750</v>
      </c>
      <c r="K30" s="3">
        <v>0</v>
      </c>
      <c r="L30" s="3">
        <v>13.443690691040851</v>
      </c>
      <c r="M30" s="3">
        <f>IF(F30&gt;0,SUM($J$2:J30)/SUM($F$2:F30),M29)</f>
        <v>17.09165332632065</v>
      </c>
    </row>
    <row r="31" spans="1:13" x14ac:dyDescent="0.25">
      <c r="A31" s="1">
        <v>44238</v>
      </c>
      <c r="B31" s="2">
        <v>7</v>
      </c>
      <c r="C31" s="2" t="s">
        <v>64</v>
      </c>
      <c r="D31" s="3" t="s">
        <v>13</v>
      </c>
      <c r="E31" s="3">
        <v>0</v>
      </c>
      <c r="F31" s="3">
        <v>1810</v>
      </c>
      <c r="G31" s="3">
        <v>198484.26</v>
      </c>
      <c r="H31" s="3">
        <v>18.399999999999999</v>
      </c>
      <c r="I31" s="3" t="s">
        <v>12</v>
      </c>
      <c r="J31" s="3">
        <v>33304</v>
      </c>
      <c r="K31" s="3">
        <v>0</v>
      </c>
      <c r="L31" s="3">
        <v>13.443690691040851</v>
      </c>
      <c r="M31" s="3">
        <f>IF(F31&gt;0,SUM($J$2:J31)/SUM($F$2:F31),M30)</f>
        <v>17.118316927555764</v>
      </c>
    </row>
    <row r="32" spans="1:13" x14ac:dyDescent="0.25">
      <c r="A32" s="1">
        <v>44240</v>
      </c>
      <c r="B32" s="2">
        <v>7</v>
      </c>
      <c r="C32" s="2" t="s">
        <v>64</v>
      </c>
      <c r="D32" s="3" t="s">
        <v>13</v>
      </c>
      <c r="E32" s="3">
        <v>0</v>
      </c>
      <c r="F32" s="3">
        <v>1185</v>
      </c>
      <c r="G32" s="3">
        <v>197299.26</v>
      </c>
      <c r="H32" s="3">
        <v>16.600000000000001</v>
      </c>
      <c r="I32" s="3" t="s">
        <v>12</v>
      </c>
      <c r="J32" s="3">
        <v>19671</v>
      </c>
      <c r="K32" s="3">
        <v>0</v>
      </c>
      <c r="L32" s="3">
        <v>13.443690691040851</v>
      </c>
      <c r="M32" s="3">
        <f>IF(F32&gt;0,SUM($J$2:J32)/SUM($F$2:F32),M31)</f>
        <v>17.111492363713296</v>
      </c>
    </row>
    <row r="33" spans="1:13" x14ac:dyDescent="0.25">
      <c r="A33" s="1">
        <v>44240</v>
      </c>
      <c r="B33" s="2">
        <v>7</v>
      </c>
      <c r="C33" s="2" t="s">
        <v>64</v>
      </c>
      <c r="D33" s="3" t="s">
        <v>13</v>
      </c>
      <c r="E33" s="3">
        <v>0</v>
      </c>
      <c r="F33" s="3">
        <v>20750</v>
      </c>
      <c r="G33" s="3">
        <v>176549.26</v>
      </c>
      <c r="H33" s="3">
        <v>17.5</v>
      </c>
      <c r="I33" s="3" t="s">
        <v>12</v>
      </c>
      <c r="J33" s="3">
        <v>363125</v>
      </c>
      <c r="K33" s="3">
        <v>0</v>
      </c>
      <c r="L33" s="3">
        <v>13.443690691040851</v>
      </c>
      <c r="M33" s="3">
        <f>IF(F33&gt;0,SUM($J$2:J33)/SUM($F$2:F33),M32)</f>
        <v>17.184283233004578</v>
      </c>
    </row>
    <row r="34" spans="1:13" x14ac:dyDescent="0.25">
      <c r="A34" s="1">
        <v>44247</v>
      </c>
      <c r="B34" s="2">
        <v>8</v>
      </c>
      <c r="C34" s="2" t="s">
        <v>65</v>
      </c>
      <c r="D34" s="3" t="s">
        <v>13</v>
      </c>
      <c r="E34" s="3">
        <v>0</v>
      </c>
      <c r="F34" s="3">
        <v>930</v>
      </c>
      <c r="G34" s="3">
        <v>175619.26</v>
      </c>
      <c r="H34" s="3">
        <v>16.7</v>
      </c>
      <c r="I34" s="3" t="s">
        <v>12</v>
      </c>
      <c r="J34" s="3">
        <v>15531</v>
      </c>
      <c r="K34" s="3">
        <v>0</v>
      </c>
      <c r="L34" s="3">
        <v>13.443690691040851</v>
      </c>
      <c r="M34" s="3">
        <f>IF(F34&gt;0,SUM($J$2:J34)/SUM($F$2:F34),M33)</f>
        <v>17.180250402850163</v>
      </c>
    </row>
    <row r="35" spans="1:13" x14ac:dyDescent="0.25">
      <c r="A35" s="1">
        <v>44247</v>
      </c>
      <c r="B35" s="2">
        <v>8</v>
      </c>
      <c r="C35" s="2" t="s">
        <v>65</v>
      </c>
      <c r="D35" s="3" t="s">
        <v>13</v>
      </c>
      <c r="E35" s="3">
        <v>0</v>
      </c>
      <c r="F35" s="3">
        <v>2160</v>
      </c>
      <c r="G35" s="3">
        <v>173459.26</v>
      </c>
      <c r="H35" s="3">
        <v>18.600000000000001</v>
      </c>
      <c r="I35" s="3" t="s">
        <v>12</v>
      </c>
      <c r="J35" s="3">
        <v>40176</v>
      </c>
      <c r="K35" s="3">
        <v>0</v>
      </c>
      <c r="L35" s="3">
        <v>13.443690691040851</v>
      </c>
      <c r="M35" s="3">
        <f>IF(F35&gt;0,SUM($J$2:J35)/SUM($F$2:F35),M34)</f>
        <v>17.207188909553508</v>
      </c>
    </row>
    <row r="36" spans="1:13" x14ac:dyDescent="0.25">
      <c r="A36" s="1">
        <v>44249</v>
      </c>
      <c r="B36" s="2">
        <v>9</v>
      </c>
      <c r="C36" s="2" t="s">
        <v>66</v>
      </c>
      <c r="D36" s="3" t="s">
        <v>13</v>
      </c>
      <c r="E36" s="3">
        <v>0</v>
      </c>
      <c r="F36" s="3">
        <v>3160</v>
      </c>
      <c r="G36" s="3">
        <v>170299.26</v>
      </c>
      <c r="H36" s="3">
        <v>16.100000000000001</v>
      </c>
      <c r="I36" s="3" t="s">
        <v>12</v>
      </c>
      <c r="J36" s="3">
        <v>50876.000000000007</v>
      </c>
      <c r="K36" s="3">
        <v>0</v>
      </c>
      <c r="L36" s="3">
        <v>13.443690691040851</v>
      </c>
      <c r="M36" s="3">
        <f>IF(F36&gt;0,SUM($J$2:J36)/SUM($F$2:F36),M35)</f>
        <v>17.177285151595857</v>
      </c>
    </row>
    <row r="37" spans="1:13" x14ac:dyDescent="0.25">
      <c r="A37" s="1">
        <v>44249</v>
      </c>
      <c r="B37" s="2">
        <v>9</v>
      </c>
      <c r="C37" s="2" t="s">
        <v>66</v>
      </c>
      <c r="D37" s="3" t="s">
        <v>13</v>
      </c>
      <c r="E37" s="3">
        <v>0</v>
      </c>
      <c r="F37" s="3">
        <v>9619</v>
      </c>
      <c r="G37" s="3">
        <v>160680.26</v>
      </c>
      <c r="H37" s="3">
        <v>17.899999999999999</v>
      </c>
      <c r="I37" s="3" t="s">
        <v>12</v>
      </c>
      <c r="J37" s="3">
        <v>172180.09999999998</v>
      </c>
      <c r="K37" s="3">
        <v>0</v>
      </c>
      <c r="L37" s="3">
        <v>13.443690691040851</v>
      </c>
      <c r="M37" s="3">
        <f>IF(F37&gt;0,SUM($J$2:J37)/SUM($F$2:F37),M36)</f>
        <v>17.232188727311325</v>
      </c>
    </row>
    <row r="38" spans="1:13" x14ac:dyDescent="0.25">
      <c r="A38" s="1">
        <v>44249</v>
      </c>
      <c r="B38" s="2">
        <v>9</v>
      </c>
      <c r="C38" s="2" t="s">
        <v>66</v>
      </c>
      <c r="D38" s="3" t="s">
        <v>13</v>
      </c>
      <c r="E38" s="3">
        <v>0</v>
      </c>
      <c r="F38" s="3">
        <v>8596</v>
      </c>
      <c r="G38" s="3">
        <v>152084.26</v>
      </c>
      <c r="H38" s="3">
        <v>18.5</v>
      </c>
      <c r="I38" s="3" t="s">
        <v>12</v>
      </c>
      <c r="J38" s="3">
        <v>159026</v>
      </c>
      <c r="K38" s="3">
        <v>0</v>
      </c>
      <c r="L38" s="3">
        <v>13.443690691040851</v>
      </c>
      <c r="M38" s="3">
        <f>IF(F38&gt;0,SUM($J$2:J38)/SUM($F$2:F38),M37)</f>
        <v>17.31278752888749</v>
      </c>
    </row>
    <row r="39" spans="1:13" x14ac:dyDescent="0.25">
      <c r="A39" s="1">
        <v>44252</v>
      </c>
      <c r="B39" s="2">
        <v>9</v>
      </c>
      <c r="C39" s="2" t="s">
        <v>66</v>
      </c>
      <c r="D39" s="3" t="s">
        <v>13</v>
      </c>
      <c r="E39" s="3">
        <v>0</v>
      </c>
      <c r="F39" s="3">
        <v>5731</v>
      </c>
      <c r="G39" s="3">
        <v>146353.26</v>
      </c>
      <c r="H39" s="3">
        <v>16.100000000000001</v>
      </c>
      <c r="I39" s="3" t="s">
        <v>12</v>
      </c>
      <c r="J39" s="3">
        <v>92269.1</v>
      </c>
      <c r="K39" s="3">
        <v>0</v>
      </c>
      <c r="L39" s="3">
        <v>13.443690691040851</v>
      </c>
      <c r="M39" s="3">
        <f>IF(F39&gt;0,SUM($J$2:J39)/SUM($F$2:F39),M38)</f>
        <v>17.26347415492712</v>
      </c>
    </row>
    <row r="40" spans="1:13" x14ac:dyDescent="0.25">
      <c r="A40" s="1">
        <v>44254</v>
      </c>
      <c r="B40" s="2">
        <v>9</v>
      </c>
      <c r="C40" s="2" t="s">
        <v>66</v>
      </c>
      <c r="D40" s="3" t="s">
        <v>13</v>
      </c>
      <c r="E40" s="3">
        <v>0</v>
      </c>
      <c r="F40" s="3">
        <v>199</v>
      </c>
      <c r="G40" s="3">
        <v>146154.26</v>
      </c>
      <c r="H40" s="3">
        <v>18.600000000000001</v>
      </c>
      <c r="I40" s="3" t="s">
        <v>12</v>
      </c>
      <c r="J40" s="3">
        <v>3701.4</v>
      </c>
      <c r="K40" s="3">
        <v>0</v>
      </c>
      <c r="L40" s="3">
        <v>13.443690691040851</v>
      </c>
      <c r="M40" s="3">
        <f>IF(F40&gt;0,SUM($J$2:J40)/SUM($F$2:F40),M39)</f>
        <v>17.26535852968566</v>
      </c>
    </row>
    <row r="41" spans="1:13" x14ac:dyDescent="0.25">
      <c r="A41" s="1">
        <v>44255</v>
      </c>
      <c r="B41" s="2">
        <v>10</v>
      </c>
      <c r="C41" s="2" t="s">
        <v>21</v>
      </c>
      <c r="D41" s="3" t="s">
        <v>13</v>
      </c>
      <c r="E41" s="3">
        <v>0</v>
      </c>
      <c r="F41" s="3">
        <v>4810</v>
      </c>
      <c r="G41" s="3">
        <v>141344.26</v>
      </c>
      <c r="H41" s="3">
        <v>18.899999999999999</v>
      </c>
      <c r="I41" s="3" t="s">
        <v>12</v>
      </c>
      <c r="J41" s="3">
        <v>90909</v>
      </c>
      <c r="K41" s="3">
        <v>0</v>
      </c>
      <c r="L41" s="3">
        <v>13.443690691040851</v>
      </c>
      <c r="M41" s="3">
        <f>IF(F41&gt;0,SUM($J$2:J41)/SUM($F$2:F41),M40)</f>
        <v>17.319229013148231</v>
      </c>
    </row>
    <row r="42" spans="1:13" x14ac:dyDescent="0.25">
      <c r="A42" s="1">
        <v>44255</v>
      </c>
      <c r="B42" s="2">
        <v>10</v>
      </c>
      <c r="C42" s="2" t="s">
        <v>21</v>
      </c>
      <c r="D42" s="3" t="s">
        <v>13</v>
      </c>
      <c r="E42" s="3">
        <v>0</v>
      </c>
      <c r="F42" s="3">
        <v>4100</v>
      </c>
      <c r="G42" s="3">
        <v>137244.26</v>
      </c>
      <c r="H42" s="3">
        <v>18.399999999999999</v>
      </c>
      <c r="I42" s="3" t="s">
        <v>12</v>
      </c>
      <c r="J42" s="3">
        <v>75440</v>
      </c>
      <c r="K42" s="3">
        <v>0</v>
      </c>
      <c r="L42" s="3">
        <v>13.443690691040851</v>
      </c>
      <c r="M42" s="3">
        <f>IF(F42&gt;0,SUM($J$2:J42)/SUM($F$2:F42),M41)</f>
        <v>17.34875940859785</v>
      </c>
    </row>
    <row r="43" spans="1:13" x14ac:dyDescent="0.25">
      <c r="A43" s="1">
        <v>44256</v>
      </c>
      <c r="B43" s="2">
        <v>10</v>
      </c>
      <c r="C43" s="2" t="s">
        <v>21</v>
      </c>
      <c r="D43" s="3" t="s">
        <v>13</v>
      </c>
      <c r="E43" s="3">
        <v>0</v>
      </c>
      <c r="F43" s="3">
        <v>582</v>
      </c>
      <c r="G43" s="3">
        <v>136662.26</v>
      </c>
      <c r="H43" s="3">
        <v>16.8</v>
      </c>
      <c r="I43" s="3" t="s">
        <v>12</v>
      </c>
      <c r="J43" s="3">
        <v>9777.6</v>
      </c>
      <c r="K43" s="3">
        <v>0</v>
      </c>
      <c r="L43" s="3">
        <v>13.443690691040851</v>
      </c>
      <c r="M43" s="3">
        <f>IF(F43&gt;0,SUM($J$2:J43)/SUM($F$2:F43),M42)</f>
        <v>17.34663921510521</v>
      </c>
    </row>
    <row r="44" spans="1:13" x14ac:dyDescent="0.25">
      <c r="A44" s="1">
        <v>44256</v>
      </c>
      <c r="B44" s="2">
        <v>10</v>
      </c>
      <c r="C44" s="2" t="s">
        <v>21</v>
      </c>
      <c r="D44" s="3" t="s">
        <v>13</v>
      </c>
      <c r="E44" s="3">
        <v>0</v>
      </c>
      <c r="F44" s="3">
        <v>698</v>
      </c>
      <c r="G44" s="3">
        <v>135964.26</v>
      </c>
      <c r="H44" s="3">
        <v>18.899999999999999</v>
      </c>
      <c r="I44" s="3" t="s">
        <v>12</v>
      </c>
      <c r="J44" s="3">
        <v>13192.199999999999</v>
      </c>
      <c r="K44" s="3">
        <v>0</v>
      </c>
      <c r="L44" s="3">
        <v>13.443690691040851</v>
      </c>
      <c r="M44" s="3">
        <f>IF(F44&gt;0,SUM($J$2:J44)/SUM($F$2:F44),M43)</f>
        <v>17.353803792188735</v>
      </c>
    </row>
    <row r="45" spans="1:13" x14ac:dyDescent="0.25">
      <c r="A45" s="1">
        <v>44265</v>
      </c>
      <c r="B45" s="2">
        <v>11</v>
      </c>
      <c r="C45" s="2" t="s">
        <v>22</v>
      </c>
      <c r="D45" s="3" t="s">
        <v>13</v>
      </c>
      <c r="E45" s="3">
        <v>0</v>
      </c>
      <c r="F45" s="3">
        <v>226</v>
      </c>
      <c r="G45" s="3">
        <v>135738.26</v>
      </c>
      <c r="H45" s="3">
        <v>17.3</v>
      </c>
      <c r="I45" s="3" t="s">
        <v>12</v>
      </c>
      <c r="J45" s="3">
        <v>3909.8</v>
      </c>
      <c r="K45" s="3">
        <v>0</v>
      </c>
      <c r="L45" s="3">
        <v>13.443690691040851</v>
      </c>
      <c r="M45" s="3">
        <f>IF(F45&gt;0,SUM($J$2:J45)/SUM($F$2:F45),M44)</f>
        <v>17.353723562327428</v>
      </c>
    </row>
    <row r="46" spans="1:13" x14ac:dyDescent="0.25">
      <c r="A46" s="1">
        <v>44270</v>
      </c>
      <c r="B46" s="2">
        <v>12</v>
      </c>
      <c r="C46" s="2" t="s">
        <v>23</v>
      </c>
      <c r="D46" s="3" t="s">
        <v>13</v>
      </c>
      <c r="E46" s="3">
        <v>74540</v>
      </c>
      <c r="F46" s="3">
        <v>0</v>
      </c>
      <c r="G46" s="3">
        <v>210278.26</v>
      </c>
      <c r="H46" s="3" t="s">
        <v>12</v>
      </c>
      <c r="I46" s="3">
        <v>14.1</v>
      </c>
      <c r="J46" s="3">
        <v>0</v>
      </c>
      <c r="K46" s="3">
        <v>1051014</v>
      </c>
      <c r="L46" s="3">
        <v>13.578892710421915</v>
      </c>
      <c r="M46" s="3">
        <f>IF(F46&gt;0,SUM($J$2:J46)/SUM($F$2:F46),M45)</f>
        <v>17.353723562327428</v>
      </c>
    </row>
    <row r="47" spans="1:13" x14ac:dyDescent="0.25">
      <c r="A47" s="1">
        <v>44271</v>
      </c>
      <c r="B47" s="2">
        <v>12</v>
      </c>
      <c r="C47" s="2" t="s">
        <v>23</v>
      </c>
      <c r="D47" s="3" t="s">
        <v>13</v>
      </c>
      <c r="E47" s="3">
        <v>0</v>
      </c>
      <c r="F47" s="3">
        <v>38840</v>
      </c>
      <c r="G47" s="3">
        <v>171438.26</v>
      </c>
      <c r="H47" s="3">
        <v>16.3</v>
      </c>
      <c r="I47" s="3" t="s">
        <v>12</v>
      </c>
      <c r="J47" s="3">
        <v>633092</v>
      </c>
      <c r="K47" s="3">
        <v>0</v>
      </c>
      <c r="L47" s="3">
        <v>13.578892710421915</v>
      </c>
      <c r="M47" s="3">
        <f>IF(F47&gt;0,SUM($J$2:J47)/SUM($F$2:F47),M46)</f>
        <v>17.138773081378471</v>
      </c>
    </row>
    <row r="48" spans="1:13" x14ac:dyDescent="0.25">
      <c r="A48" s="1">
        <v>44272</v>
      </c>
      <c r="B48" s="2">
        <v>12</v>
      </c>
      <c r="C48" s="2" t="s">
        <v>23</v>
      </c>
      <c r="D48" s="3" t="s">
        <v>13</v>
      </c>
      <c r="E48" s="3">
        <v>0</v>
      </c>
      <c r="F48" s="3">
        <v>9552</v>
      </c>
      <c r="G48" s="3">
        <v>161886.26</v>
      </c>
      <c r="H48" s="3">
        <v>16.399999999999999</v>
      </c>
      <c r="I48" s="3" t="s">
        <v>12</v>
      </c>
      <c r="J48" s="3">
        <v>156652.79999999999</v>
      </c>
      <c r="K48" s="3">
        <v>0</v>
      </c>
      <c r="L48" s="3">
        <v>13.578892710421915</v>
      </c>
      <c r="M48" s="3">
        <f>IF(F48&gt;0,SUM($J$2:J48)/SUM($F$2:F48),M47)</f>
        <v>17.103480851227271</v>
      </c>
    </row>
    <row r="49" spans="1:13" x14ac:dyDescent="0.25">
      <c r="A49" s="1">
        <v>44272</v>
      </c>
      <c r="B49" s="2">
        <v>12</v>
      </c>
      <c r="C49" s="2" t="s">
        <v>23</v>
      </c>
      <c r="D49" s="3" t="s">
        <v>13</v>
      </c>
      <c r="E49" s="3">
        <v>0</v>
      </c>
      <c r="F49" s="3">
        <v>2964</v>
      </c>
      <c r="G49" s="3">
        <v>158922.26</v>
      </c>
      <c r="H49" s="3">
        <v>16.399999999999999</v>
      </c>
      <c r="I49" s="3" t="s">
        <v>12</v>
      </c>
      <c r="J49" s="3">
        <v>48609.599999999999</v>
      </c>
      <c r="K49" s="3">
        <v>0</v>
      </c>
      <c r="L49" s="3">
        <v>13.578892710421915</v>
      </c>
      <c r="M49" s="3">
        <f>IF(F49&gt;0,SUM($J$2:J49)/SUM($F$2:F49),M48)</f>
        <v>17.093205097827557</v>
      </c>
    </row>
    <row r="50" spans="1:13" x14ac:dyDescent="0.25">
      <c r="A50" s="1">
        <v>44272</v>
      </c>
      <c r="B50" s="2">
        <v>12</v>
      </c>
      <c r="C50" s="2" t="s">
        <v>23</v>
      </c>
      <c r="D50" s="3" t="s">
        <v>13</v>
      </c>
      <c r="E50" s="3">
        <v>0</v>
      </c>
      <c r="F50" s="3">
        <v>24844</v>
      </c>
      <c r="G50" s="3">
        <v>134078.26</v>
      </c>
      <c r="H50" s="3">
        <v>18.3</v>
      </c>
      <c r="I50" s="3" t="s">
        <v>12</v>
      </c>
      <c r="J50" s="3">
        <v>454645.2</v>
      </c>
      <c r="K50" s="3">
        <v>0</v>
      </c>
      <c r="L50" s="3">
        <v>13.578892710421915</v>
      </c>
      <c r="M50" s="3">
        <f>IF(F50&gt;0,SUM($J$2:J50)/SUM($F$2:F50),M49)</f>
        <v>17.224841824894462</v>
      </c>
    </row>
    <row r="51" spans="1:13" x14ac:dyDescent="0.25">
      <c r="B51" s="2">
        <v>13</v>
      </c>
      <c r="C51" s="28" t="s">
        <v>24</v>
      </c>
      <c r="D51" s="3" t="s">
        <v>13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29">
        <v>13.578892710421915</v>
      </c>
      <c r="M51" s="3">
        <f>IF(F51&gt;0,SUM($J$2:J51)/SUM($F$2:F51),M50)</f>
        <v>17.224841824894462</v>
      </c>
    </row>
    <row r="52" spans="1:13" x14ac:dyDescent="0.25">
      <c r="A52" s="1">
        <v>44284</v>
      </c>
      <c r="B52" s="2">
        <v>14</v>
      </c>
      <c r="C52" s="2" t="s">
        <v>25</v>
      </c>
      <c r="D52" s="3" t="s">
        <v>13</v>
      </c>
      <c r="E52" s="3">
        <v>0</v>
      </c>
      <c r="F52" s="3">
        <v>9120</v>
      </c>
      <c r="G52" s="3">
        <v>124958.26000000001</v>
      </c>
      <c r="H52" s="3">
        <v>16.8</v>
      </c>
      <c r="I52" s="3" t="s">
        <v>12</v>
      </c>
      <c r="J52" s="3">
        <v>153216</v>
      </c>
      <c r="K52" s="3">
        <v>0</v>
      </c>
      <c r="L52" s="29">
        <v>13.578892710421915</v>
      </c>
      <c r="M52" s="3">
        <f>IF(F52&gt;0,SUM($J$2:J52)/SUM($F$2:F52),M51)</f>
        <v>17.208485215989313</v>
      </c>
    </row>
    <row r="53" spans="1:13" x14ac:dyDescent="0.25">
      <c r="B53" s="2">
        <v>15</v>
      </c>
      <c r="C53" s="28" t="s">
        <v>26</v>
      </c>
      <c r="D53" s="3" t="s">
        <v>13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29">
        <v>13.578892710421915</v>
      </c>
      <c r="M53" s="3">
        <f>IF(F53&gt;0,SUM($J$2:J53)/SUM($F$2:F53),M52)</f>
        <v>17.208485215989313</v>
      </c>
    </row>
    <row r="54" spans="1:13" x14ac:dyDescent="0.25">
      <c r="A54" s="1">
        <v>44303</v>
      </c>
      <c r="B54" s="2">
        <v>16</v>
      </c>
      <c r="C54" s="2" t="s">
        <v>27</v>
      </c>
      <c r="D54" s="3" t="s">
        <v>13</v>
      </c>
      <c r="E54" s="3">
        <v>0</v>
      </c>
      <c r="F54" s="3">
        <v>41750</v>
      </c>
      <c r="G54" s="3">
        <v>83208.260000000009</v>
      </c>
      <c r="H54" s="3">
        <v>16.600000000000001</v>
      </c>
      <c r="I54" s="3" t="s">
        <v>12</v>
      </c>
      <c r="J54" s="3">
        <v>693050.00000000012</v>
      </c>
      <c r="K54" s="3">
        <v>0</v>
      </c>
      <c r="L54" s="3">
        <v>13.578892710421915</v>
      </c>
      <c r="M54" s="3">
        <f>IF(F54&gt;0,SUM($J$2:J54)/SUM($F$2:F54),M53)</f>
        <v>17.117309693305366</v>
      </c>
    </row>
    <row r="55" spans="1:13" x14ac:dyDescent="0.25">
      <c r="A55" s="1">
        <v>44305</v>
      </c>
      <c r="B55" s="2">
        <v>17</v>
      </c>
      <c r="C55" s="2" t="s">
        <v>28</v>
      </c>
      <c r="D55" s="3" t="s">
        <v>13</v>
      </c>
      <c r="E55" s="3">
        <v>0</v>
      </c>
      <c r="F55" s="3">
        <v>6007</v>
      </c>
      <c r="G55" s="3">
        <v>77201.260000000009</v>
      </c>
      <c r="H55" s="3">
        <v>18.8</v>
      </c>
      <c r="I55" s="3" t="s">
        <v>12</v>
      </c>
      <c r="J55" s="3">
        <v>112931.6</v>
      </c>
      <c r="K55" s="3">
        <v>0</v>
      </c>
      <c r="L55" s="3">
        <v>13.578892710421915</v>
      </c>
      <c r="M55" s="3">
        <f>IF(F55&gt;0,SUM($J$2:J55)/SUM($F$2:F55),M54)</f>
        <v>17.152821282274939</v>
      </c>
    </row>
    <row r="56" spans="1:13" x14ac:dyDescent="0.25">
      <c r="A56" s="1">
        <v>44307</v>
      </c>
      <c r="B56" s="2">
        <v>17</v>
      </c>
      <c r="C56" s="2" t="s">
        <v>28</v>
      </c>
      <c r="D56" s="3" t="s">
        <v>13</v>
      </c>
      <c r="E56" s="3">
        <v>0</v>
      </c>
      <c r="F56" s="3">
        <v>8996</v>
      </c>
      <c r="G56" s="3">
        <v>68205.260000000009</v>
      </c>
      <c r="H56" s="3">
        <v>18.7</v>
      </c>
      <c r="I56" s="3" t="s">
        <v>12</v>
      </c>
      <c r="J56" s="3">
        <v>168225.19999999998</v>
      </c>
      <c r="K56" s="3">
        <v>0</v>
      </c>
      <c r="L56" s="3">
        <v>13.578892710421915</v>
      </c>
      <c r="M56" s="3">
        <f>IF(F56&gt;0,SUM($J$2:J56)/SUM($F$2:F56),M55)</f>
        <v>17.200221977593547</v>
      </c>
    </row>
    <row r="57" spans="1:13" x14ac:dyDescent="0.25">
      <c r="A57" s="1">
        <v>44313</v>
      </c>
      <c r="B57" s="2">
        <v>18</v>
      </c>
      <c r="C57" s="2" t="s">
        <v>29</v>
      </c>
      <c r="D57" s="3" t="s">
        <v>13</v>
      </c>
      <c r="E57" s="3">
        <v>28790</v>
      </c>
      <c r="F57" s="3">
        <v>0</v>
      </c>
      <c r="G57" s="3">
        <v>96995.260000000009</v>
      </c>
      <c r="H57" s="3" t="s">
        <v>12</v>
      </c>
      <c r="I57" s="3">
        <v>13.8</v>
      </c>
      <c r="J57" s="3">
        <v>0</v>
      </c>
      <c r="K57" s="3">
        <v>397302</v>
      </c>
      <c r="L57" s="3">
        <v>13.595188702309228</v>
      </c>
      <c r="M57" s="3">
        <f>IF(F57&gt;0,SUM($J$2:J57)/SUM($F$2:F57),M56)</f>
        <v>17.200221977593547</v>
      </c>
    </row>
    <row r="58" spans="1:13" x14ac:dyDescent="0.25">
      <c r="A58" s="1">
        <v>44313</v>
      </c>
      <c r="B58" s="2">
        <v>18</v>
      </c>
      <c r="C58" s="2" t="s">
        <v>29</v>
      </c>
      <c r="D58" s="3" t="s">
        <v>13</v>
      </c>
      <c r="E58" s="3">
        <v>19500</v>
      </c>
      <c r="F58" s="3">
        <v>0</v>
      </c>
      <c r="G58" s="3">
        <v>116495.26000000001</v>
      </c>
      <c r="H58" s="3" t="s">
        <v>12</v>
      </c>
      <c r="I58" s="3">
        <v>13.8</v>
      </c>
      <c r="J58" s="3">
        <v>0</v>
      </c>
      <c r="K58" s="3">
        <v>269100</v>
      </c>
      <c r="L58" s="3">
        <v>13.604926675420021</v>
      </c>
      <c r="M58" s="3">
        <f>IF(F58&gt;0,SUM($J$2:J58)/SUM($F$2:F58),M57)</f>
        <v>17.200221977593547</v>
      </c>
    </row>
    <row r="59" spans="1:13" x14ac:dyDescent="0.25">
      <c r="A59" s="1">
        <v>44318</v>
      </c>
      <c r="B59" s="2">
        <v>19</v>
      </c>
      <c r="C59" s="2" t="s">
        <v>30</v>
      </c>
      <c r="D59" s="3" t="s">
        <v>13</v>
      </c>
      <c r="E59" s="3">
        <v>6255</v>
      </c>
      <c r="F59" s="3">
        <v>0</v>
      </c>
      <c r="G59" s="3">
        <v>122750.26000000001</v>
      </c>
      <c r="H59" s="3" t="s">
        <v>12</v>
      </c>
      <c r="I59" s="3">
        <v>12.9</v>
      </c>
      <c r="J59" s="3">
        <v>0</v>
      </c>
      <c r="K59" s="3">
        <v>80689.5</v>
      </c>
      <c r="L59" s="3">
        <v>13.594337119506417</v>
      </c>
      <c r="M59" s="3">
        <f>IF(F59&gt;0,SUM($J$2:J59)/SUM($F$2:F59),M58)</f>
        <v>17.200221977593547</v>
      </c>
    </row>
    <row r="60" spans="1:13" x14ac:dyDescent="0.25">
      <c r="A60" s="1">
        <v>44318</v>
      </c>
      <c r="B60" s="2">
        <v>19</v>
      </c>
      <c r="C60" s="2" t="s">
        <v>30</v>
      </c>
      <c r="D60" s="3" t="s">
        <v>13</v>
      </c>
      <c r="E60" s="3">
        <v>0</v>
      </c>
      <c r="F60" s="3">
        <v>6255</v>
      </c>
      <c r="G60" s="3">
        <v>116495.26000000001</v>
      </c>
      <c r="H60" s="3">
        <v>16.2</v>
      </c>
      <c r="I60" s="3" t="s">
        <v>12</v>
      </c>
      <c r="J60" s="3">
        <v>101331</v>
      </c>
      <c r="K60" s="3">
        <v>0</v>
      </c>
      <c r="L60" s="3">
        <v>13.594337119506417</v>
      </c>
      <c r="M60" s="3">
        <f>IF(F60&gt;0,SUM($J$2:J60)/SUM($F$2:F60),M59)</f>
        <v>17.179359577421241</v>
      </c>
    </row>
    <row r="61" spans="1:13" x14ac:dyDescent="0.25">
      <c r="A61" s="1">
        <v>44320</v>
      </c>
      <c r="B61" s="2">
        <v>19</v>
      </c>
      <c r="C61" s="2" t="s">
        <v>30</v>
      </c>
      <c r="D61" s="3" t="s">
        <v>13</v>
      </c>
      <c r="E61" s="3">
        <v>0</v>
      </c>
      <c r="F61" s="3">
        <v>6400</v>
      </c>
      <c r="G61" s="3">
        <v>110095.26000000001</v>
      </c>
      <c r="H61" s="3">
        <v>18.2</v>
      </c>
      <c r="I61" s="3" t="s">
        <v>12</v>
      </c>
      <c r="J61" s="3">
        <v>116480</v>
      </c>
      <c r="K61" s="3">
        <v>0</v>
      </c>
      <c r="L61" s="3">
        <v>13.594337119506417</v>
      </c>
      <c r="M61" s="3">
        <f>IF(F61&gt;0,SUM($J$2:J61)/SUM($F$2:F61),M60)</f>
        <v>17.2006862163562</v>
      </c>
    </row>
    <row r="62" spans="1:13" x14ac:dyDescent="0.25">
      <c r="A62" s="1">
        <v>44321</v>
      </c>
      <c r="B62" s="2">
        <v>19</v>
      </c>
      <c r="C62" s="2" t="s">
        <v>30</v>
      </c>
      <c r="D62" s="3" t="s">
        <v>13</v>
      </c>
      <c r="E62" s="3">
        <v>0</v>
      </c>
      <c r="F62" s="3">
        <v>4700</v>
      </c>
      <c r="G62" s="3">
        <v>105395.26000000001</v>
      </c>
      <c r="H62" s="3">
        <v>18.3</v>
      </c>
      <c r="I62" s="3" t="s">
        <v>12</v>
      </c>
      <c r="J62" s="3">
        <v>86010</v>
      </c>
      <c r="K62" s="3">
        <v>0</v>
      </c>
      <c r="L62" s="3">
        <v>13.594337119506417</v>
      </c>
      <c r="M62" s="3">
        <f>IF(F62&gt;0,SUM($J$2:J62)/SUM($F$2:F62),M61)</f>
        <v>17.217300268331691</v>
      </c>
    </row>
    <row r="63" spans="1:13" x14ac:dyDescent="0.25">
      <c r="B63" s="2">
        <v>20</v>
      </c>
      <c r="C63" s="28" t="s">
        <v>32</v>
      </c>
      <c r="D63" s="3" t="s">
        <v>13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29">
        <v>13.594337119506417</v>
      </c>
      <c r="M63" s="3">
        <f>IF(F63&gt;0,SUM($J$2:J63)/SUM($F$2:F63),M62)</f>
        <v>17.217300268331691</v>
      </c>
    </row>
    <row r="64" spans="1:13" x14ac:dyDescent="0.25">
      <c r="A64" s="1">
        <v>44335</v>
      </c>
      <c r="B64" s="2">
        <v>21</v>
      </c>
      <c r="C64" s="2" t="s">
        <v>33</v>
      </c>
      <c r="D64" s="3" t="s">
        <v>13</v>
      </c>
      <c r="E64" s="3">
        <v>0</v>
      </c>
      <c r="F64" s="3">
        <v>19500</v>
      </c>
      <c r="G64" s="3">
        <v>85895.260000000009</v>
      </c>
      <c r="H64" s="3">
        <v>16.7</v>
      </c>
      <c r="I64" s="3" t="s">
        <v>12</v>
      </c>
      <c r="J64" s="3">
        <v>325650</v>
      </c>
      <c r="K64" s="3">
        <v>0</v>
      </c>
      <c r="L64" s="3">
        <v>13.594337119506417</v>
      </c>
      <c r="M64" s="3">
        <f>IF(F64&gt;0,SUM($J$2:J64)/SUM($F$2:F64),M63)</f>
        <v>17.186777683829234</v>
      </c>
    </row>
    <row r="65" spans="1:13" x14ac:dyDescent="0.25">
      <c r="A65" s="1">
        <v>44343</v>
      </c>
      <c r="B65" s="2">
        <v>22</v>
      </c>
      <c r="C65" s="2" t="s">
        <v>34</v>
      </c>
      <c r="D65" s="3" t="s">
        <v>13</v>
      </c>
      <c r="E65" s="3">
        <v>0</v>
      </c>
      <c r="F65" s="3">
        <v>1050</v>
      </c>
      <c r="G65" s="3">
        <v>84845.260000000009</v>
      </c>
      <c r="H65" s="3">
        <v>18.8</v>
      </c>
      <c r="I65" s="3" t="s">
        <v>12</v>
      </c>
      <c r="J65" s="3">
        <v>19740</v>
      </c>
      <c r="K65" s="3">
        <v>0</v>
      </c>
      <c r="L65" s="3">
        <v>13.594337119506417</v>
      </c>
      <c r="M65" s="3">
        <f>IF(F65&gt;0,SUM($J$2:J65)/SUM($F$2:F65),M64)</f>
        <v>17.191886848406988</v>
      </c>
    </row>
    <row r="66" spans="1:13" x14ac:dyDescent="0.25">
      <c r="A66" s="1">
        <v>44346</v>
      </c>
      <c r="B66" s="2">
        <v>23</v>
      </c>
      <c r="C66" s="2" t="s">
        <v>35</v>
      </c>
      <c r="D66" s="3" t="s">
        <v>13</v>
      </c>
      <c r="E66" s="3">
        <v>0</v>
      </c>
      <c r="F66" s="3">
        <v>3460</v>
      </c>
      <c r="G66" s="3">
        <v>81385.260000000009</v>
      </c>
      <c r="H66" s="3">
        <v>16.600000000000001</v>
      </c>
      <c r="I66" s="3" t="s">
        <v>12</v>
      </c>
      <c r="J66" s="3">
        <v>57436.000000000007</v>
      </c>
      <c r="K66" s="3">
        <v>0</v>
      </c>
      <c r="L66" s="3">
        <v>13.594337119506417</v>
      </c>
      <c r="M66" s="3">
        <f>IF(F66&gt;0,SUM($J$2:J66)/SUM($F$2:F66),M65)</f>
        <v>17.185773596900091</v>
      </c>
    </row>
    <row r="67" spans="1:13" x14ac:dyDescent="0.25">
      <c r="A67" s="1">
        <v>44354</v>
      </c>
      <c r="B67" s="2">
        <v>24</v>
      </c>
      <c r="C67" s="2" t="s">
        <v>36</v>
      </c>
      <c r="D67" s="3" t="s">
        <v>13</v>
      </c>
      <c r="E67" s="3">
        <v>1100</v>
      </c>
      <c r="F67" s="3">
        <v>0</v>
      </c>
      <c r="G67" s="3">
        <v>82485.260000000009</v>
      </c>
      <c r="H67" s="3" t="s">
        <v>12</v>
      </c>
      <c r="I67" s="3">
        <v>12.2</v>
      </c>
      <c r="J67" s="3">
        <v>0</v>
      </c>
      <c r="K67" s="3">
        <v>13420</v>
      </c>
      <c r="L67" s="3">
        <v>13.590663271722116</v>
      </c>
      <c r="M67" s="3">
        <f>IF(F67&gt;0,SUM($J$2:J67)/SUM($F$2:F67),M66)</f>
        <v>17.185773596900091</v>
      </c>
    </row>
    <row r="68" spans="1:13" x14ac:dyDescent="0.25">
      <c r="A68" s="1">
        <v>44354</v>
      </c>
      <c r="B68" s="2">
        <v>24</v>
      </c>
      <c r="C68" s="2" t="s">
        <v>36</v>
      </c>
      <c r="D68" s="3" t="s">
        <v>13</v>
      </c>
      <c r="E68" s="3">
        <v>0</v>
      </c>
      <c r="F68" s="3">
        <v>1100</v>
      </c>
      <c r="G68" s="3">
        <v>81385.260000000009</v>
      </c>
      <c r="H68" s="3">
        <v>17.3</v>
      </c>
      <c r="I68" s="3" t="s">
        <v>12</v>
      </c>
      <c r="J68" s="3">
        <v>19030</v>
      </c>
      <c r="K68" s="3">
        <v>0</v>
      </c>
      <c r="L68" s="3">
        <v>13.590663271722116</v>
      </c>
      <c r="M68" s="3">
        <f>IF(F68&gt;0,SUM($J$2:J68)/SUM($F$2:F68),M67)</f>
        <v>17.186147443080927</v>
      </c>
    </row>
    <row r="69" spans="1:13" x14ac:dyDescent="0.25">
      <c r="A69" s="1">
        <v>44361</v>
      </c>
      <c r="B69" s="2">
        <v>25</v>
      </c>
      <c r="C69" s="2" t="s">
        <v>37</v>
      </c>
      <c r="D69" s="3" t="s">
        <v>13</v>
      </c>
      <c r="E69" s="3">
        <v>0</v>
      </c>
      <c r="F69" s="3">
        <v>4040</v>
      </c>
      <c r="G69" s="3">
        <v>77345.260000000009</v>
      </c>
      <c r="H69" s="3">
        <v>18.100000000000001</v>
      </c>
      <c r="I69" s="3" t="s">
        <v>12</v>
      </c>
      <c r="J69" s="3">
        <v>73124</v>
      </c>
      <c r="K69" s="3">
        <v>0</v>
      </c>
      <c r="L69" s="3">
        <v>13.590663271722116</v>
      </c>
      <c r="M69" s="3">
        <f>IF(F69&gt;0,SUM($J$2:J69)/SUM($F$2:F69),M68)</f>
        <v>17.197001748465564</v>
      </c>
    </row>
    <row r="70" spans="1:13" x14ac:dyDescent="0.25">
      <c r="A70" s="1">
        <v>44361</v>
      </c>
      <c r="B70" s="2">
        <v>25</v>
      </c>
      <c r="C70" s="2" t="s">
        <v>37</v>
      </c>
      <c r="D70" s="3" t="s">
        <v>13</v>
      </c>
      <c r="E70" s="3">
        <v>0</v>
      </c>
      <c r="F70" s="3">
        <v>5076</v>
      </c>
      <c r="G70" s="3">
        <v>72269.260000000009</v>
      </c>
      <c r="H70" s="3">
        <v>18.399999999999999</v>
      </c>
      <c r="I70" s="3" t="s">
        <v>12</v>
      </c>
      <c r="J70" s="3">
        <v>93398.399999999994</v>
      </c>
      <c r="K70" s="3">
        <v>0</v>
      </c>
      <c r="L70" s="3">
        <v>13.590663271722116</v>
      </c>
      <c r="M70" s="3">
        <f>IF(F70&gt;0,SUM($J$2:J70)/SUM($F$2:F70),M69)</f>
        <v>17.21469052956796</v>
      </c>
    </row>
    <row r="71" spans="1:13" x14ac:dyDescent="0.25">
      <c r="A71" s="1">
        <v>44361</v>
      </c>
      <c r="B71" s="2">
        <v>25</v>
      </c>
      <c r="C71" s="2" t="s">
        <v>37</v>
      </c>
      <c r="D71" s="3" t="s">
        <v>13</v>
      </c>
      <c r="E71" s="3">
        <v>0</v>
      </c>
      <c r="F71" s="3">
        <v>800</v>
      </c>
      <c r="G71" s="3">
        <v>71469.260000000009</v>
      </c>
      <c r="H71" s="3">
        <v>18.899999999999999</v>
      </c>
      <c r="I71" s="3" t="s">
        <v>12</v>
      </c>
      <c r="J71" s="3">
        <v>15119.999999999998</v>
      </c>
      <c r="K71" s="3">
        <v>0</v>
      </c>
      <c r="L71" s="3">
        <v>13.590663271722116</v>
      </c>
      <c r="M71" s="3">
        <f>IF(F71&gt;0,SUM($J$2:J71)/SUM($F$2:F71),M70)</f>
        <v>17.218587038498764</v>
      </c>
    </row>
    <row r="72" spans="1:13" x14ac:dyDescent="0.25">
      <c r="A72" s="1">
        <v>44366</v>
      </c>
      <c r="B72" s="2">
        <v>25</v>
      </c>
      <c r="C72" s="2" t="s">
        <v>37</v>
      </c>
      <c r="D72" s="3" t="s">
        <v>13</v>
      </c>
      <c r="E72" s="3">
        <v>0</v>
      </c>
      <c r="F72" s="3">
        <v>2538</v>
      </c>
      <c r="G72" s="3">
        <v>68931.260000000009</v>
      </c>
      <c r="H72" s="3">
        <v>18.3</v>
      </c>
      <c r="I72" s="3" t="s">
        <v>12</v>
      </c>
      <c r="J72" s="3">
        <v>46445.4</v>
      </c>
      <c r="K72" s="3">
        <v>0</v>
      </c>
      <c r="L72" s="3">
        <v>13.590663271722116</v>
      </c>
      <c r="M72" s="3">
        <f>IF(F72&gt;0,SUM($J$2:J72)/SUM($F$2:F72),M71)</f>
        <v>17.226461399301296</v>
      </c>
    </row>
    <row r="73" spans="1:13" x14ac:dyDescent="0.25">
      <c r="B73" s="2">
        <v>26</v>
      </c>
      <c r="C73" s="28" t="s">
        <v>38</v>
      </c>
      <c r="D73" s="3" t="s">
        <v>13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29">
        <v>13.590663271722116</v>
      </c>
      <c r="M73" s="3">
        <f>IF(F73&gt;0,SUM($J$2:J73)/SUM($F$2:F73),M72)</f>
        <v>17.226461399301296</v>
      </c>
    </row>
    <row r="74" spans="1:13" x14ac:dyDescent="0.25">
      <c r="A74" s="1">
        <v>44376</v>
      </c>
      <c r="B74" s="2">
        <v>27</v>
      </c>
      <c r="C74" s="2" t="s">
        <v>39</v>
      </c>
      <c r="D74" s="3" t="s">
        <v>13</v>
      </c>
      <c r="E74" s="3">
        <v>0</v>
      </c>
      <c r="F74" s="3">
        <v>3965</v>
      </c>
      <c r="G74" s="3">
        <v>64966.260000000009</v>
      </c>
      <c r="H74" s="3">
        <v>18.5</v>
      </c>
      <c r="I74" s="3" t="s">
        <v>12</v>
      </c>
      <c r="J74" s="3">
        <v>73352.5</v>
      </c>
      <c r="K74" s="3">
        <v>0</v>
      </c>
      <c r="L74" s="3">
        <v>13.590663271722116</v>
      </c>
      <c r="M74" s="3">
        <f>IF(F74&gt;0,SUM($J$2:J74)/SUM($F$2:F74),M73)</f>
        <v>17.240785749939494</v>
      </c>
    </row>
    <row r="75" spans="1:13" x14ac:dyDescent="0.25">
      <c r="A75" s="1">
        <v>44378</v>
      </c>
      <c r="B75" s="2">
        <v>27</v>
      </c>
      <c r="C75" s="2" t="s">
        <v>39</v>
      </c>
      <c r="D75" s="3" t="s">
        <v>13</v>
      </c>
      <c r="E75" s="3">
        <v>0</v>
      </c>
      <c r="F75" s="3">
        <v>0</v>
      </c>
      <c r="G75" s="3">
        <v>64966.260000000009</v>
      </c>
      <c r="H75" s="3" t="s">
        <v>12</v>
      </c>
      <c r="I75" s="3" t="s">
        <v>12</v>
      </c>
      <c r="J75" s="3">
        <v>0</v>
      </c>
      <c r="K75" s="3">
        <v>0</v>
      </c>
      <c r="L75" s="3">
        <v>13.590663271722116</v>
      </c>
      <c r="M75" s="3">
        <f>IF(F75&gt;0,SUM($J$2:J75)/SUM($F$2:F75),M74)</f>
        <v>17.240785749939494</v>
      </c>
    </row>
    <row r="76" spans="1:13" x14ac:dyDescent="0.25">
      <c r="B76" s="2">
        <v>28</v>
      </c>
      <c r="C76" s="28" t="s">
        <v>40</v>
      </c>
      <c r="D76" s="3" t="s">
        <v>13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29">
        <v>13.590663271722116</v>
      </c>
      <c r="M76" s="3">
        <f>IF(F76&gt;0,SUM($J$2:J76)/SUM($F$2:F76),M75)</f>
        <v>17.240785749939494</v>
      </c>
    </row>
    <row r="77" spans="1:13" x14ac:dyDescent="0.25">
      <c r="B77" s="2">
        <v>29</v>
      </c>
      <c r="C77" s="28" t="s">
        <v>41</v>
      </c>
      <c r="D77" s="3" t="s">
        <v>13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29">
        <v>13.590663271722116</v>
      </c>
      <c r="M77" s="3">
        <f>IF(F77&gt;0,SUM($J$2:J77)/SUM($F$2:F77),M76)</f>
        <v>17.240785749939494</v>
      </c>
    </row>
    <row r="78" spans="1:13" x14ac:dyDescent="0.25">
      <c r="B78" s="2">
        <v>30</v>
      </c>
      <c r="C78" s="28" t="s">
        <v>43</v>
      </c>
      <c r="D78" s="3" t="s">
        <v>13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29">
        <v>13.590663271722116</v>
      </c>
      <c r="M78" s="3">
        <f>IF(F78&gt;0,SUM($J$2:J78)/SUM($F$2:F78),M77)</f>
        <v>17.240785749939494</v>
      </c>
    </row>
    <row r="79" spans="1:13" x14ac:dyDescent="0.25">
      <c r="B79" s="2">
        <v>31</v>
      </c>
      <c r="C79" s="28" t="s">
        <v>44</v>
      </c>
      <c r="D79" s="3" t="s">
        <v>13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29">
        <v>13.590663271722116</v>
      </c>
      <c r="M79" s="3">
        <f>IF(F79&gt;0,SUM($J$2:J79)/SUM($F$2:F79),M78)</f>
        <v>17.240785749939494</v>
      </c>
    </row>
    <row r="80" spans="1:13" x14ac:dyDescent="0.25">
      <c r="A80" s="1">
        <v>44415</v>
      </c>
      <c r="B80" s="2">
        <v>32</v>
      </c>
      <c r="C80" s="2" t="s">
        <v>45</v>
      </c>
      <c r="D80" s="3" t="s">
        <v>13</v>
      </c>
      <c r="E80" s="3">
        <v>0</v>
      </c>
      <c r="F80" s="3">
        <v>5160</v>
      </c>
      <c r="G80" s="3">
        <v>59806.260000000009</v>
      </c>
      <c r="H80" s="3">
        <v>18.5</v>
      </c>
      <c r="I80" s="3" t="s">
        <v>12</v>
      </c>
      <c r="J80" s="3">
        <v>95460</v>
      </c>
      <c r="K80" s="3">
        <v>0</v>
      </c>
      <c r="L80" s="3">
        <v>13.590663271722116</v>
      </c>
      <c r="M80" s="3">
        <f>IF(F80&gt;0,SUM($J$2:J80)/SUM($F$2:F80),M79)</f>
        <v>17.258951696227584</v>
      </c>
    </row>
    <row r="81" spans="1:13" x14ac:dyDescent="0.25">
      <c r="B81" s="2">
        <v>33</v>
      </c>
      <c r="C81" s="28" t="s">
        <v>46</v>
      </c>
      <c r="D81" s="3" t="s">
        <v>13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29">
        <v>13.590663271722116</v>
      </c>
      <c r="M81" s="3">
        <f>IF(F81&gt;0,SUM($J$2:J81)/SUM($F$2:F81),M80)</f>
        <v>17.258951696227584</v>
      </c>
    </row>
    <row r="82" spans="1:13" x14ac:dyDescent="0.25">
      <c r="B82" s="2">
        <v>34</v>
      </c>
      <c r="C82" s="28" t="s">
        <v>47</v>
      </c>
      <c r="D82" s="3" t="s">
        <v>13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29">
        <v>13.590663271722116</v>
      </c>
      <c r="M82" s="3">
        <f>IF(F82&gt;0,SUM($J$2:J82)/SUM($F$2:F82),M81)</f>
        <v>17.258951696227584</v>
      </c>
    </row>
    <row r="83" spans="1:13" x14ac:dyDescent="0.25">
      <c r="A83" s="1">
        <v>44434</v>
      </c>
      <c r="B83" s="2">
        <v>35</v>
      </c>
      <c r="C83" s="2" t="s">
        <v>48</v>
      </c>
      <c r="D83" s="3" t="s">
        <v>13</v>
      </c>
      <c r="E83" s="3">
        <v>0</v>
      </c>
      <c r="F83" s="3">
        <v>600</v>
      </c>
      <c r="G83" s="3">
        <v>59206.260000000009</v>
      </c>
      <c r="H83" s="3">
        <v>16.3</v>
      </c>
      <c r="I83" s="3" t="s">
        <v>12</v>
      </c>
      <c r="J83" s="3">
        <v>9780</v>
      </c>
      <c r="K83" s="3">
        <v>0</v>
      </c>
      <c r="L83" s="3">
        <v>13.590663271722116</v>
      </c>
      <c r="M83" s="3">
        <f>IF(F83&gt;0,SUM($J$2:J83)/SUM($F$2:F83),M82)</f>
        <v>17.257345758273679</v>
      </c>
    </row>
    <row r="84" spans="1:13" x14ac:dyDescent="0.25">
      <c r="A84" s="1">
        <v>44436</v>
      </c>
      <c r="B84" s="2">
        <v>35</v>
      </c>
      <c r="C84" s="2" t="s">
        <v>48</v>
      </c>
      <c r="D84" s="3" t="s">
        <v>13</v>
      </c>
      <c r="E84" s="3">
        <v>2475</v>
      </c>
      <c r="F84" s="3">
        <v>0</v>
      </c>
      <c r="G84" s="3">
        <v>61681.260000000009</v>
      </c>
      <c r="H84" s="3" t="s">
        <v>12</v>
      </c>
      <c r="I84" s="3">
        <v>13.6</v>
      </c>
      <c r="J84" s="3">
        <v>0</v>
      </c>
      <c r="K84" s="3">
        <v>33660</v>
      </c>
      <c r="L84" s="3">
        <v>13.590718297165077</v>
      </c>
      <c r="M84" s="3">
        <f>IF(F84&gt;0,SUM($J$2:J84)/SUM($F$2:F84),M83)</f>
        <v>17.257345758273679</v>
      </c>
    </row>
    <row r="85" spans="1:13" x14ac:dyDescent="0.25">
      <c r="A85" s="1">
        <v>44436</v>
      </c>
      <c r="B85" s="2">
        <v>35</v>
      </c>
      <c r="C85" s="2" t="s">
        <v>48</v>
      </c>
      <c r="D85" s="3" t="s">
        <v>13</v>
      </c>
      <c r="E85" s="3">
        <v>5410</v>
      </c>
      <c r="F85" s="3">
        <v>0</v>
      </c>
      <c r="G85" s="3">
        <v>67091.260000000009</v>
      </c>
      <c r="H85" s="3" t="s">
        <v>12</v>
      </c>
      <c r="I85" s="3">
        <v>14.5</v>
      </c>
      <c r="J85" s="3">
        <v>0</v>
      </c>
      <c r="K85" s="3">
        <v>78445</v>
      </c>
      <c r="L85" s="3">
        <v>13.602282891187288</v>
      </c>
      <c r="M85" s="3">
        <f>IF(F85&gt;0,SUM($J$2:J85)/SUM($F$2:F85),M84)</f>
        <v>17.257345758273679</v>
      </c>
    </row>
    <row r="86" spans="1:13" x14ac:dyDescent="0.25">
      <c r="A86" s="1">
        <v>44437</v>
      </c>
      <c r="B86" s="2">
        <v>36</v>
      </c>
      <c r="C86" s="2" t="s">
        <v>49</v>
      </c>
      <c r="D86" s="3" t="s">
        <v>13</v>
      </c>
      <c r="E86" s="3">
        <v>0</v>
      </c>
      <c r="F86" s="3">
        <v>2475</v>
      </c>
      <c r="G86" s="3">
        <v>64616.260000000009</v>
      </c>
      <c r="H86" s="3">
        <v>16.2</v>
      </c>
      <c r="I86" s="3" t="s">
        <v>12</v>
      </c>
      <c r="J86" s="3">
        <v>40095</v>
      </c>
      <c r="K86" s="3">
        <v>0</v>
      </c>
      <c r="L86" s="3">
        <v>13.602282891187288</v>
      </c>
      <c r="M86" s="3">
        <f>IF(F86&gt;0,SUM($J$2:J86)/SUM($F$2:F86),M85)</f>
        <v>17.250091664018498</v>
      </c>
    </row>
    <row r="87" spans="1:13" x14ac:dyDescent="0.25">
      <c r="A87" s="1">
        <v>44437</v>
      </c>
      <c r="B87" s="2">
        <v>36</v>
      </c>
      <c r="C87" s="2" t="s">
        <v>49</v>
      </c>
      <c r="D87" s="3" t="s">
        <v>13</v>
      </c>
      <c r="E87" s="3">
        <v>0</v>
      </c>
      <c r="F87" s="3">
        <v>5410</v>
      </c>
      <c r="G87" s="3">
        <v>59206.260000000009</v>
      </c>
      <c r="H87" s="3">
        <v>17.399999999999999</v>
      </c>
      <c r="I87" s="3" t="s">
        <v>12</v>
      </c>
      <c r="J87" s="3">
        <v>94133.999999999985</v>
      </c>
      <c r="K87" s="3">
        <v>0</v>
      </c>
      <c r="L87" s="3">
        <v>13.602282891187288</v>
      </c>
      <c r="M87" s="3">
        <f>IF(F87&gt;0,SUM($J$2:J87)/SUM($F$2:F87),M86)</f>
        <v>17.252306540401328</v>
      </c>
    </row>
    <row r="88" spans="1:13" x14ac:dyDescent="0.25">
      <c r="A88" s="1">
        <v>44438</v>
      </c>
      <c r="B88" s="2">
        <v>36</v>
      </c>
      <c r="C88" s="2" t="s">
        <v>49</v>
      </c>
      <c r="D88" s="3" t="s">
        <v>13</v>
      </c>
      <c r="E88" s="3">
        <v>0</v>
      </c>
      <c r="F88" s="3">
        <v>8180</v>
      </c>
      <c r="G88" s="3">
        <v>51026.260000000009</v>
      </c>
      <c r="H88" s="3">
        <v>18.5</v>
      </c>
      <c r="I88" s="3" t="s">
        <v>12</v>
      </c>
      <c r="J88" s="3">
        <v>151330</v>
      </c>
      <c r="K88" s="3">
        <v>0</v>
      </c>
      <c r="L88" s="3">
        <v>13.602282891187288</v>
      </c>
      <c r="M88" s="3">
        <f>IF(F88&gt;0,SUM($J$2:J88)/SUM($F$2:F88),M87)</f>
        <v>17.279570715824111</v>
      </c>
    </row>
    <row r="89" spans="1:13" x14ac:dyDescent="0.25">
      <c r="A89" s="1">
        <v>44450</v>
      </c>
      <c r="B89" s="2">
        <v>37</v>
      </c>
      <c r="C89" s="2" t="s">
        <v>50</v>
      </c>
      <c r="D89" s="3" t="s">
        <v>13</v>
      </c>
      <c r="E89" s="3">
        <v>0</v>
      </c>
      <c r="F89" s="3">
        <v>19250</v>
      </c>
      <c r="G89" s="3">
        <v>31776.260000000009</v>
      </c>
      <c r="H89" s="3">
        <v>18.2</v>
      </c>
      <c r="I89" s="3" t="s">
        <v>12</v>
      </c>
      <c r="J89" s="3">
        <v>350350</v>
      </c>
      <c r="K89" s="3">
        <v>0</v>
      </c>
      <c r="L89" s="3">
        <v>13.602282891187288</v>
      </c>
      <c r="M89" s="3">
        <f>IF(F89&gt;0,SUM($J$2:J89)/SUM($F$2:F89),M88)</f>
        <v>17.324587517274225</v>
      </c>
    </row>
    <row r="90" spans="1:13" x14ac:dyDescent="0.25">
      <c r="B90" s="2">
        <v>38</v>
      </c>
      <c r="C90" s="28" t="s">
        <v>51</v>
      </c>
      <c r="D90" s="3" t="s">
        <v>13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29">
        <v>13.602282891187288</v>
      </c>
      <c r="M90" s="3">
        <f>IF(F90&gt;0,SUM($J$2:J90)/SUM($F$2:F90),M89)</f>
        <v>17.324587517274225</v>
      </c>
    </row>
    <row r="91" spans="1:13" x14ac:dyDescent="0.25">
      <c r="A91" s="1">
        <v>44461</v>
      </c>
      <c r="B91" s="2">
        <v>39</v>
      </c>
      <c r="C91" s="2" t="s">
        <v>52</v>
      </c>
      <c r="D91" s="3" t="s">
        <v>13</v>
      </c>
      <c r="E91" s="3">
        <v>5955</v>
      </c>
      <c r="F91" s="3">
        <v>0</v>
      </c>
      <c r="G91" s="3">
        <v>37731.260000000009</v>
      </c>
      <c r="H91" s="3" t="s">
        <v>12</v>
      </c>
      <c r="I91" s="3">
        <v>13.9</v>
      </c>
      <c r="J91" s="3">
        <v>0</v>
      </c>
      <c r="K91" s="3">
        <v>82774.5</v>
      </c>
      <c r="L91" s="3">
        <v>13.606393275580857</v>
      </c>
      <c r="M91" s="3">
        <f>IF(F91&gt;0,SUM($J$2:J91)/SUM($F$2:F91),M90)</f>
        <v>17.324587517274225</v>
      </c>
    </row>
    <row r="92" spans="1:13" x14ac:dyDescent="0.25">
      <c r="A92" s="1">
        <v>44461</v>
      </c>
      <c r="B92" s="2">
        <v>39</v>
      </c>
      <c r="C92" s="2" t="s">
        <v>52</v>
      </c>
      <c r="D92" s="3" t="s">
        <v>13</v>
      </c>
      <c r="E92" s="3">
        <v>18000</v>
      </c>
      <c r="F92" s="3">
        <v>0</v>
      </c>
      <c r="G92" s="3">
        <v>55731.260000000009</v>
      </c>
      <c r="H92" s="3" t="s">
        <v>12</v>
      </c>
      <c r="I92" s="3">
        <v>12.7</v>
      </c>
      <c r="J92" s="3">
        <v>0</v>
      </c>
      <c r="K92" s="3">
        <v>228600</v>
      </c>
      <c r="L92" s="3">
        <v>13.57008295804693</v>
      </c>
      <c r="M92" s="3">
        <f>IF(F92&gt;0,SUM($J$2:J92)/SUM($F$2:F92),M91)</f>
        <v>17.324587517274225</v>
      </c>
    </row>
    <row r="93" spans="1:13" x14ac:dyDescent="0.25">
      <c r="A93" s="1">
        <v>44461</v>
      </c>
      <c r="B93" s="2">
        <v>39</v>
      </c>
      <c r="C93" s="2" t="s">
        <v>52</v>
      </c>
      <c r="D93" s="3" t="s">
        <v>13</v>
      </c>
      <c r="E93" s="3">
        <v>0</v>
      </c>
      <c r="F93" s="3">
        <v>23955</v>
      </c>
      <c r="G93" s="3">
        <v>31776.260000000009</v>
      </c>
      <c r="H93" s="3">
        <v>18.2</v>
      </c>
      <c r="I93" s="3" t="s">
        <v>12</v>
      </c>
      <c r="J93" s="3">
        <v>435981</v>
      </c>
      <c r="K93" s="3">
        <v>0</v>
      </c>
      <c r="L93" s="3">
        <v>13.57008295804693</v>
      </c>
      <c r="M93" s="3">
        <f>IF(F93&gt;0,SUM($J$2:J93)/SUM($F$2:F93),M92)</f>
        <v>17.374810591491396</v>
      </c>
    </row>
    <row r="94" spans="1:13" x14ac:dyDescent="0.25">
      <c r="A94" s="1">
        <v>44469</v>
      </c>
      <c r="B94" s="2">
        <v>40</v>
      </c>
      <c r="C94" s="2" t="s">
        <v>54</v>
      </c>
      <c r="D94" s="3" t="s">
        <v>13</v>
      </c>
      <c r="E94" s="3">
        <v>19330</v>
      </c>
      <c r="F94" s="3">
        <v>0</v>
      </c>
      <c r="G94" s="3">
        <v>51106.260000000009</v>
      </c>
      <c r="H94" s="3" t="s">
        <v>12</v>
      </c>
      <c r="I94" s="3">
        <v>12.8</v>
      </c>
      <c r="J94" s="3">
        <v>0</v>
      </c>
      <c r="K94" s="3">
        <v>247424</v>
      </c>
      <c r="L94" s="3">
        <v>13.538320251529115</v>
      </c>
      <c r="M94" s="3">
        <f>IF(F94&gt;0,SUM($J$2:J94)/SUM($F$2:F94),M93)</f>
        <v>17.374810591491396</v>
      </c>
    </row>
    <row r="95" spans="1:13" x14ac:dyDescent="0.25">
      <c r="A95" s="1">
        <v>44469</v>
      </c>
      <c r="B95" s="2">
        <v>40</v>
      </c>
      <c r="C95" s="2" t="s">
        <v>54</v>
      </c>
      <c r="D95" s="3" t="s">
        <v>13</v>
      </c>
      <c r="E95" s="3">
        <v>0</v>
      </c>
      <c r="F95" s="3">
        <v>19330</v>
      </c>
      <c r="G95" s="3">
        <v>31776.260000000009</v>
      </c>
      <c r="H95" s="3">
        <v>18.899999999999999</v>
      </c>
      <c r="I95" s="3" t="s">
        <v>12</v>
      </c>
      <c r="J95" s="3">
        <v>365337</v>
      </c>
      <c r="K95" s="3">
        <v>0</v>
      </c>
      <c r="L95" s="3">
        <v>13.538320251529115</v>
      </c>
      <c r="M95" s="3">
        <f>IF(F95&gt;0,SUM($J$2:J95)/SUM($F$2:F95),M94)</f>
        <v>17.442293876421672</v>
      </c>
    </row>
    <row r="96" spans="1:13" x14ac:dyDescent="0.25">
      <c r="A96" s="1">
        <v>44471</v>
      </c>
      <c r="B96" s="2">
        <v>40</v>
      </c>
      <c r="C96" s="2" t="s">
        <v>54</v>
      </c>
      <c r="D96" s="3" t="s">
        <v>13</v>
      </c>
      <c r="E96" s="3">
        <v>0</v>
      </c>
      <c r="F96" s="3">
        <v>2335</v>
      </c>
      <c r="G96" s="3">
        <v>29441.260000000009</v>
      </c>
      <c r="H96" s="3">
        <v>16.3</v>
      </c>
      <c r="I96" s="3" t="s">
        <v>12</v>
      </c>
      <c r="J96" s="3">
        <v>38060.5</v>
      </c>
      <c r="K96" s="3">
        <v>0</v>
      </c>
      <c r="L96" s="3">
        <v>13.538320251529115</v>
      </c>
      <c r="M96" s="3">
        <f>IF(F96&gt;0,SUM($J$2:J96)/SUM($F$2:F96),M95)</f>
        <v>17.436221057955947</v>
      </c>
    </row>
    <row r="97" spans="1:13" x14ac:dyDescent="0.25">
      <c r="B97" s="2">
        <v>41</v>
      </c>
      <c r="C97" s="28" t="s">
        <v>55</v>
      </c>
      <c r="D97" s="3" t="s">
        <v>13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29">
        <v>13.538320251529115</v>
      </c>
      <c r="M97" s="3">
        <f>IF(F97&gt;0,SUM($J$2:J97)/SUM($F$2:F97),M96)</f>
        <v>17.436221057955947</v>
      </c>
    </row>
    <row r="98" spans="1:13" x14ac:dyDescent="0.25">
      <c r="A98" s="1">
        <v>44479</v>
      </c>
      <c r="B98" s="2">
        <v>42</v>
      </c>
      <c r="C98" s="28" t="s">
        <v>56</v>
      </c>
      <c r="D98" s="3" t="s">
        <v>13</v>
      </c>
      <c r="E98" s="3">
        <v>13929</v>
      </c>
      <c r="F98" s="3">
        <v>0</v>
      </c>
      <c r="G98" s="3">
        <v>43370.260000000009</v>
      </c>
      <c r="H98" s="3" t="s">
        <v>12</v>
      </c>
      <c r="I98" s="3">
        <v>12.2</v>
      </c>
      <c r="J98" s="3">
        <v>0</v>
      </c>
      <c r="K98" s="3">
        <v>169933.8</v>
      </c>
      <c r="L98" s="3">
        <v>13.499691700382835</v>
      </c>
      <c r="M98" s="3">
        <f>IF(F98&gt;0,SUM($J$2:J98)/SUM($F$2:F98),M97)</f>
        <v>17.436221057955947</v>
      </c>
    </row>
    <row r="99" spans="1:13" x14ac:dyDescent="0.25">
      <c r="A99" s="1">
        <v>44480</v>
      </c>
      <c r="B99" s="2">
        <v>42</v>
      </c>
      <c r="C99" s="28" t="s">
        <v>56</v>
      </c>
      <c r="D99" s="3" t="s">
        <v>13</v>
      </c>
      <c r="E99" s="3">
        <v>0</v>
      </c>
      <c r="F99" s="3">
        <v>9130</v>
      </c>
      <c r="G99" s="3">
        <v>34240.260000000009</v>
      </c>
      <c r="H99" s="3">
        <v>16.600000000000001</v>
      </c>
      <c r="I99" s="3" t="s">
        <v>12</v>
      </c>
      <c r="J99" s="3">
        <v>151558</v>
      </c>
      <c r="K99" s="3">
        <v>0</v>
      </c>
      <c r="L99" s="3">
        <v>13.499691700382835</v>
      </c>
      <c r="M99" s="3">
        <f>IF(F99&gt;0,SUM($J$2:J99)/SUM($F$2:F99),M98)</f>
        <v>17.419192329502572</v>
      </c>
    </row>
    <row r="100" spans="1:13" x14ac:dyDescent="0.25">
      <c r="A100" s="1">
        <v>44483</v>
      </c>
      <c r="B100" s="2">
        <v>42</v>
      </c>
      <c r="C100" s="28" t="s">
        <v>56</v>
      </c>
      <c r="D100" s="3" t="s">
        <v>13</v>
      </c>
      <c r="E100" s="3">
        <v>0</v>
      </c>
      <c r="F100" s="3">
        <v>11594</v>
      </c>
      <c r="G100" s="3">
        <v>22646.260000000009</v>
      </c>
      <c r="H100" s="3">
        <v>17.600000000000001</v>
      </c>
      <c r="I100" s="3" t="s">
        <v>12</v>
      </c>
      <c r="J100" s="3">
        <v>204054.40000000002</v>
      </c>
      <c r="K100" s="3">
        <v>0</v>
      </c>
      <c r="L100" s="3">
        <v>13.499691700382835</v>
      </c>
      <c r="M100" s="3">
        <f>IF(F100&gt;0,SUM($J$2:J100)/SUM($F$2:F100),M99)</f>
        <v>17.42375010066613</v>
      </c>
    </row>
    <row r="101" spans="1:13" x14ac:dyDescent="0.25">
      <c r="A101" s="1">
        <v>44483</v>
      </c>
      <c r="B101" s="2">
        <v>42</v>
      </c>
      <c r="C101" s="28" t="s">
        <v>56</v>
      </c>
      <c r="D101" s="3" t="s">
        <v>13</v>
      </c>
      <c r="E101" s="3">
        <v>6956.4000000000005</v>
      </c>
      <c r="F101" s="3">
        <v>0</v>
      </c>
      <c r="G101" s="3">
        <v>29602.660000000033</v>
      </c>
      <c r="H101" s="3" t="s">
        <v>12</v>
      </c>
      <c r="I101" s="3">
        <v>12.1</v>
      </c>
      <c r="J101" s="3">
        <v>0</v>
      </c>
      <c r="K101" s="3">
        <v>84172.44</v>
      </c>
      <c r="L101" s="3">
        <v>13.479801931981299</v>
      </c>
      <c r="M101" s="3">
        <f>IF(F101&gt;0,SUM($J$2:J101)/SUM($F$2:F101),M100)</f>
        <v>17.42375010066613</v>
      </c>
    </row>
    <row r="102" spans="1:13" x14ac:dyDescent="0.25">
      <c r="A102" s="1">
        <v>44483</v>
      </c>
      <c r="B102" s="2">
        <v>42</v>
      </c>
      <c r="C102" s="28" t="s">
        <v>56</v>
      </c>
      <c r="D102" s="3" t="s">
        <v>13</v>
      </c>
      <c r="E102" s="3">
        <v>0</v>
      </c>
      <c r="F102" s="3">
        <v>6956.4</v>
      </c>
      <c r="G102" s="3">
        <v>22646.260000000009</v>
      </c>
      <c r="H102" s="3">
        <v>17.2</v>
      </c>
      <c r="I102" s="3" t="s">
        <v>12</v>
      </c>
      <c r="J102" s="3">
        <v>119650.07999999999</v>
      </c>
      <c r="K102" s="3">
        <v>0</v>
      </c>
      <c r="L102" s="3">
        <v>13.479801931981299</v>
      </c>
      <c r="M102" s="3">
        <f>IF(F102&gt;0,SUM($J$2:J102)/SUM($F$2:F102),M101)</f>
        <v>17.420416368096959</v>
      </c>
    </row>
    <row r="103" spans="1:13" x14ac:dyDescent="0.25">
      <c r="A103" s="1">
        <v>44486</v>
      </c>
      <c r="B103" s="2">
        <v>43</v>
      </c>
      <c r="C103" s="28" t="s">
        <v>57</v>
      </c>
      <c r="D103" s="3" t="s">
        <v>13</v>
      </c>
      <c r="E103" s="3">
        <v>0</v>
      </c>
      <c r="F103" s="3">
        <v>1778.5</v>
      </c>
      <c r="G103" s="3">
        <v>20867.760000000009</v>
      </c>
      <c r="H103" s="3">
        <v>16.600000000000001</v>
      </c>
      <c r="I103" s="3" t="s">
        <v>12</v>
      </c>
      <c r="J103" s="3">
        <v>29523.100000000002</v>
      </c>
      <c r="K103" s="3">
        <v>0</v>
      </c>
      <c r="L103" s="3">
        <v>13.479801931981299</v>
      </c>
      <c r="M103" s="3">
        <f>IF(F103&gt;0,SUM($J$2:J103)/SUM($F$2:F103),M102)</f>
        <v>17.417303075243762</v>
      </c>
    </row>
    <row r="104" spans="1:13" x14ac:dyDescent="0.25">
      <c r="A104" s="1">
        <v>44487</v>
      </c>
      <c r="B104" s="2">
        <v>43</v>
      </c>
      <c r="C104" s="28" t="s">
        <v>57</v>
      </c>
      <c r="D104" s="3" t="s">
        <v>13</v>
      </c>
      <c r="E104" s="3">
        <v>0</v>
      </c>
      <c r="F104" s="3">
        <v>818</v>
      </c>
      <c r="G104" s="3">
        <v>20049.760000000009</v>
      </c>
      <c r="H104" s="3">
        <v>16.2</v>
      </c>
      <c r="I104" s="3" t="s">
        <v>12</v>
      </c>
      <c r="J104" s="3">
        <v>13251.599999999999</v>
      </c>
      <c r="K104" s="3">
        <v>0</v>
      </c>
      <c r="L104" s="3">
        <v>13.479801931981299</v>
      </c>
      <c r="M104" s="3">
        <f>IF(F104&gt;0,SUM($J$2:J104)/SUM($F$2:F104),M103)</f>
        <v>17.415182144575272</v>
      </c>
    </row>
    <row r="105" spans="1:13" x14ac:dyDescent="0.25">
      <c r="B105" s="2">
        <v>44</v>
      </c>
      <c r="C105" s="28" t="s">
        <v>58</v>
      </c>
      <c r="D105" s="3" t="s">
        <v>13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29">
        <v>13.479801931981299</v>
      </c>
      <c r="M105" s="3">
        <f>IF(F105&gt;0,SUM($J$2:J105)/SUM($F$2:F105),M104)</f>
        <v>17.415182144575272</v>
      </c>
    </row>
    <row r="106" spans="1:13" x14ac:dyDescent="0.25">
      <c r="B106" s="2">
        <v>45</v>
      </c>
      <c r="C106" s="28" t="s">
        <v>59</v>
      </c>
      <c r="D106" s="3" t="s">
        <v>13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29">
        <v>13.479801931981299</v>
      </c>
      <c r="M106" s="3">
        <f>IF(F106&gt;0,SUM($J$2:J106)/SUM($F$2:F106),M105)</f>
        <v>17.415182144575272</v>
      </c>
    </row>
    <row r="107" spans="1:13" x14ac:dyDescent="0.25">
      <c r="A107" s="1">
        <v>44511</v>
      </c>
      <c r="B107" s="2">
        <v>46</v>
      </c>
      <c r="C107" s="28" t="s">
        <v>60</v>
      </c>
      <c r="D107" s="3" t="s">
        <v>13</v>
      </c>
      <c r="E107" s="3">
        <v>0</v>
      </c>
      <c r="F107" s="3">
        <v>19000</v>
      </c>
      <c r="G107" s="3">
        <v>1049.7600000000093</v>
      </c>
      <c r="H107" s="3">
        <v>18.899999999999999</v>
      </c>
      <c r="I107" s="3" t="s">
        <v>12</v>
      </c>
      <c r="J107" s="3">
        <v>359100</v>
      </c>
      <c r="K107" s="3">
        <v>0</v>
      </c>
      <c r="L107" s="3">
        <v>13.479801931981299</v>
      </c>
      <c r="M107" s="3">
        <f>IF(F107&gt;0,SUM($J$2:J107)/SUM($F$2:F107),M106)</f>
        <v>17.4729347882739</v>
      </c>
    </row>
    <row r="108" spans="1:13" x14ac:dyDescent="0.25">
      <c r="A108" s="1">
        <v>44511</v>
      </c>
      <c r="B108" s="2">
        <v>46</v>
      </c>
      <c r="C108" s="28" t="s">
        <v>60</v>
      </c>
      <c r="D108" s="3" t="s">
        <v>13</v>
      </c>
      <c r="E108" s="3">
        <v>0</v>
      </c>
      <c r="F108" s="3">
        <v>179.6</v>
      </c>
      <c r="G108" s="3">
        <v>870.1600000000326</v>
      </c>
      <c r="H108" s="3">
        <v>18.7</v>
      </c>
      <c r="I108" s="3" t="s">
        <v>12</v>
      </c>
      <c r="J108" s="3">
        <v>3358.52</v>
      </c>
      <c r="K108" s="3">
        <v>0</v>
      </c>
      <c r="L108" s="3">
        <v>13.479801931981299</v>
      </c>
      <c r="M108" s="3">
        <f>IF(F108&gt;0,SUM($J$2:J108)/SUM($F$2:F108),M107)</f>
        <v>17.473385770491479</v>
      </c>
    </row>
    <row r="109" spans="1:13" x14ac:dyDescent="0.25">
      <c r="A109" s="1">
        <v>44515</v>
      </c>
      <c r="B109" s="2">
        <v>47</v>
      </c>
      <c r="C109" s="28" t="s">
        <v>61</v>
      </c>
      <c r="D109" s="3" t="s">
        <v>13</v>
      </c>
      <c r="E109" s="3">
        <v>4480</v>
      </c>
      <c r="F109" s="3">
        <v>0</v>
      </c>
      <c r="G109" s="3">
        <v>5350.1600000000326</v>
      </c>
      <c r="H109" s="3" t="s">
        <v>12</v>
      </c>
      <c r="I109" s="3">
        <v>13.7</v>
      </c>
      <c r="J109" s="3">
        <v>0</v>
      </c>
      <c r="K109" s="3">
        <v>61376</v>
      </c>
      <c r="L109" s="3">
        <v>13.48179879352794</v>
      </c>
      <c r="M109" s="3">
        <f>IF(F109&gt;0,SUM($J$2:J109)/SUM($F$2:F109),M108)</f>
        <v>17.473385770491479</v>
      </c>
    </row>
    <row r="110" spans="1:13" x14ac:dyDescent="0.25">
      <c r="A110" s="1">
        <v>44515</v>
      </c>
      <c r="B110" s="2">
        <v>47</v>
      </c>
      <c r="C110" s="28" t="s">
        <v>61</v>
      </c>
      <c r="D110" s="3" t="s">
        <v>13</v>
      </c>
      <c r="E110" s="3">
        <v>0</v>
      </c>
      <c r="F110" s="3">
        <v>4480</v>
      </c>
      <c r="G110" s="3">
        <v>870.1600000000326</v>
      </c>
      <c r="H110" s="3">
        <v>17.100000000000001</v>
      </c>
      <c r="I110" s="3" t="s">
        <v>12</v>
      </c>
      <c r="J110" s="3">
        <v>76608</v>
      </c>
      <c r="K110" s="3">
        <v>0</v>
      </c>
      <c r="L110" s="3">
        <v>13.48179879352794</v>
      </c>
      <c r="M110" s="3">
        <f>IF(F110&gt;0,SUM($J$2:J110)/SUM($F$2:F110),M109)</f>
        <v>17.469993754825371</v>
      </c>
    </row>
    <row r="111" spans="1:13" x14ac:dyDescent="0.25">
      <c r="A111" s="1">
        <v>44516</v>
      </c>
      <c r="B111" s="2">
        <v>47</v>
      </c>
      <c r="C111" s="28" t="s">
        <v>61</v>
      </c>
      <c r="D111" s="3" t="s">
        <v>13</v>
      </c>
      <c r="E111" s="3">
        <v>4490</v>
      </c>
      <c r="F111" s="3">
        <v>0</v>
      </c>
      <c r="G111" s="3">
        <v>5360.1600000000326</v>
      </c>
      <c r="H111" s="3" t="s">
        <v>12</v>
      </c>
      <c r="I111" s="3">
        <v>12.5</v>
      </c>
      <c r="J111" s="3">
        <v>0</v>
      </c>
      <c r="K111" s="3">
        <v>56125</v>
      </c>
      <c r="L111" s="3">
        <v>13.472955868992509</v>
      </c>
      <c r="M111" s="3">
        <f>IF(F111&gt;0,SUM($J$2:J111)/SUM($F$2:F111),M110)</f>
        <v>17.469993754825371</v>
      </c>
    </row>
    <row r="112" spans="1:13" x14ac:dyDescent="0.25">
      <c r="A112" s="1">
        <v>44516</v>
      </c>
      <c r="B112" s="26">
        <v>47</v>
      </c>
      <c r="C112" s="28" t="s">
        <v>61</v>
      </c>
      <c r="D112" s="27" t="s">
        <v>13</v>
      </c>
      <c r="E112" s="27">
        <v>0</v>
      </c>
      <c r="F112" s="27">
        <v>4490</v>
      </c>
      <c r="G112" s="27">
        <v>870.1600000000326</v>
      </c>
      <c r="H112" s="27">
        <v>17.399999999999999</v>
      </c>
      <c r="I112" s="27" t="s">
        <v>12</v>
      </c>
      <c r="J112" s="27">
        <v>78126</v>
      </c>
      <c r="K112" s="27">
        <v>0</v>
      </c>
      <c r="L112" s="27">
        <v>13.472955868992509</v>
      </c>
      <c r="M112" s="27">
        <f>IF(F112&gt;0,SUM($J$2:J112)/SUM($F$2:F112),M111)</f>
        <v>17.46936222851139</v>
      </c>
    </row>
  </sheetData>
  <sortState xmlns:xlrd2="http://schemas.microsoft.com/office/spreadsheetml/2017/richdata2" ref="A2:M112">
    <sortCondition ref="B2:B112"/>
  </sortState>
  <mergeCells count="2">
    <mergeCell ref="O11:O15"/>
    <mergeCell ref="P11:P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2421-CCB6-4152-B09E-1A662B22B116}">
  <dimension ref="A1:T53"/>
  <sheetViews>
    <sheetView topLeftCell="G28" zoomScaleNormal="100" workbookViewId="0">
      <selection activeCell="K53" sqref="K53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4.85546875" bestFit="1" customWidth="1"/>
    <col min="4" max="4" width="25.140625" bestFit="1" customWidth="1"/>
    <col min="5" max="5" width="20.5703125" bestFit="1" customWidth="1"/>
    <col min="6" max="6" width="20.140625" bestFit="1" customWidth="1"/>
    <col min="7" max="7" width="15.5703125" bestFit="1" customWidth="1"/>
    <col min="8" max="8" width="13.140625" bestFit="1" customWidth="1"/>
    <col min="9" max="9" width="13.140625" customWidth="1"/>
    <col min="10" max="10" width="18.28515625" bestFit="1" customWidth="1"/>
    <col min="11" max="11" width="16.7109375" bestFit="1" customWidth="1"/>
    <col min="12" max="12" width="39.28515625" bestFit="1" customWidth="1"/>
    <col min="13" max="13" width="29.140625" bestFit="1" customWidth="1"/>
    <col min="14" max="16" width="13.7109375" hidden="1" customWidth="1"/>
    <col min="17" max="17" width="18.42578125" bestFit="1" customWidth="1"/>
    <col min="18" max="18" width="37.28515625" bestFit="1" customWidth="1"/>
    <col min="19" max="20" width="12" bestFit="1" customWidth="1"/>
  </cols>
  <sheetData>
    <row r="1" spans="1:20" x14ac:dyDescent="0.25">
      <c r="B1" s="6" t="s">
        <v>67</v>
      </c>
    </row>
    <row r="2" spans="1:20" x14ac:dyDescent="0.25">
      <c r="B2" t="s">
        <v>16</v>
      </c>
    </row>
    <row r="3" spans="1:20" x14ac:dyDescent="0.25">
      <c r="A3" s="6" t="s">
        <v>17</v>
      </c>
      <c r="B3" t="s">
        <v>68</v>
      </c>
      <c r="C3" t="s">
        <v>69</v>
      </c>
      <c r="D3" s="5" t="s">
        <v>68</v>
      </c>
      <c r="E3" s="5" t="s">
        <v>69</v>
      </c>
      <c r="F3" s="5" t="s">
        <v>5</v>
      </c>
      <c r="G3" s="5" t="s">
        <v>205</v>
      </c>
      <c r="H3" s="14" t="s">
        <v>84</v>
      </c>
      <c r="I3" s="14" t="s">
        <v>85</v>
      </c>
      <c r="J3" s="14" t="s">
        <v>203</v>
      </c>
      <c r="K3" s="14" t="s">
        <v>202</v>
      </c>
      <c r="L3" s="14" t="s">
        <v>206</v>
      </c>
      <c r="M3" s="14" t="s">
        <v>207</v>
      </c>
      <c r="N3" s="14" t="s">
        <v>193</v>
      </c>
      <c r="O3" s="14" t="s">
        <v>92</v>
      </c>
      <c r="P3" s="14" t="s">
        <v>97</v>
      </c>
      <c r="Q3" s="14" t="s">
        <v>208</v>
      </c>
    </row>
    <row r="4" spans="1:20" x14ac:dyDescent="0.25">
      <c r="A4" s="7">
        <v>1</v>
      </c>
      <c r="B4" s="4">
        <v>742443.20000000007</v>
      </c>
      <c r="C4" s="4">
        <v>3355.56</v>
      </c>
      <c r="D4" s="4">
        <v>742443.20000000007</v>
      </c>
      <c r="E4" s="4">
        <v>3355.56</v>
      </c>
      <c r="F4">
        <f>D4-E4</f>
        <v>739087.64</v>
      </c>
      <c r="G4">
        <f>0.2*D4</f>
        <v>148488.64000000001</v>
      </c>
      <c r="H4">
        <f>13.4008055772985*D4*0.05</f>
        <v>497466.84876936744</v>
      </c>
      <c r="I4">
        <f>H4+G4</f>
        <v>645955.48876936745</v>
      </c>
      <c r="J4">
        <v>268818</v>
      </c>
      <c r="K4">
        <v>265462.44</v>
      </c>
      <c r="L4">
        <v>53763.600000000006</v>
      </c>
      <c r="M4">
        <f>J4*13.40080558*0.05</f>
        <v>180118.887720222</v>
      </c>
      <c r="N4">
        <v>268818</v>
      </c>
      <c r="O4">
        <f>N4-E4</f>
        <v>265462.44</v>
      </c>
      <c r="P4">
        <f>N4*0.2</f>
        <v>53763.600000000006</v>
      </c>
      <c r="Q4">
        <f>L4+M4</f>
        <v>233882.48772022201</v>
      </c>
      <c r="R4" t="s">
        <v>71</v>
      </c>
      <c r="S4" t="s">
        <v>72</v>
      </c>
      <c r="T4">
        <v>39061.035730253432</v>
      </c>
    </row>
    <row r="5" spans="1:20" x14ac:dyDescent="0.25">
      <c r="A5" s="7">
        <v>2</v>
      </c>
      <c r="B5" s="4">
        <v>0</v>
      </c>
      <c r="C5" s="4">
        <v>63172.56</v>
      </c>
      <c r="D5" s="4">
        <v>0</v>
      </c>
      <c r="E5" s="4">
        <v>63172.56</v>
      </c>
      <c r="F5">
        <f>F4+(D5-E5)</f>
        <v>675915.08000000007</v>
      </c>
      <c r="G5">
        <f>0.2*(F4+D5)</f>
        <v>147817.52800000002</v>
      </c>
      <c r="H5">
        <f t="shared" ref="H5:H50" si="0">13.4008055772985*D5*0.05</f>
        <v>0</v>
      </c>
      <c r="I5">
        <f t="shared" ref="I5:I53" si="1">H5+G5</f>
        <v>147817.52800000002</v>
      </c>
      <c r="J5">
        <v>0</v>
      </c>
      <c r="K5" s="13">
        <v>202289.88</v>
      </c>
      <c r="L5" s="13">
        <v>53092.488000000005</v>
      </c>
      <c r="M5">
        <f t="shared" ref="M5:M50" si="2">J5*13.40080558*0.05</f>
        <v>0</v>
      </c>
      <c r="N5">
        <v>0</v>
      </c>
      <c r="O5">
        <f>IF(O4&gt;0,O4-E5+N5,0+N5-E5)</f>
        <v>202289.88</v>
      </c>
      <c r="P5">
        <f>IF(AND(O5&gt;0,O4&gt;0),(O4+N5)*0.2,IF(AND(O5&gt;0,O4&lt;0),N5*0.2,IF(AND(O5&lt;0,O4&gt;0),(O4+N5)*0.2+O5*-2.89421413298179,IF(AND(O5&lt;=0,O4&lt;=0),N5*0.2+O5*-2.89421413298179))))</f>
        <v>53092.488000000005</v>
      </c>
      <c r="Q5">
        <f t="shared" ref="Q5:Q53" si="3">L5+M5</f>
        <v>53092.488000000005</v>
      </c>
      <c r="R5" s="13" t="s">
        <v>73</v>
      </c>
      <c r="S5" t="s">
        <v>74</v>
      </c>
      <c r="T5">
        <v>2479015.7400000002</v>
      </c>
    </row>
    <row r="6" spans="1:20" x14ac:dyDescent="0.25">
      <c r="A6" s="7">
        <v>3</v>
      </c>
      <c r="B6" s="4">
        <v>0</v>
      </c>
      <c r="C6" s="4">
        <v>103438</v>
      </c>
      <c r="D6" s="4">
        <v>0</v>
      </c>
      <c r="E6" s="4">
        <v>103438</v>
      </c>
      <c r="F6">
        <f t="shared" ref="F6:F50" si="4">F5+(D6-E6)</f>
        <v>572477.08000000007</v>
      </c>
      <c r="G6">
        <f t="shared" ref="G6:G47" si="5">0.2*(F5+D6)</f>
        <v>135183.01600000003</v>
      </c>
      <c r="H6">
        <f t="shared" si="0"/>
        <v>0</v>
      </c>
      <c r="I6">
        <f t="shared" si="1"/>
        <v>135183.01600000003</v>
      </c>
      <c r="J6">
        <v>0</v>
      </c>
      <c r="K6" s="19">
        <v>98851.88</v>
      </c>
      <c r="L6" s="13">
        <v>40457.976000000002</v>
      </c>
      <c r="M6">
        <f t="shared" si="2"/>
        <v>0</v>
      </c>
      <c r="N6">
        <v>0</v>
      </c>
      <c r="O6">
        <f t="shared" ref="O6:O50" si="6">IF(O5&gt;0,O5-E6+N6,0+N6-E6)</f>
        <v>98851.88</v>
      </c>
      <c r="P6">
        <f t="shared" ref="P6:P50" si="7">IF(AND(O6&gt;0,O5&gt;0),(O5+N6)*0.2,IF(AND(O6&gt;0,O5&lt;0),N6*0.2,IF(AND(O6&lt;0,O5&gt;0),(O5+N6)*0.2+O6*-2.89421413298179,IF(AND(O6&lt;=0,O5&lt;=0),N6*0.2+O6*-2.89421413298179))))</f>
        <v>40457.976000000002</v>
      </c>
      <c r="Q6">
        <f t="shared" si="3"/>
        <v>40457.976000000002</v>
      </c>
      <c r="R6" t="s">
        <v>75</v>
      </c>
      <c r="S6" t="s">
        <v>76</v>
      </c>
      <c r="T6">
        <v>0.2</v>
      </c>
    </row>
    <row r="7" spans="1:20" x14ac:dyDescent="0.25">
      <c r="A7" s="7">
        <v>4</v>
      </c>
      <c r="B7" s="4">
        <v>94170</v>
      </c>
      <c r="C7" s="4">
        <v>43600</v>
      </c>
      <c r="D7" s="4">
        <v>94170</v>
      </c>
      <c r="E7" s="4">
        <v>43600</v>
      </c>
      <c r="F7">
        <f t="shared" si="4"/>
        <v>623047.08000000007</v>
      </c>
      <c r="G7">
        <f t="shared" si="5"/>
        <v>133329.41600000003</v>
      </c>
      <c r="H7">
        <f t="shared" si="0"/>
        <v>63097.693060709993</v>
      </c>
      <c r="I7">
        <f t="shared" si="1"/>
        <v>196427.10906071</v>
      </c>
      <c r="J7">
        <v>0</v>
      </c>
      <c r="K7" s="19">
        <v>55251.880000000005</v>
      </c>
      <c r="L7" s="13">
        <v>19770.376000000004</v>
      </c>
      <c r="M7">
        <f t="shared" si="2"/>
        <v>0</v>
      </c>
      <c r="N7">
        <v>0</v>
      </c>
      <c r="O7">
        <f t="shared" si="6"/>
        <v>55251.880000000005</v>
      </c>
      <c r="P7">
        <f t="shared" si="7"/>
        <v>19770.376000000004</v>
      </c>
      <c r="Q7">
        <f t="shared" si="3"/>
        <v>19770.376000000004</v>
      </c>
      <c r="R7" t="s">
        <v>77</v>
      </c>
      <c r="S7" t="s">
        <v>78</v>
      </c>
      <c r="T7">
        <v>13.4000746902112</v>
      </c>
    </row>
    <row r="8" spans="1:20" x14ac:dyDescent="0.25">
      <c r="A8" s="7">
        <v>5</v>
      </c>
      <c r="B8" s="4">
        <v>0</v>
      </c>
      <c r="C8" s="4">
        <v>16104</v>
      </c>
      <c r="D8" s="4">
        <v>0</v>
      </c>
      <c r="E8" s="4">
        <v>16104</v>
      </c>
      <c r="F8">
        <f t="shared" si="4"/>
        <v>606943.08000000007</v>
      </c>
      <c r="G8">
        <f t="shared" si="5"/>
        <v>124609.41600000003</v>
      </c>
      <c r="H8">
        <f t="shared" si="0"/>
        <v>0</v>
      </c>
      <c r="I8">
        <f t="shared" si="1"/>
        <v>124609.41600000003</v>
      </c>
      <c r="J8">
        <v>0</v>
      </c>
      <c r="K8" s="19">
        <v>39147.880000000005</v>
      </c>
      <c r="L8" s="13">
        <v>11050.376000000002</v>
      </c>
      <c r="M8">
        <f t="shared" si="2"/>
        <v>0</v>
      </c>
      <c r="N8">
        <f>IF(AND(NOT(N7=268818),NOT(N6=268818),NOT(N5=268818),O4&lt;210980.063),268818,)</f>
        <v>0</v>
      </c>
      <c r="O8">
        <f t="shared" si="6"/>
        <v>39147.880000000005</v>
      </c>
      <c r="P8">
        <f t="shared" si="7"/>
        <v>11050.376000000002</v>
      </c>
      <c r="Q8">
        <f t="shared" si="3"/>
        <v>11050.376000000002</v>
      </c>
    </row>
    <row r="9" spans="1:20" x14ac:dyDescent="0.25">
      <c r="A9" s="7">
        <v>6</v>
      </c>
      <c r="B9" s="4">
        <v>96760</v>
      </c>
      <c r="C9" s="4">
        <v>7235.4400000000005</v>
      </c>
      <c r="D9" s="4">
        <v>96760</v>
      </c>
      <c r="E9" s="4">
        <v>7235.4400000000005</v>
      </c>
      <c r="F9">
        <f t="shared" si="4"/>
        <v>696467.64000000013</v>
      </c>
      <c r="G9">
        <f t="shared" si="5"/>
        <v>140740.61600000001</v>
      </c>
      <c r="H9">
        <f t="shared" si="0"/>
        <v>64833.097382970147</v>
      </c>
      <c r="I9">
        <f t="shared" si="1"/>
        <v>205573.71338297016</v>
      </c>
      <c r="J9">
        <v>268818</v>
      </c>
      <c r="K9" s="19">
        <v>300730.44</v>
      </c>
      <c r="L9" s="19">
        <v>61593.176000000007</v>
      </c>
      <c r="M9">
        <f t="shared" si="2"/>
        <v>180118.887720222</v>
      </c>
      <c r="N9">
        <f t="shared" ref="N9:N50" si="8">IF(AND(NOT(N8=268818),NOT(N7=268818),NOT(N6=268818),O5&lt;210980.063),268818,)</f>
        <v>268818</v>
      </c>
      <c r="O9">
        <f t="shared" si="6"/>
        <v>300730.44</v>
      </c>
      <c r="P9">
        <f t="shared" si="7"/>
        <v>61593.176000000007</v>
      </c>
      <c r="Q9">
        <f t="shared" si="3"/>
        <v>241712.06372022201</v>
      </c>
      <c r="R9" t="s">
        <v>86</v>
      </c>
      <c r="T9">
        <v>268817.73032311618</v>
      </c>
    </row>
    <row r="10" spans="1:20" x14ac:dyDescent="0.25">
      <c r="A10" s="7">
        <v>7</v>
      </c>
      <c r="B10" s="4">
        <v>0</v>
      </c>
      <c r="C10" s="4">
        <v>7793</v>
      </c>
      <c r="D10" s="4">
        <v>0</v>
      </c>
      <c r="E10" s="4">
        <v>7793</v>
      </c>
      <c r="F10">
        <f t="shared" si="4"/>
        <v>688674.64000000013</v>
      </c>
      <c r="G10">
        <f t="shared" si="5"/>
        <v>139293.52800000002</v>
      </c>
      <c r="H10">
        <f t="shared" si="0"/>
        <v>0</v>
      </c>
      <c r="I10">
        <f t="shared" si="1"/>
        <v>139293.52800000002</v>
      </c>
      <c r="J10">
        <v>0</v>
      </c>
      <c r="K10" s="19">
        <v>292937.44</v>
      </c>
      <c r="L10" s="19">
        <v>60146.088000000003</v>
      </c>
      <c r="M10">
        <f t="shared" si="2"/>
        <v>0</v>
      </c>
      <c r="N10">
        <f t="shared" si="8"/>
        <v>0</v>
      </c>
      <c r="O10">
        <f t="shared" si="6"/>
        <v>292937.44</v>
      </c>
      <c r="P10">
        <f t="shared" si="7"/>
        <v>60146.088000000003</v>
      </c>
      <c r="Q10">
        <f t="shared" si="3"/>
        <v>60146.088000000003</v>
      </c>
      <c r="R10" t="s">
        <v>87</v>
      </c>
      <c r="T10">
        <v>100000</v>
      </c>
    </row>
    <row r="11" spans="1:20" x14ac:dyDescent="0.25">
      <c r="A11" s="7">
        <v>8</v>
      </c>
      <c r="B11" s="4">
        <v>193471.2</v>
      </c>
      <c r="C11" s="4">
        <v>16524.28</v>
      </c>
      <c r="D11" s="4">
        <v>193471.2</v>
      </c>
      <c r="E11" s="4">
        <v>16524.28</v>
      </c>
      <c r="F11">
        <f t="shared" si="4"/>
        <v>865621.56000000017</v>
      </c>
      <c r="G11">
        <f t="shared" si="5"/>
        <v>176429.16800000003</v>
      </c>
      <c r="H11">
        <f t="shared" si="0"/>
        <v>129633.4968003317</v>
      </c>
      <c r="I11">
        <f t="shared" si="1"/>
        <v>306062.66480033175</v>
      </c>
      <c r="J11">
        <v>0</v>
      </c>
      <c r="K11" s="19">
        <v>276413.16000000003</v>
      </c>
      <c r="L11" s="19">
        <v>58587.488000000005</v>
      </c>
      <c r="M11">
        <f t="shared" si="2"/>
        <v>0</v>
      </c>
      <c r="N11">
        <f t="shared" si="8"/>
        <v>0</v>
      </c>
      <c r="O11">
        <f t="shared" si="6"/>
        <v>276413.16000000003</v>
      </c>
      <c r="P11">
        <f t="shared" si="7"/>
        <v>58587.488000000005</v>
      </c>
      <c r="Q11">
        <f t="shared" si="3"/>
        <v>58587.488000000005</v>
      </c>
      <c r="R11" t="s">
        <v>88</v>
      </c>
      <c r="T11">
        <v>4</v>
      </c>
    </row>
    <row r="12" spans="1:20" x14ac:dyDescent="0.25">
      <c r="A12" s="7">
        <v>9</v>
      </c>
      <c r="B12" s="4">
        <v>0</v>
      </c>
      <c r="C12" s="4">
        <v>54130.879999999997</v>
      </c>
      <c r="D12" s="4">
        <v>0</v>
      </c>
      <c r="E12" s="4">
        <v>54130.879999999997</v>
      </c>
      <c r="F12">
        <f t="shared" si="4"/>
        <v>811490.68000000017</v>
      </c>
      <c r="G12">
        <f t="shared" si="5"/>
        <v>173124.31200000003</v>
      </c>
      <c r="H12">
        <f t="shared" si="0"/>
        <v>0</v>
      </c>
      <c r="I12">
        <f t="shared" si="1"/>
        <v>173124.31200000003</v>
      </c>
      <c r="J12">
        <v>0</v>
      </c>
      <c r="K12" s="19">
        <v>222282.28000000003</v>
      </c>
      <c r="L12" s="19">
        <v>55282.632000000012</v>
      </c>
      <c r="M12">
        <f t="shared" si="2"/>
        <v>0</v>
      </c>
      <c r="N12">
        <f t="shared" si="8"/>
        <v>0</v>
      </c>
      <c r="O12">
        <f t="shared" si="6"/>
        <v>222282.28000000003</v>
      </c>
      <c r="P12">
        <f t="shared" si="7"/>
        <v>55282.632000000012</v>
      </c>
      <c r="Q12">
        <f t="shared" si="3"/>
        <v>55282.632000000012</v>
      </c>
      <c r="R12" t="s">
        <v>89</v>
      </c>
      <c r="T12">
        <v>52745.015744680859</v>
      </c>
    </row>
    <row r="13" spans="1:20" x14ac:dyDescent="0.25">
      <c r="A13" s="7">
        <v>10</v>
      </c>
      <c r="B13" s="4">
        <v>5664</v>
      </c>
      <c r="C13" s="4">
        <v>123944</v>
      </c>
      <c r="D13" s="4">
        <v>5664</v>
      </c>
      <c r="E13" s="4">
        <v>123944</v>
      </c>
      <c r="F13">
        <f t="shared" si="4"/>
        <v>693210.68000000017</v>
      </c>
      <c r="G13">
        <f t="shared" si="5"/>
        <v>163430.93600000005</v>
      </c>
      <c r="H13">
        <f t="shared" si="0"/>
        <v>3795.1081394909361</v>
      </c>
      <c r="I13">
        <f t="shared" si="1"/>
        <v>167226.04413949099</v>
      </c>
      <c r="J13">
        <v>0</v>
      </c>
      <c r="K13" s="19">
        <v>98338.280000000028</v>
      </c>
      <c r="L13" s="19">
        <v>44456.456000000006</v>
      </c>
      <c r="M13">
        <f t="shared" si="2"/>
        <v>0</v>
      </c>
      <c r="N13">
        <f t="shared" si="8"/>
        <v>0</v>
      </c>
      <c r="O13">
        <f t="shared" si="6"/>
        <v>98338.280000000028</v>
      </c>
      <c r="P13">
        <f t="shared" si="7"/>
        <v>44456.456000000006</v>
      </c>
      <c r="Q13">
        <f t="shared" si="3"/>
        <v>44456.456000000006</v>
      </c>
      <c r="R13" t="s">
        <v>90</v>
      </c>
      <c r="T13">
        <v>210980.06297872344</v>
      </c>
    </row>
    <row r="14" spans="1:20" x14ac:dyDescent="0.25">
      <c r="A14" s="7">
        <v>11</v>
      </c>
      <c r="B14" s="4">
        <v>0</v>
      </c>
      <c r="C14" s="4">
        <v>21168</v>
      </c>
      <c r="D14" s="4">
        <v>0</v>
      </c>
      <c r="E14" s="4">
        <v>21168</v>
      </c>
      <c r="F14">
        <f t="shared" si="4"/>
        <v>672042.68000000017</v>
      </c>
      <c r="G14">
        <f t="shared" si="5"/>
        <v>138642.13600000003</v>
      </c>
      <c r="H14">
        <f t="shared" si="0"/>
        <v>0</v>
      </c>
      <c r="I14">
        <f t="shared" si="1"/>
        <v>138642.13600000003</v>
      </c>
      <c r="J14">
        <v>0</v>
      </c>
      <c r="K14" s="19">
        <v>77170.280000000028</v>
      </c>
      <c r="L14" s="19">
        <v>19667.656000000006</v>
      </c>
      <c r="M14">
        <f t="shared" si="2"/>
        <v>0</v>
      </c>
      <c r="N14">
        <f t="shared" si="8"/>
        <v>0</v>
      </c>
      <c r="O14">
        <f t="shared" si="6"/>
        <v>77170.280000000028</v>
      </c>
      <c r="P14">
        <f t="shared" si="7"/>
        <v>19667.656000000006</v>
      </c>
      <c r="Q14">
        <f t="shared" si="3"/>
        <v>19667.656000000006</v>
      </c>
    </row>
    <row r="15" spans="1:20" x14ac:dyDescent="0.25">
      <c r="A15" s="7">
        <v>12</v>
      </c>
      <c r="B15" s="4">
        <v>0</v>
      </c>
      <c r="C15" s="4">
        <v>9698</v>
      </c>
      <c r="D15" s="4">
        <v>0</v>
      </c>
      <c r="E15" s="4">
        <v>9698</v>
      </c>
      <c r="F15">
        <f t="shared" si="4"/>
        <v>662344.68000000017</v>
      </c>
      <c r="G15">
        <f t="shared" si="5"/>
        <v>134408.53600000005</v>
      </c>
      <c r="H15">
        <f t="shared" si="0"/>
        <v>0</v>
      </c>
      <c r="I15">
        <f t="shared" si="1"/>
        <v>134408.53600000005</v>
      </c>
      <c r="J15">
        <v>0</v>
      </c>
      <c r="K15" s="19">
        <v>67472.280000000028</v>
      </c>
      <c r="L15" s="19">
        <v>15434.056000000006</v>
      </c>
      <c r="M15">
        <f t="shared" si="2"/>
        <v>0</v>
      </c>
      <c r="N15">
        <f t="shared" si="8"/>
        <v>0</v>
      </c>
      <c r="O15">
        <f t="shared" si="6"/>
        <v>67472.280000000028</v>
      </c>
      <c r="P15">
        <f t="shared" si="7"/>
        <v>15434.056000000006</v>
      </c>
      <c r="Q15">
        <f t="shared" si="3"/>
        <v>15434.056000000006</v>
      </c>
      <c r="R15" t="s">
        <v>196</v>
      </c>
      <c r="S15">
        <v>2.8942141329817899</v>
      </c>
    </row>
    <row r="16" spans="1:20" x14ac:dyDescent="0.25">
      <c r="A16" s="7">
        <v>13</v>
      </c>
      <c r="B16" s="4">
        <v>4800</v>
      </c>
      <c r="C16" s="4">
        <v>31973</v>
      </c>
      <c r="D16" s="4">
        <v>4800</v>
      </c>
      <c r="E16" s="4">
        <v>31973</v>
      </c>
      <c r="F16">
        <f t="shared" si="4"/>
        <v>635171.68000000017</v>
      </c>
      <c r="G16">
        <f t="shared" si="5"/>
        <v>133428.93600000005</v>
      </c>
      <c r="H16">
        <f t="shared" si="0"/>
        <v>3216.1933385516404</v>
      </c>
      <c r="I16">
        <f t="shared" si="1"/>
        <v>136645.12933855169</v>
      </c>
      <c r="J16">
        <v>0</v>
      </c>
      <c r="K16" s="19">
        <v>35499.280000000028</v>
      </c>
      <c r="L16" s="19">
        <v>13494.456000000006</v>
      </c>
      <c r="M16">
        <f t="shared" si="2"/>
        <v>0</v>
      </c>
      <c r="N16">
        <f t="shared" si="8"/>
        <v>0</v>
      </c>
      <c r="O16">
        <f t="shared" si="6"/>
        <v>35499.280000000028</v>
      </c>
      <c r="P16">
        <f t="shared" si="7"/>
        <v>13494.456000000006</v>
      </c>
      <c r="Q16">
        <f t="shared" si="3"/>
        <v>13494.456000000006</v>
      </c>
    </row>
    <row r="17" spans="1:17" x14ac:dyDescent="0.25">
      <c r="A17" s="7">
        <v>14</v>
      </c>
      <c r="B17" s="4">
        <v>0</v>
      </c>
      <c r="C17" s="4">
        <v>0</v>
      </c>
      <c r="D17" s="4">
        <v>0</v>
      </c>
      <c r="E17" s="4">
        <v>0</v>
      </c>
      <c r="F17">
        <f t="shared" si="4"/>
        <v>635171.68000000017</v>
      </c>
      <c r="G17">
        <f t="shared" si="5"/>
        <v>127034.33600000004</v>
      </c>
      <c r="H17">
        <f t="shared" si="0"/>
        <v>0</v>
      </c>
      <c r="I17">
        <f t="shared" si="1"/>
        <v>127034.33600000004</v>
      </c>
      <c r="J17">
        <v>268818</v>
      </c>
      <c r="K17" s="19">
        <v>304317.28000000003</v>
      </c>
      <c r="L17" s="19">
        <v>60863.456000000006</v>
      </c>
      <c r="M17">
        <f t="shared" si="2"/>
        <v>180118.887720222</v>
      </c>
      <c r="N17">
        <f t="shared" si="8"/>
        <v>268818</v>
      </c>
      <c r="O17">
        <f t="shared" si="6"/>
        <v>304317.28000000003</v>
      </c>
      <c r="P17">
        <f t="shared" si="7"/>
        <v>60863.456000000006</v>
      </c>
      <c r="Q17">
        <f t="shared" si="3"/>
        <v>240982.34372022201</v>
      </c>
    </row>
    <row r="18" spans="1:17" x14ac:dyDescent="0.25">
      <c r="A18" s="7">
        <v>15</v>
      </c>
      <c r="B18" s="4">
        <v>0</v>
      </c>
      <c r="C18" s="4">
        <v>35000</v>
      </c>
      <c r="D18" s="4">
        <v>0</v>
      </c>
      <c r="E18" s="4">
        <v>35000</v>
      </c>
      <c r="F18">
        <f t="shared" si="4"/>
        <v>600171.68000000017</v>
      </c>
      <c r="G18">
        <f t="shared" si="5"/>
        <v>127034.33600000004</v>
      </c>
      <c r="H18">
        <f t="shared" si="0"/>
        <v>0</v>
      </c>
      <c r="I18">
        <f t="shared" si="1"/>
        <v>127034.33600000004</v>
      </c>
      <c r="J18">
        <v>0</v>
      </c>
      <c r="K18" s="19">
        <v>269317.28000000003</v>
      </c>
      <c r="L18" s="19">
        <v>60863.456000000006</v>
      </c>
      <c r="M18">
        <f t="shared" si="2"/>
        <v>0</v>
      </c>
      <c r="N18">
        <f t="shared" si="8"/>
        <v>0</v>
      </c>
      <c r="O18">
        <f t="shared" si="6"/>
        <v>269317.28000000003</v>
      </c>
      <c r="P18">
        <f t="shared" si="7"/>
        <v>60863.456000000006</v>
      </c>
      <c r="Q18">
        <f t="shared" si="3"/>
        <v>60863.456000000006</v>
      </c>
    </row>
    <row r="19" spans="1:17" x14ac:dyDescent="0.25">
      <c r="A19" s="7">
        <v>16</v>
      </c>
      <c r="B19" s="4">
        <v>0</v>
      </c>
      <c r="C19" s="4">
        <v>115360.56</v>
      </c>
      <c r="D19" s="4">
        <v>0</v>
      </c>
      <c r="E19" s="4">
        <v>115360.56</v>
      </c>
      <c r="F19">
        <f t="shared" si="4"/>
        <v>484811.12000000017</v>
      </c>
      <c r="G19">
        <f t="shared" si="5"/>
        <v>120034.33600000004</v>
      </c>
      <c r="H19">
        <f t="shared" si="0"/>
        <v>0</v>
      </c>
      <c r="I19">
        <f t="shared" si="1"/>
        <v>120034.33600000004</v>
      </c>
      <c r="J19">
        <v>0</v>
      </c>
      <c r="K19" s="19">
        <v>153956.72000000003</v>
      </c>
      <c r="L19" s="19">
        <v>53863.456000000006</v>
      </c>
      <c r="M19">
        <f t="shared" si="2"/>
        <v>0</v>
      </c>
      <c r="N19">
        <f t="shared" si="8"/>
        <v>0</v>
      </c>
      <c r="O19">
        <f t="shared" si="6"/>
        <v>153956.72000000003</v>
      </c>
      <c r="P19">
        <f t="shared" si="7"/>
        <v>53863.456000000006</v>
      </c>
      <c r="Q19">
        <f t="shared" si="3"/>
        <v>53863.456000000006</v>
      </c>
    </row>
    <row r="20" spans="1:17" x14ac:dyDescent="0.25">
      <c r="A20" s="7">
        <v>17</v>
      </c>
      <c r="B20" s="4">
        <v>0</v>
      </c>
      <c r="C20" s="4">
        <v>109140</v>
      </c>
      <c r="D20" s="4">
        <v>0</v>
      </c>
      <c r="E20" s="4">
        <v>109140</v>
      </c>
      <c r="F20">
        <f t="shared" si="4"/>
        <v>375671.12000000017</v>
      </c>
      <c r="G20">
        <f t="shared" si="5"/>
        <v>96962.224000000046</v>
      </c>
      <c r="H20">
        <f t="shared" si="0"/>
        <v>0</v>
      </c>
      <c r="I20">
        <f t="shared" si="1"/>
        <v>96962.224000000046</v>
      </c>
      <c r="J20">
        <v>0</v>
      </c>
      <c r="K20" s="19">
        <v>44816.72000000003</v>
      </c>
      <c r="L20" s="19">
        <v>30791.344000000008</v>
      </c>
      <c r="M20">
        <f t="shared" si="2"/>
        <v>0</v>
      </c>
      <c r="N20">
        <f t="shared" si="8"/>
        <v>0</v>
      </c>
      <c r="O20">
        <f t="shared" si="6"/>
        <v>44816.72000000003</v>
      </c>
      <c r="P20">
        <f t="shared" si="7"/>
        <v>30791.344000000008</v>
      </c>
      <c r="Q20">
        <f t="shared" si="3"/>
        <v>30791.344000000008</v>
      </c>
    </row>
    <row r="21" spans="1:17" x14ac:dyDescent="0.25">
      <c r="A21" s="7">
        <v>18</v>
      </c>
      <c r="B21" s="4">
        <v>0</v>
      </c>
      <c r="C21" s="4">
        <v>0</v>
      </c>
      <c r="D21" s="4">
        <v>0</v>
      </c>
      <c r="E21" s="4">
        <v>0</v>
      </c>
      <c r="F21">
        <f t="shared" si="4"/>
        <v>375671.12000000017</v>
      </c>
      <c r="G21">
        <f t="shared" si="5"/>
        <v>75134.224000000031</v>
      </c>
      <c r="H21">
        <f t="shared" si="0"/>
        <v>0</v>
      </c>
      <c r="I21">
        <f t="shared" si="1"/>
        <v>75134.224000000031</v>
      </c>
      <c r="J21">
        <v>0</v>
      </c>
      <c r="K21" s="19">
        <v>44816.72000000003</v>
      </c>
      <c r="L21" s="19">
        <v>8963.3440000000064</v>
      </c>
      <c r="M21">
        <f t="shared" si="2"/>
        <v>0</v>
      </c>
      <c r="N21">
        <f t="shared" si="8"/>
        <v>0</v>
      </c>
      <c r="O21">
        <f t="shared" si="6"/>
        <v>44816.72000000003</v>
      </c>
      <c r="P21">
        <f t="shared" si="7"/>
        <v>8963.3440000000064</v>
      </c>
      <c r="Q21">
        <f t="shared" si="3"/>
        <v>8963.3440000000064</v>
      </c>
    </row>
    <row r="22" spans="1:17" x14ac:dyDescent="0.25">
      <c r="A22" s="7">
        <v>19</v>
      </c>
      <c r="B22" s="4">
        <v>0</v>
      </c>
      <c r="C22" s="4">
        <v>116439</v>
      </c>
      <c r="D22" s="4">
        <v>0</v>
      </c>
      <c r="E22" s="4">
        <v>116439</v>
      </c>
      <c r="F22">
        <f t="shared" si="4"/>
        <v>259232.12000000017</v>
      </c>
      <c r="G22">
        <f t="shared" si="5"/>
        <v>75134.224000000031</v>
      </c>
      <c r="H22">
        <f t="shared" si="0"/>
        <v>0</v>
      </c>
      <c r="I22">
        <f t="shared" si="1"/>
        <v>75134.224000000031</v>
      </c>
      <c r="J22">
        <v>0</v>
      </c>
      <c r="K22" s="19">
        <v>-71622.27999999997</v>
      </c>
      <c r="L22" s="19">
        <v>216253.55901237892</v>
      </c>
      <c r="M22">
        <f t="shared" si="2"/>
        <v>0</v>
      </c>
      <c r="N22">
        <f t="shared" si="8"/>
        <v>0</v>
      </c>
      <c r="O22">
        <f t="shared" si="6"/>
        <v>-71622.27999999997</v>
      </c>
      <c r="P22">
        <f t="shared" si="7"/>
        <v>216253.55901237892</v>
      </c>
      <c r="Q22">
        <f t="shared" si="3"/>
        <v>216253.55901237892</v>
      </c>
    </row>
    <row r="23" spans="1:17" x14ac:dyDescent="0.25">
      <c r="A23" s="7">
        <v>20</v>
      </c>
      <c r="B23" s="4">
        <v>535993</v>
      </c>
      <c r="C23" s="4">
        <v>34962</v>
      </c>
      <c r="D23" s="4">
        <v>535993</v>
      </c>
      <c r="E23" s="4">
        <v>34962</v>
      </c>
      <c r="F23">
        <f t="shared" si="4"/>
        <v>760263.12000000011</v>
      </c>
      <c r="G23">
        <f t="shared" si="5"/>
        <v>159045.02400000003</v>
      </c>
      <c r="H23">
        <f t="shared" si="0"/>
        <v>359136.89918964775</v>
      </c>
      <c r="I23">
        <f t="shared" si="1"/>
        <v>518181.92318964779</v>
      </c>
      <c r="J23">
        <v>268818</v>
      </c>
      <c r="K23" s="19">
        <v>233856</v>
      </c>
      <c r="L23" s="19">
        <v>53763.600000000006</v>
      </c>
      <c r="M23">
        <f t="shared" si="2"/>
        <v>180118.887720222</v>
      </c>
      <c r="N23">
        <f t="shared" si="8"/>
        <v>268818</v>
      </c>
      <c r="O23">
        <f t="shared" si="6"/>
        <v>233856</v>
      </c>
      <c r="P23">
        <f t="shared" si="7"/>
        <v>53763.600000000006</v>
      </c>
      <c r="Q23">
        <f t="shared" si="3"/>
        <v>233882.48772022201</v>
      </c>
    </row>
    <row r="24" spans="1:17" x14ac:dyDescent="0.25">
      <c r="A24" s="7">
        <v>21</v>
      </c>
      <c r="B24" s="4">
        <v>0</v>
      </c>
      <c r="C24" s="4">
        <v>177850</v>
      </c>
      <c r="D24" s="4">
        <v>0</v>
      </c>
      <c r="E24" s="4">
        <v>177850</v>
      </c>
      <c r="F24">
        <f t="shared" si="4"/>
        <v>582413.12000000011</v>
      </c>
      <c r="G24">
        <f t="shared" si="5"/>
        <v>152052.62400000004</v>
      </c>
      <c r="H24">
        <f t="shared" si="0"/>
        <v>0</v>
      </c>
      <c r="I24">
        <f t="shared" si="1"/>
        <v>152052.62400000004</v>
      </c>
      <c r="J24">
        <v>0</v>
      </c>
      <c r="K24" s="19">
        <v>56006</v>
      </c>
      <c r="L24" s="19">
        <v>46771.200000000004</v>
      </c>
      <c r="M24">
        <f t="shared" si="2"/>
        <v>0</v>
      </c>
      <c r="N24">
        <f t="shared" si="8"/>
        <v>0</v>
      </c>
      <c r="O24">
        <f t="shared" si="6"/>
        <v>56006</v>
      </c>
      <c r="P24">
        <f t="shared" si="7"/>
        <v>46771.200000000004</v>
      </c>
      <c r="Q24">
        <f t="shared" si="3"/>
        <v>46771.200000000004</v>
      </c>
    </row>
    <row r="25" spans="1:17" x14ac:dyDescent="0.25">
      <c r="A25" s="7">
        <v>22</v>
      </c>
      <c r="B25" s="4">
        <v>530</v>
      </c>
      <c r="C25" s="4">
        <v>103212</v>
      </c>
      <c r="D25" s="4">
        <v>530</v>
      </c>
      <c r="E25" s="4">
        <v>103212</v>
      </c>
      <c r="F25">
        <f t="shared" si="4"/>
        <v>479731.12000000011</v>
      </c>
      <c r="G25">
        <f t="shared" si="5"/>
        <v>116588.62400000003</v>
      </c>
      <c r="H25">
        <f t="shared" si="0"/>
        <v>355.12134779841028</v>
      </c>
      <c r="I25">
        <f t="shared" si="1"/>
        <v>116943.74534779844</v>
      </c>
      <c r="J25">
        <v>0</v>
      </c>
      <c r="K25" s="19">
        <v>-47206</v>
      </c>
      <c r="L25" s="19">
        <v>147825.47236153838</v>
      </c>
      <c r="M25">
        <f t="shared" si="2"/>
        <v>0</v>
      </c>
      <c r="N25">
        <f t="shared" si="8"/>
        <v>0</v>
      </c>
      <c r="O25">
        <f t="shared" si="6"/>
        <v>-47206</v>
      </c>
      <c r="P25">
        <f t="shared" si="7"/>
        <v>147825.47236153838</v>
      </c>
      <c r="Q25">
        <f t="shared" si="3"/>
        <v>147825.47236153838</v>
      </c>
    </row>
    <row r="26" spans="1:17" x14ac:dyDescent="0.25">
      <c r="A26" s="7">
        <v>23</v>
      </c>
      <c r="B26" s="4">
        <v>238</v>
      </c>
      <c r="C26" s="4">
        <v>77003.359999999986</v>
      </c>
      <c r="D26" s="4">
        <v>238</v>
      </c>
      <c r="E26" s="4">
        <v>77003.359999999986</v>
      </c>
      <c r="F26">
        <f t="shared" si="4"/>
        <v>402965.76000000013</v>
      </c>
      <c r="G26">
        <f t="shared" si="5"/>
        <v>95993.824000000022</v>
      </c>
      <c r="H26">
        <f t="shared" si="0"/>
        <v>159.46958636985218</v>
      </c>
      <c r="I26">
        <f t="shared" si="1"/>
        <v>96153.29358636988</v>
      </c>
      <c r="J26">
        <v>0</v>
      </c>
      <c r="K26" s="19">
        <v>-77003.359999999986</v>
      </c>
      <c r="L26" s="19">
        <v>222864.21279908461</v>
      </c>
      <c r="M26">
        <f t="shared" si="2"/>
        <v>0</v>
      </c>
      <c r="N26">
        <f t="shared" si="8"/>
        <v>0</v>
      </c>
      <c r="O26">
        <f t="shared" si="6"/>
        <v>-77003.359999999986</v>
      </c>
      <c r="P26">
        <f t="shared" si="7"/>
        <v>222864.21279908461</v>
      </c>
      <c r="Q26">
        <f t="shared" si="3"/>
        <v>222864.21279908461</v>
      </c>
    </row>
    <row r="27" spans="1:17" x14ac:dyDescent="0.25">
      <c r="A27" s="7">
        <v>24</v>
      </c>
      <c r="B27" s="4">
        <v>0</v>
      </c>
      <c r="C27" s="4">
        <v>6043.5</v>
      </c>
      <c r="D27" s="4">
        <v>0</v>
      </c>
      <c r="E27" s="4">
        <v>6043.5</v>
      </c>
      <c r="F27">
        <f t="shared" si="4"/>
        <v>396922.26000000013</v>
      </c>
      <c r="G27">
        <f t="shared" si="5"/>
        <v>80593.152000000031</v>
      </c>
      <c r="H27">
        <f t="shared" si="0"/>
        <v>0</v>
      </c>
      <c r="I27">
        <f t="shared" si="1"/>
        <v>80593.152000000031</v>
      </c>
      <c r="J27">
        <v>0</v>
      </c>
      <c r="K27">
        <v>-6043.5</v>
      </c>
      <c r="L27" s="19">
        <v>17491.183112675448</v>
      </c>
      <c r="M27">
        <f t="shared" si="2"/>
        <v>0</v>
      </c>
      <c r="N27">
        <f t="shared" si="8"/>
        <v>0</v>
      </c>
      <c r="O27">
        <f t="shared" si="6"/>
        <v>-6043.5</v>
      </c>
      <c r="P27">
        <f t="shared" si="7"/>
        <v>17491.183112675448</v>
      </c>
      <c r="Q27">
        <f t="shared" si="3"/>
        <v>17491.183112675448</v>
      </c>
    </row>
    <row r="28" spans="1:17" x14ac:dyDescent="0.25">
      <c r="A28" s="7">
        <v>25</v>
      </c>
      <c r="B28" s="4">
        <v>762217.91999999993</v>
      </c>
      <c r="C28" s="4">
        <v>665</v>
      </c>
      <c r="D28" s="4">
        <v>762217.91999999993</v>
      </c>
      <c r="E28" s="4">
        <v>665</v>
      </c>
      <c r="F28">
        <f t="shared" si="4"/>
        <v>1158475.1800000002</v>
      </c>
      <c r="G28">
        <f t="shared" si="5"/>
        <v>231828.03600000005</v>
      </c>
      <c r="H28">
        <f t="shared" si="0"/>
        <v>510716.70767264313</v>
      </c>
      <c r="I28">
        <f t="shared" si="1"/>
        <v>742544.74367264321</v>
      </c>
      <c r="J28">
        <v>268818</v>
      </c>
      <c r="K28">
        <v>268153</v>
      </c>
      <c r="L28">
        <v>53763.600000000006</v>
      </c>
      <c r="M28">
        <f t="shared" si="2"/>
        <v>180118.887720222</v>
      </c>
      <c r="N28">
        <f t="shared" si="8"/>
        <v>268818</v>
      </c>
      <c r="O28">
        <f t="shared" si="6"/>
        <v>268153</v>
      </c>
      <c r="P28">
        <f t="shared" si="7"/>
        <v>53763.600000000006</v>
      </c>
      <c r="Q28">
        <f t="shared" si="3"/>
        <v>233882.48772022201</v>
      </c>
    </row>
    <row r="29" spans="1:17" x14ac:dyDescent="0.25">
      <c r="A29" s="7">
        <v>26</v>
      </c>
      <c r="B29" s="4">
        <v>0</v>
      </c>
      <c r="C29" s="4">
        <v>30835</v>
      </c>
      <c r="D29" s="4">
        <v>0</v>
      </c>
      <c r="E29" s="4">
        <v>30835</v>
      </c>
      <c r="F29">
        <f t="shared" si="4"/>
        <v>1127640.1800000002</v>
      </c>
      <c r="G29">
        <f t="shared" si="5"/>
        <v>231695.03600000005</v>
      </c>
      <c r="H29">
        <f t="shared" si="0"/>
        <v>0</v>
      </c>
      <c r="I29">
        <f t="shared" si="1"/>
        <v>231695.03600000005</v>
      </c>
      <c r="J29">
        <v>0</v>
      </c>
      <c r="K29">
        <v>237318</v>
      </c>
      <c r="L29">
        <v>53630.600000000006</v>
      </c>
      <c r="M29">
        <f t="shared" si="2"/>
        <v>0</v>
      </c>
      <c r="N29">
        <f t="shared" si="8"/>
        <v>0</v>
      </c>
      <c r="O29">
        <f t="shared" si="6"/>
        <v>237318</v>
      </c>
      <c r="P29">
        <f t="shared" si="7"/>
        <v>53630.600000000006</v>
      </c>
      <c r="Q29">
        <f t="shared" si="3"/>
        <v>53630.600000000006</v>
      </c>
    </row>
    <row r="30" spans="1:17" x14ac:dyDescent="0.25">
      <c r="A30" s="7">
        <v>27</v>
      </c>
      <c r="B30" s="4">
        <v>0</v>
      </c>
      <c r="C30" s="4">
        <v>7575</v>
      </c>
      <c r="D30" s="4">
        <v>0</v>
      </c>
      <c r="E30" s="4">
        <v>7575</v>
      </c>
      <c r="F30">
        <f t="shared" si="4"/>
        <v>1120065.1800000002</v>
      </c>
      <c r="G30">
        <f t="shared" si="5"/>
        <v>225528.03600000005</v>
      </c>
      <c r="H30">
        <f t="shared" si="0"/>
        <v>0</v>
      </c>
      <c r="I30">
        <f t="shared" si="1"/>
        <v>225528.03600000005</v>
      </c>
      <c r="J30">
        <v>0</v>
      </c>
      <c r="K30">
        <v>229743</v>
      </c>
      <c r="L30">
        <v>47463.600000000006</v>
      </c>
      <c r="M30">
        <f t="shared" si="2"/>
        <v>0</v>
      </c>
      <c r="N30">
        <f t="shared" si="8"/>
        <v>0</v>
      </c>
      <c r="O30">
        <f t="shared" si="6"/>
        <v>229743</v>
      </c>
      <c r="P30">
        <f t="shared" si="7"/>
        <v>47463.600000000006</v>
      </c>
      <c r="Q30">
        <f t="shared" si="3"/>
        <v>47463.600000000006</v>
      </c>
    </row>
    <row r="31" spans="1:17" x14ac:dyDescent="0.25">
      <c r="A31" s="7">
        <v>28</v>
      </c>
      <c r="B31" s="4">
        <v>0</v>
      </c>
      <c r="C31" s="4">
        <v>15436</v>
      </c>
      <c r="D31" s="4">
        <v>0</v>
      </c>
      <c r="E31" s="4">
        <v>15436</v>
      </c>
      <c r="F31">
        <f t="shared" si="4"/>
        <v>1104629.1800000002</v>
      </c>
      <c r="G31">
        <f t="shared" si="5"/>
        <v>224013.03600000005</v>
      </c>
      <c r="H31">
        <f t="shared" si="0"/>
        <v>0</v>
      </c>
      <c r="I31">
        <f t="shared" si="1"/>
        <v>224013.03600000005</v>
      </c>
      <c r="J31">
        <v>0</v>
      </c>
      <c r="K31">
        <v>214307</v>
      </c>
      <c r="L31">
        <v>45948.600000000006</v>
      </c>
      <c r="M31">
        <f t="shared" si="2"/>
        <v>0</v>
      </c>
      <c r="N31">
        <f t="shared" si="8"/>
        <v>0</v>
      </c>
      <c r="O31">
        <f t="shared" si="6"/>
        <v>214307</v>
      </c>
      <c r="P31">
        <f t="shared" si="7"/>
        <v>45948.600000000006</v>
      </c>
      <c r="Q31">
        <f t="shared" si="3"/>
        <v>45948.600000000006</v>
      </c>
    </row>
    <row r="32" spans="1:17" x14ac:dyDescent="0.25">
      <c r="A32" s="7">
        <v>29</v>
      </c>
      <c r="B32" s="4">
        <v>0</v>
      </c>
      <c r="C32" s="4">
        <v>32826.300000000003</v>
      </c>
      <c r="D32" s="4">
        <v>0</v>
      </c>
      <c r="E32" s="4">
        <v>32826.300000000003</v>
      </c>
      <c r="F32">
        <f t="shared" si="4"/>
        <v>1071802.8800000001</v>
      </c>
      <c r="G32">
        <f t="shared" si="5"/>
        <v>220925.83600000004</v>
      </c>
      <c r="H32">
        <f t="shared" si="0"/>
        <v>0</v>
      </c>
      <c r="I32">
        <f t="shared" si="1"/>
        <v>220925.83600000004</v>
      </c>
      <c r="J32">
        <v>0</v>
      </c>
      <c r="K32">
        <v>181480.7</v>
      </c>
      <c r="L32">
        <v>42861.4</v>
      </c>
      <c r="M32">
        <f t="shared" si="2"/>
        <v>0</v>
      </c>
      <c r="N32">
        <f t="shared" si="8"/>
        <v>0</v>
      </c>
      <c r="O32">
        <f t="shared" si="6"/>
        <v>181480.7</v>
      </c>
      <c r="P32">
        <f t="shared" si="7"/>
        <v>42861.4</v>
      </c>
      <c r="Q32">
        <f t="shared" si="3"/>
        <v>42861.4</v>
      </c>
    </row>
    <row r="33" spans="1:17" x14ac:dyDescent="0.25">
      <c r="A33" s="7">
        <v>30</v>
      </c>
      <c r="B33" s="4">
        <v>0</v>
      </c>
      <c r="C33" s="4">
        <v>21110</v>
      </c>
      <c r="D33" s="4">
        <v>0</v>
      </c>
      <c r="E33" s="4">
        <v>21110</v>
      </c>
      <c r="F33">
        <f t="shared" si="4"/>
        <v>1050692.8800000001</v>
      </c>
      <c r="G33">
        <f t="shared" si="5"/>
        <v>214360.57600000003</v>
      </c>
      <c r="H33">
        <f t="shared" si="0"/>
        <v>0</v>
      </c>
      <c r="I33">
        <f t="shared" si="1"/>
        <v>214360.57600000003</v>
      </c>
      <c r="J33">
        <v>0</v>
      </c>
      <c r="K33">
        <v>160370.70000000001</v>
      </c>
      <c r="L33">
        <v>36296.140000000007</v>
      </c>
      <c r="M33">
        <f t="shared" si="2"/>
        <v>0</v>
      </c>
      <c r="N33">
        <f t="shared" si="8"/>
        <v>0</v>
      </c>
      <c r="O33">
        <f t="shared" si="6"/>
        <v>160370.70000000001</v>
      </c>
      <c r="P33">
        <f t="shared" si="7"/>
        <v>36296.140000000007</v>
      </c>
      <c r="Q33">
        <f t="shared" si="3"/>
        <v>36296.140000000007</v>
      </c>
    </row>
    <row r="34" spans="1:17" x14ac:dyDescent="0.25">
      <c r="A34" s="7">
        <v>31</v>
      </c>
      <c r="B34" s="4">
        <v>0</v>
      </c>
      <c r="C34" s="4">
        <v>5501</v>
      </c>
      <c r="D34" s="4">
        <v>0</v>
      </c>
      <c r="E34" s="4">
        <v>5501</v>
      </c>
      <c r="F34">
        <f t="shared" si="4"/>
        <v>1045191.8800000001</v>
      </c>
      <c r="G34">
        <f t="shared" si="5"/>
        <v>210138.57600000003</v>
      </c>
      <c r="H34">
        <f t="shared" si="0"/>
        <v>0</v>
      </c>
      <c r="I34">
        <f t="shared" si="1"/>
        <v>210138.57600000003</v>
      </c>
      <c r="J34">
        <v>0</v>
      </c>
      <c r="K34">
        <v>154869.70000000001</v>
      </c>
      <c r="L34">
        <v>32074.140000000003</v>
      </c>
      <c r="M34">
        <f t="shared" si="2"/>
        <v>0</v>
      </c>
      <c r="N34">
        <f t="shared" si="8"/>
        <v>0</v>
      </c>
      <c r="O34">
        <f t="shared" si="6"/>
        <v>154869.70000000001</v>
      </c>
      <c r="P34">
        <f t="shared" si="7"/>
        <v>32074.140000000003</v>
      </c>
      <c r="Q34">
        <f t="shared" si="3"/>
        <v>32074.140000000003</v>
      </c>
    </row>
    <row r="35" spans="1:17" x14ac:dyDescent="0.25">
      <c r="A35" s="7">
        <v>32</v>
      </c>
      <c r="B35" s="4">
        <v>0</v>
      </c>
      <c r="C35" s="4">
        <v>2430</v>
      </c>
      <c r="D35" s="4">
        <v>0</v>
      </c>
      <c r="E35" s="4">
        <v>2430</v>
      </c>
      <c r="F35">
        <f t="shared" si="4"/>
        <v>1042761.8800000001</v>
      </c>
      <c r="G35">
        <f t="shared" si="5"/>
        <v>209038.37600000005</v>
      </c>
      <c r="H35">
        <f t="shared" si="0"/>
        <v>0</v>
      </c>
      <c r="I35">
        <f t="shared" si="1"/>
        <v>209038.37600000005</v>
      </c>
      <c r="J35">
        <v>0</v>
      </c>
      <c r="K35">
        <v>152439.70000000001</v>
      </c>
      <c r="L35">
        <v>30973.940000000002</v>
      </c>
      <c r="M35">
        <f t="shared" si="2"/>
        <v>0</v>
      </c>
      <c r="N35">
        <f t="shared" si="8"/>
        <v>0</v>
      </c>
      <c r="O35">
        <f t="shared" si="6"/>
        <v>152439.70000000001</v>
      </c>
      <c r="P35">
        <f t="shared" si="7"/>
        <v>30973.940000000002</v>
      </c>
      <c r="Q35">
        <f t="shared" si="3"/>
        <v>30973.940000000002</v>
      </c>
    </row>
    <row r="36" spans="1:17" x14ac:dyDescent="0.25">
      <c r="A36" s="7">
        <v>33</v>
      </c>
      <c r="B36" s="4">
        <v>0</v>
      </c>
      <c r="C36" s="4">
        <v>27170</v>
      </c>
      <c r="D36" s="4">
        <v>0</v>
      </c>
      <c r="E36" s="4">
        <v>27170</v>
      </c>
      <c r="F36">
        <f t="shared" si="4"/>
        <v>1015591.8800000001</v>
      </c>
      <c r="G36">
        <f t="shared" si="5"/>
        <v>208552.37600000005</v>
      </c>
      <c r="H36">
        <f t="shared" si="0"/>
        <v>0</v>
      </c>
      <c r="I36">
        <f t="shared" si="1"/>
        <v>208552.37600000005</v>
      </c>
      <c r="J36">
        <v>268818</v>
      </c>
      <c r="K36">
        <v>394087.7</v>
      </c>
      <c r="L36">
        <v>84251.540000000008</v>
      </c>
      <c r="M36">
        <f t="shared" si="2"/>
        <v>180118.887720222</v>
      </c>
      <c r="N36">
        <f t="shared" si="8"/>
        <v>268818</v>
      </c>
      <c r="O36">
        <f t="shared" si="6"/>
        <v>394087.7</v>
      </c>
      <c r="P36">
        <f t="shared" si="7"/>
        <v>84251.540000000008</v>
      </c>
      <c r="Q36">
        <f t="shared" si="3"/>
        <v>264370.42772022204</v>
      </c>
    </row>
    <row r="37" spans="1:17" x14ac:dyDescent="0.25">
      <c r="A37" s="7">
        <v>34</v>
      </c>
      <c r="B37" s="4">
        <v>0</v>
      </c>
      <c r="C37" s="4">
        <v>120667</v>
      </c>
      <c r="D37" s="4">
        <v>0</v>
      </c>
      <c r="E37" s="4">
        <v>120667</v>
      </c>
      <c r="F37">
        <f t="shared" si="4"/>
        <v>894924.88000000012</v>
      </c>
      <c r="G37">
        <f t="shared" si="5"/>
        <v>203118.37600000005</v>
      </c>
      <c r="H37">
        <f t="shared" si="0"/>
        <v>0</v>
      </c>
      <c r="I37">
        <f t="shared" si="1"/>
        <v>203118.37600000005</v>
      </c>
      <c r="J37">
        <v>0</v>
      </c>
      <c r="K37">
        <v>273420.7</v>
      </c>
      <c r="L37">
        <v>78817.540000000008</v>
      </c>
      <c r="M37">
        <f t="shared" si="2"/>
        <v>0</v>
      </c>
      <c r="N37">
        <f t="shared" si="8"/>
        <v>0</v>
      </c>
      <c r="O37">
        <f t="shared" si="6"/>
        <v>273420.7</v>
      </c>
      <c r="P37">
        <f t="shared" si="7"/>
        <v>78817.540000000008</v>
      </c>
      <c r="Q37">
        <f t="shared" si="3"/>
        <v>78817.540000000008</v>
      </c>
    </row>
    <row r="38" spans="1:17" x14ac:dyDescent="0.25">
      <c r="A38" s="7">
        <v>35</v>
      </c>
      <c r="B38" s="4">
        <v>0</v>
      </c>
      <c r="C38" s="4">
        <v>32910</v>
      </c>
      <c r="D38" s="4">
        <v>0</v>
      </c>
      <c r="E38" s="4">
        <v>32910</v>
      </c>
      <c r="F38">
        <f t="shared" si="4"/>
        <v>862014.88000000012</v>
      </c>
      <c r="G38">
        <f t="shared" si="5"/>
        <v>178984.97600000002</v>
      </c>
      <c r="H38">
        <f t="shared" si="0"/>
        <v>0</v>
      </c>
      <c r="I38">
        <f t="shared" si="1"/>
        <v>178984.97600000002</v>
      </c>
      <c r="J38">
        <v>0</v>
      </c>
      <c r="K38">
        <v>240510.7</v>
      </c>
      <c r="L38">
        <v>54684.140000000007</v>
      </c>
      <c r="M38">
        <f t="shared" si="2"/>
        <v>0</v>
      </c>
      <c r="N38">
        <f t="shared" si="8"/>
        <v>0</v>
      </c>
      <c r="O38">
        <f t="shared" si="6"/>
        <v>240510.7</v>
      </c>
      <c r="P38">
        <f t="shared" si="7"/>
        <v>54684.140000000007</v>
      </c>
      <c r="Q38">
        <f t="shared" si="3"/>
        <v>54684.140000000007</v>
      </c>
    </row>
    <row r="39" spans="1:17" x14ac:dyDescent="0.25">
      <c r="A39" s="7">
        <v>36</v>
      </c>
      <c r="B39" s="4">
        <v>14050</v>
      </c>
      <c r="C39" s="4">
        <v>103195</v>
      </c>
      <c r="D39" s="4">
        <v>14050</v>
      </c>
      <c r="E39" s="4">
        <v>103195</v>
      </c>
      <c r="F39">
        <f t="shared" si="4"/>
        <v>772869.88000000012</v>
      </c>
      <c r="G39">
        <f t="shared" si="5"/>
        <v>175212.97600000002</v>
      </c>
      <c r="H39">
        <f t="shared" si="0"/>
        <v>9414.0659180521961</v>
      </c>
      <c r="I39">
        <f t="shared" si="1"/>
        <v>184627.04191805221</v>
      </c>
      <c r="J39">
        <v>0</v>
      </c>
      <c r="K39">
        <v>137315.70000000001</v>
      </c>
      <c r="L39">
        <v>48102.140000000007</v>
      </c>
      <c r="M39">
        <f t="shared" si="2"/>
        <v>0</v>
      </c>
      <c r="N39">
        <f t="shared" si="8"/>
        <v>0</v>
      </c>
      <c r="O39">
        <f t="shared" si="6"/>
        <v>137315.70000000001</v>
      </c>
      <c r="P39">
        <f t="shared" si="7"/>
        <v>48102.140000000007</v>
      </c>
      <c r="Q39">
        <f t="shared" si="3"/>
        <v>48102.140000000007</v>
      </c>
    </row>
    <row r="40" spans="1:17" x14ac:dyDescent="0.25">
      <c r="A40" s="7">
        <v>37</v>
      </c>
      <c r="B40" s="4">
        <v>0</v>
      </c>
      <c r="C40" s="4">
        <v>334601</v>
      </c>
      <c r="D40" s="4">
        <v>0</v>
      </c>
      <c r="E40" s="4">
        <v>334601</v>
      </c>
      <c r="F40">
        <f t="shared" si="4"/>
        <v>438268.88000000012</v>
      </c>
      <c r="G40">
        <f t="shared" si="5"/>
        <v>154573.97600000002</v>
      </c>
      <c r="H40">
        <f t="shared" si="0"/>
        <v>0</v>
      </c>
      <c r="I40">
        <f t="shared" si="1"/>
        <v>154573.97600000002</v>
      </c>
      <c r="J40">
        <v>0</v>
      </c>
      <c r="K40">
        <v>-197285.3</v>
      </c>
      <c r="L40">
        <v>598449.04348955234</v>
      </c>
      <c r="M40">
        <f t="shared" si="2"/>
        <v>0</v>
      </c>
      <c r="N40">
        <f t="shared" si="8"/>
        <v>0</v>
      </c>
      <c r="O40">
        <f t="shared" si="6"/>
        <v>-197285.3</v>
      </c>
      <c r="P40">
        <f t="shared" si="7"/>
        <v>598449.04348955234</v>
      </c>
      <c r="Q40">
        <f t="shared" si="3"/>
        <v>598449.04348955234</v>
      </c>
    </row>
    <row r="41" spans="1:17" x14ac:dyDescent="0.25">
      <c r="A41" s="7">
        <v>38</v>
      </c>
      <c r="B41" s="4">
        <v>26710</v>
      </c>
      <c r="C41" s="4">
        <v>16810</v>
      </c>
      <c r="D41" s="4">
        <v>26710</v>
      </c>
      <c r="E41" s="4">
        <v>16810</v>
      </c>
      <c r="F41">
        <f t="shared" si="4"/>
        <v>448168.88000000012</v>
      </c>
      <c r="G41">
        <f t="shared" si="5"/>
        <v>92995.776000000027</v>
      </c>
      <c r="H41">
        <f t="shared" si="0"/>
        <v>17896.77584848215</v>
      </c>
      <c r="I41">
        <f t="shared" si="1"/>
        <v>110892.55184848218</v>
      </c>
      <c r="J41">
        <v>0</v>
      </c>
      <c r="K41">
        <v>-16810</v>
      </c>
      <c r="L41">
        <v>48651.73957542389</v>
      </c>
      <c r="M41">
        <f t="shared" si="2"/>
        <v>0</v>
      </c>
      <c r="N41">
        <f t="shared" si="8"/>
        <v>0</v>
      </c>
      <c r="O41">
        <f t="shared" si="6"/>
        <v>-16810</v>
      </c>
      <c r="P41">
        <f t="shared" si="7"/>
        <v>48651.73957542389</v>
      </c>
      <c r="Q41">
        <f t="shared" si="3"/>
        <v>48651.73957542389</v>
      </c>
    </row>
    <row r="42" spans="1:17" x14ac:dyDescent="0.25">
      <c r="A42" s="7">
        <v>39</v>
      </c>
      <c r="B42" s="4">
        <v>3556</v>
      </c>
      <c r="C42" s="4">
        <v>62714</v>
      </c>
      <c r="D42" s="4">
        <v>3556</v>
      </c>
      <c r="E42" s="4">
        <v>62714</v>
      </c>
      <c r="F42">
        <f t="shared" si="4"/>
        <v>389010.88000000012</v>
      </c>
      <c r="G42">
        <f t="shared" si="5"/>
        <v>90344.976000000024</v>
      </c>
      <c r="H42">
        <f t="shared" si="0"/>
        <v>2382.6632316436735</v>
      </c>
      <c r="I42">
        <f t="shared" si="1"/>
        <v>92727.639231643698</v>
      </c>
      <c r="J42">
        <v>0</v>
      </c>
      <c r="K42">
        <v>-62714</v>
      </c>
      <c r="L42">
        <v>181507.74513581998</v>
      </c>
      <c r="M42">
        <f t="shared" si="2"/>
        <v>0</v>
      </c>
      <c r="N42">
        <f t="shared" si="8"/>
        <v>0</v>
      </c>
      <c r="O42">
        <f t="shared" si="6"/>
        <v>-62714</v>
      </c>
      <c r="P42">
        <f t="shared" si="7"/>
        <v>181507.74513581998</v>
      </c>
      <c r="Q42">
        <f t="shared" si="3"/>
        <v>181507.74513581998</v>
      </c>
    </row>
    <row r="43" spans="1:17" x14ac:dyDescent="0.25">
      <c r="A43" s="7">
        <v>40</v>
      </c>
      <c r="B43" s="4">
        <v>0</v>
      </c>
      <c r="C43" s="4">
        <v>8466.6</v>
      </c>
      <c r="D43" s="4">
        <v>0</v>
      </c>
      <c r="E43" s="4">
        <v>8466.6</v>
      </c>
      <c r="F43">
        <f t="shared" si="4"/>
        <v>380544.28000000014</v>
      </c>
      <c r="G43">
        <f t="shared" si="5"/>
        <v>77802.176000000021</v>
      </c>
      <c r="H43">
        <f t="shared" si="0"/>
        <v>0</v>
      </c>
      <c r="I43">
        <f t="shared" si="1"/>
        <v>77802.176000000021</v>
      </c>
      <c r="J43">
        <v>268818</v>
      </c>
      <c r="K43">
        <v>260351.4</v>
      </c>
      <c r="L43">
        <v>53763.600000000006</v>
      </c>
      <c r="M43">
        <f t="shared" si="2"/>
        <v>180118.887720222</v>
      </c>
      <c r="N43">
        <f t="shared" si="8"/>
        <v>268818</v>
      </c>
      <c r="O43">
        <f t="shared" si="6"/>
        <v>260351.4</v>
      </c>
      <c r="P43">
        <f t="shared" si="7"/>
        <v>53763.600000000006</v>
      </c>
      <c r="Q43">
        <f t="shared" si="3"/>
        <v>233882.48772022201</v>
      </c>
    </row>
    <row r="44" spans="1:17" x14ac:dyDescent="0.25">
      <c r="A44" s="7">
        <v>41</v>
      </c>
      <c r="B44" s="4">
        <v>0</v>
      </c>
      <c r="C44" s="4">
        <v>9210</v>
      </c>
      <c r="D44" s="4">
        <v>0</v>
      </c>
      <c r="E44" s="4">
        <v>9210</v>
      </c>
      <c r="F44">
        <f t="shared" si="4"/>
        <v>371334.28000000014</v>
      </c>
      <c r="G44">
        <f t="shared" si="5"/>
        <v>76108.856000000029</v>
      </c>
      <c r="H44">
        <f t="shared" si="0"/>
        <v>0</v>
      </c>
      <c r="I44">
        <f t="shared" si="1"/>
        <v>76108.856000000029</v>
      </c>
      <c r="J44">
        <v>0</v>
      </c>
      <c r="K44">
        <v>251141.4</v>
      </c>
      <c r="L44">
        <v>52070.28</v>
      </c>
      <c r="M44">
        <f t="shared" si="2"/>
        <v>0</v>
      </c>
      <c r="N44">
        <f t="shared" si="8"/>
        <v>0</v>
      </c>
      <c r="O44">
        <f t="shared" si="6"/>
        <v>251141.4</v>
      </c>
      <c r="P44">
        <f t="shared" si="7"/>
        <v>52070.28</v>
      </c>
      <c r="Q44">
        <f t="shared" si="3"/>
        <v>52070.28</v>
      </c>
    </row>
    <row r="45" spans="1:17" x14ac:dyDescent="0.25">
      <c r="A45" s="7">
        <v>42</v>
      </c>
      <c r="B45" s="4">
        <v>21970</v>
      </c>
      <c r="C45" s="4">
        <v>37462</v>
      </c>
      <c r="D45" s="4">
        <v>21970</v>
      </c>
      <c r="E45" s="4">
        <v>37462</v>
      </c>
      <c r="F45">
        <f t="shared" si="4"/>
        <v>355842.28000000014</v>
      </c>
      <c r="G45">
        <f t="shared" si="5"/>
        <v>78660.856000000029</v>
      </c>
      <c r="H45">
        <f t="shared" si="0"/>
        <v>14720.784926662403</v>
      </c>
      <c r="I45">
        <f t="shared" si="1"/>
        <v>93381.640926662425</v>
      </c>
      <c r="J45">
        <v>0</v>
      </c>
      <c r="K45">
        <v>213679.4</v>
      </c>
      <c r="L45">
        <v>50228.28</v>
      </c>
      <c r="M45">
        <f t="shared" si="2"/>
        <v>0</v>
      </c>
      <c r="N45">
        <f t="shared" si="8"/>
        <v>0</v>
      </c>
      <c r="O45">
        <f t="shared" si="6"/>
        <v>213679.4</v>
      </c>
      <c r="P45">
        <f t="shared" si="7"/>
        <v>50228.28</v>
      </c>
      <c r="Q45">
        <f t="shared" si="3"/>
        <v>50228.28</v>
      </c>
    </row>
    <row r="46" spans="1:17" x14ac:dyDescent="0.25">
      <c r="A46" s="7">
        <v>43</v>
      </c>
      <c r="B46" s="4">
        <v>4315</v>
      </c>
      <c r="C46" s="4">
        <v>25247.7</v>
      </c>
      <c r="D46" s="4">
        <v>4315</v>
      </c>
      <c r="E46" s="4">
        <v>25247.7</v>
      </c>
      <c r="F46">
        <f t="shared" si="4"/>
        <v>334909.58000000013</v>
      </c>
      <c r="G46">
        <f t="shared" si="5"/>
        <v>72031.456000000035</v>
      </c>
      <c r="H46">
        <f t="shared" si="0"/>
        <v>2891.2238033021517</v>
      </c>
      <c r="I46">
        <f t="shared" si="1"/>
        <v>74922.679803302191</v>
      </c>
      <c r="J46">
        <v>0</v>
      </c>
      <c r="K46">
        <v>188431.69999999998</v>
      </c>
      <c r="L46">
        <v>42735.880000000005</v>
      </c>
      <c r="M46">
        <f t="shared" si="2"/>
        <v>0</v>
      </c>
      <c r="N46">
        <f t="shared" si="8"/>
        <v>0</v>
      </c>
      <c r="O46">
        <f t="shared" si="6"/>
        <v>188431.69999999998</v>
      </c>
      <c r="P46">
        <f t="shared" si="7"/>
        <v>42735.880000000005</v>
      </c>
      <c r="Q46">
        <f t="shared" si="3"/>
        <v>42735.880000000005</v>
      </c>
    </row>
    <row r="47" spans="1:17" x14ac:dyDescent="0.25">
      <c r="A47" s="7">
        <v>44</v>
      </c>
      <c r="B47" s="4">
        <v>0</v>
      </c>
      <c r="C47" s="4">
        <v>27646</v>
      </c>
      <c r="D47" s="4">
        <v>0</v>
      </c>
      <c r="E47" s="4">
        <v>27646</v>
      </c>
      <c r="F47">
        <f t="shared" si="4"/>
        <v>307263.58000000013</v>
      </c>
      <c r="G47">
        <f t="shared" si="5"/>
        <v>66981.916000000027</v>
      </c>
      <c r="H47">
        <f t="shared" si="0"/>
        <v>0</v>
      </c>
      <c r="I47">
        <f t="shared" si="1"/>
        <v>66981.916000000027</v>
      </c>
      <c r="J47">
        <v>0</v>
      </c>
      <c r="K47">
        <v>160785.69999999998</v>
      </c>
      <c r="L47">
        <v>37686.339999999997</v>
      </c>
      <c r="M47">
        <f t="shared" si="2"/>
        <v>0</v>
      </c>
      <c r="N47">
        <f t="shared" si="8"/>
        <v>0</v>
      </c>
      <c r="O47">
        <f t="shared" si="6"/>
        <v>160785.69999999998</v>
      </c>
      <c r="P47">
        <f t="shared" si="7"/>
        <v>37686.339999999997</v>
      </c>
      <c r="Q47">
        <f t="shared" si="3"/>
        <v>37686.339999999997</v>
      </c>
    </row>
    <row r="48" spans="1:17" x14ac:dyDescent="0.25">
      <c r="A48" s="7">
        <v>45</v>
      </c>
      <c r="B48" s="4">
        <v>0</v>
      </c>
      <c r="C48" s="4">
        <v>20230</v>
      </c>
      <c r="D48" s="4">
        <v>0</v>
      </c>
      <c r="E48" s="4">
        <v>20230</v>
      </c>
      <c r="F48">
        <f t="shared" si="4"/>
        <v>287033.58000000013</v>
      </c>
      <c r="G48">
        <f>0.2*(F47+D48)</f>
        <v>61452.716000000029</v>
      </c>
      <c r="H48">
        <f t="shared" si="0"/>
        <v>0</v>
      </c>
      <c r="I48">
        <f t="shared" si="1"/>
        <v>61452.716000000029</v>
      </c>
      <c r="J48">
        <v>0</v>
      </c>
      <c r="K48">
        <v>140555.69999999998</v>
      </c>
      <c r="L48">
        <v>32157.14</v>
      </c>
      <c r="M48">
        <f t="shared" si="2"/>
        <v>0</v>
      </c>
      <c r="N48">
        <f t="shared" si="8"/>
        <v>0</v>
      </c>
      <c r="O48">
        <f t="shared" si="6"/>
        <v>140555.69999999998</v>
      </c>
      <c r="P48">
        <f t="shared" si="7"/>
        <v>32157.14</v>
      </c>
      <c r="Q48">
        <f t="shared" si="3"/>
        <v>32157.14</v>
      </c>
    </row>
    <row r="49" spans="1:17" x14ac:dyDescent="0.25">
      <c r="A49" s="7">
        <v>46</v>
      </c>
      <c r="B49" s="4">
        <v>0</v>
      </c>
      <c r="C49" s="4">
        <v>221261</v>
      </c>
      <c r="D49" s="4">
        <v>0</v>
      </c>
      <c r="E49" s="4">
        <v>221261</v>
      </c>
      <c r="F49">
        <f t="shared" si="4"/>
        <v>65772.580000000133</v>
      </c>
      <c r="G49">
        <f>0.2*(F48+D49)</f>
        <v>57406.716000000029</v>
      </c>
      <c r="H49">
        <f t="shared" si="0"/>
        <v>0</v>
      </c>
      <c r="I49">
        <f t="shared" si="1"/>
        <v>57406.716000000029</v>
      </c>
      <c r="J49">
        <v>0</v>
      </c>
      <c r="K49">
        <v>-80705.300000000017</v>
      </c>
      <c r="L49">
        <v>261689.5598665353</v>
      </c>
      <c r="M49">
        <f t="shared" si="2"/>
        <v>0</v>
      </c>
      <c r="N49">
        <f t="shared" si="8"/>
        <v>0</v>
      </c>
      <c r="O49">
        <f t="shared" si="6"/>
        <v>-80705.300000000017</v>
      </c>
      <c r="P49">
        <f t="shared" si="7"/>
        <v>261689.5598665353</v>
      </c>
      <c r="Q49">
        <f t="shared" si="3"/>
        <v>261689.5598665353</v>
      </c>
    </row>
    <row r="50" spans="1:17" x14ac:dyDescent="0.25">
      <c r="A50" s="7">
        <v>47</v>
      </c>
      <c r="B50" s="4">
        <v>0</v>
      </c>
      <c r="C50" s="4">
        <v>37900</v>
      </c>
      <c r="D50">
        <v>0</v>
      </c>
      <c r="E50">
        <v>37900</v>
      </c>
      <c r="F50">
        <f t="shared" si="4"/>
        <v>27872.580000000133</v>
      </c>
      <c r="G50">
        <f>0.2*(F49+D50)</f>
        <v>13154.516000000027</v>
      </c>
      <c r="H50">
        <f t="shared" si="0"/>
        <v>0</v>
      </c>
      <c r="I50">
        <f t="shared" si="1"/>
        <v>13154.516000000027</v>
      </c>
      <c r="J50">
        <v>268818</v>
      </c>
      <c r="K50">
        <v>230918</v>
      </c>
      <c r="L50">
        <v>53763.600000000006</v>
      </c>
      <c r="M50">
        <f t="shared" si="2"/>
        <v>180118.887720222</v>
      </c>
      <c r="N50">
        <f t="shared" si="8"/>
        <v>268818</v>
      </c>
      <c r="O50">
        <f t="shared" si="6"/>
        <v>230918</v>
      </c>
      <c r="P50">
        <f t="shared" si="7"/>
        <v>53763.600000000006</v>
      </c>
      <c r="Q50">
        <f t="shared" si="3"/>
        <v>233882.48772022201</v>
      </c>
    </row>
    <row r="51" spans="1:17" x14ac:dyDescent="0.25">
      <c r="A51" s="7" t="s">
        <v>18</v>
      </c>
      <c r="B51" s="4">
        <v>2506888.3200000003</v>
      </c>
      <c r="C51" s="4">
        <v>2479015.7400000002</v>
      </c>
      <c r="D51" s="9">
        <f t="shared" ref="D51:I51" si="9">SUM(D4:D50)</f>
        <v>2506888.3200000003</v>
      </c>
      <c r="E51" s="9">
        <f t="shared" si="9"/>
        <v>2479015.7400000002</v>
      </c>
      <c r="F51" s="9">
        <f t="shared" si="9"/>
        <v>29968200.560000006</v>
      </c>
      <c r="G51" s="11">
        <f t="shared" si="9"/>
        <v>6489443.2599999988</v>
      </c>
      <c r="H51" s="18">
        <f t="shared" si="9"/>
        <v>1679716.1490160236</v>
      </c>
      <c r="I51" s="18">
        <f t="shared" si="9"/>
        <v>8169159.4090160262</v>
      </c>
      <c r="L51" s="18">
        <f>SUM(L4:L50)</f>
        <v>3448681.6953530083</v>
      </c>
      <c r="M51" s="18">
        <f>SUM(M4:M50)</f>
        <v>1440951.101761776</v>
      </c>
      <c r="Q51">
        <f>SUM(Q4:Q50)</f>
        <v>4889632.7971147858</v>
      </c>
    </row>
    <row r="52" spans="1:17" x14ac:dyDescent="0.25">
      <c r="G52" t="s">
        <v>85</v>
      </c>
      <c r="H52" s="19">
        <f>G51+H51</f>
        <v>8169159.4090160225</v>
      </c>
      <c r="L52" t="s">
        <v>85</v>
      </c>
      <c r="M52" s="19">
        <f>L51+M51</f>
        <v>4889632.7971147839</v>
      </c>
    </row>
    <row r="53" spans="1:17" x14ac:dyDescent="0.25">
      <c r="I53">
        <f t="shared" si="1"/>
        <v>0</v>
      </c>
      <c r="J53" s="20" t="s">
        <v>98</v>
      </c>
      <c r="K53" s="21">
        <f>H52-M52</f>
        <v>3279526.6119012386</v>
      </c>
      <c r="Q53">
        <f t="shared" si="3"/>
        <v>0</v>
      </c>
    </row>
  </sheetData>
  <pageMargins left="0.7" right="0.7" top="0.75" bottom="0.75" header="0.3" footer="0.3"/>
  <pageSetup orientation="portrait" r:id="rId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90B-82A5-4B06-B6A2-8860265326AB}">
  <dimension ref="A1:Q322"/>
  <sheetViews>
    <sheetView topLeftCell="F1" workbookViewId="0">
      <selection activeCell="I123" sqref="I123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11.140625" bestFit="1" customWidth="1"/>
    <col min="4" max="4" width="7.85546875" bestFit="1" customWidth="1"/>
    <col min="5" max="5" width="13.42578125" bestFit="1" customWidth="1"/>
    <col min="6" max="6" width="8.85546875" bestFit="1" customWidth="1"/>
    <col min="7" max="7" width="11" bestFit="1" customWidth="1"/>
    <col min="8" max="8" width="18.42578125" bestFit="1" customWidth="1"/>
    <col min="9" max="9" width="23" bestFit="1" customWidth="1"/>
    <col min="10" max="10" width="15.42578125" bestFit="1" customWidth="1"/>
    <col min="11" max="11" width="19.85546875" bestFit="1" customWidth="1"/>
    <col min="12" max="12" width="13.28515625" bestFit="1" customWidth="1"/>
    <col min="13" max="13" width="19.5703125" bestFit="1" customWidth="1"/>
    <col min="16" max="16" width="23" bestFit="1" customWidth="1"/>
    <col min="17" max="17" width="12" bestFit="1" customWidth="1"/>
  </cols>
  <sheetData>
    <row r="1" spans="1:17" x14ac:dyDescent="0.25">
      <c r="A1" s="1" t="s">
        <v>0</v>
      </c>
      <c r="B1" s="2" t="s">
        <v>1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195</v>
      </c>
    </row>
    <row r="2" spans="1:17" x14ac:dyDescent="0.25">
      <c r="A2" s="1">
        <v>44197</v>
      </c>
      <c r="B2" s="2">
        <v>1</v>
      </c>
      <c r="C2" s="2" t="s">
        <v>20</v>
      </c>
      <c r="D2" s="3" t="s">
        <v>16</v>
      </c>
      <c r="E2" s="3">
        <v>14567.28</v>
      </c>
      <c r="F2" s="3">
        <v>0</v>
      </c>
      <c r="G2" s="3">
        <v>14567.28</v>
      </c>
      <c r="H2" s="3" t="s">
        <v>12</v>
      </c>
      <c r="I2" s="3">
        <v>14.3</v>
      </c>
      <c r="J2" s="3">
        <v>0</v>
      </c>
      <c r="K2" s="3">
        <v>208312.10400000002</v>
      </c>
      <c r="L2" s="3">
        <v>14.3</v>
      </c>
      <c r="M2" s="3" t="str">
        <f>IF(F2&gt;0,SUM($J$2:J2)/SUM($F$2:F2),"-")</f>
        <v>-</v>
      </c>
    </row>
    <row r="3" spans="1:17" x14ac:dyDescent="0.25">
      <c r="A3" s="1">
        <v>44197</v>
      </c>
      <c r="B3" s="2">
        <v>1</v>
      </c>
      <c r="C3" s="2" t="s">
        <v>20</v>
      </c>
      <c r="D3" s="3" t="s">
        <v>16</v>
      </c>
      <c r="E3" s="3">
        <v>115926</v>
      </c>
      <c r="F3" s="3">
        <v>0</v>
      </c>
      <c r="G3" s="3">
        <v>130493.28</v>
      </c>
      <c r="H3" s="3" t="s">
        <v>12</v>
      </c>
      <c r="I3" s="3">
        <v>14.7</v>
      </c>
      <c r="J3" s="3">
        <v>0</v>
      </c>
      <c r="K3" s="3">
        <v>1704112.2</v>
      </c>
      <c r="L3" s="3">
        <v>14.655347033962208</v>
      </c>
      <c r="M3" s="3" t="str">
        <f>IF(F3&gt;0,SUM($J$2:J3)/SUM($F$2:F3),"-")</f>
        <v>-</v>
      </c>
    </row>
    <row r="4" spans="1:17" x14ac:dyDescent="0.25">
      <c r="A4" s="1">
        <v>44197</v>
      </c>
      <c r="B4" s="2">
        <v>1</v>
      </c>
      <c r="C4" s="2" t="s">
        <v>20</v>
      </c>
      <c r="D4" s="3" t="s">
        <v>16</v>
      </c>
      <c r="E4" s="3">
        <v>139450.85999999999</v>
      </c>
      <c r="F4" s="3">
        <v>0</v>
      </c>
      <c r="G4" s="3">
        <v>269944.14</v>
      </c>
      <c r="H4" s="3" t="s">
        <v>12</v>
      </c>
      <c r="I4" s="3">
        <v>12.3</v>
      </c>
      <c r="J4" s="3">
        <v>0</v>
      </c>
      <c r="K4" s="3">
        <v>1715245.578</v>
      </c>
      <c r="L4" s="3">
        <v>13.438594673698047</v>
      </c>
      <c r="M4" s="3" t="str">
        <f>IF(F4&gt;0,SUM($J$2:J4)/SUM($F$2:F4),"-")</f>
        <v>-</v>
      </c>
    </row>
    <row r="5" spans="1:17" x14ac:dyDescent="0.25">
      <c r="A5" s="1">
        <v>44197</v>
      </c>
      <c r="B5" s="2">
        <v>1</v>
      </c>
      <c r="C5" s="2" t="s">
        <v>20</v>
      </c>
      <c r="D5" s="3" t="s">
        <v>16</v>
      </c>
      <c r="E5" s="3">
        <v>120463.26</v>
      </c>
      <c r="F5" s="3">
        <v>0</v>
      </c>
      <c r="G5" s="3">
        <v>390407.4</v>
      </c>
      <c r="H5" s="3" t="s">
        <v>12</v>
      </c>
      <c r="I5" s="3">
        <v>14.7</v>
      </c>
      <c r="J5" s="3">
        <v>0</v>
      </c>
      <c r="K5" s="3">
        <v>1770809.9219999998</v>
      </c>
      <c r="L5" s="3">
        <v>13.827811163415445</v>
      </c>
      <c r="M5" s="3" t="str">
        <f>IF(F5&gt;0,SUM($J$2:J5)/SUM($F$2:F5),M4)</f>
        <v>-</v>
      </c>
      <c r="P5" t="s">
        <v>79</v>
      </c>
      <c r="Q5">
        <f>AVERAGEIF(E2:E322,"&gt;0")</f>
        <v>58299.728372093028</v>
      </c>
    </row>
    <row r="6" spans="1:17" x14ac:dyDescent="0.25">
      <c r="A6" s="1">
        <v>44197</v>
      </c>
      <c r="B6" s="2">
        <v>1</v>
      </c>
      <c r="C6" s="2" t="s">
        <v>20</v>
      </c>
      <c r="D6" s="3" t="s">
        <v>16</v>
      </c>
      <c r="E6" s="3">
        <v>0</v>
      </c>
      <c r="F6" s="3">
        <v>115.56</v>
      </c>
      <c r="G6" s="3">
        <v>390291.84</v>
      </c>
      <c r="H6" s="3">
        <v>18.899999999999999</v>
      </c>
      <c r="I6" s="3" t="s">
        <v>12</v>
      </c>
      <c r="J6" s="3">
        <v>2184.0839999999998</v>
      </c>
      <c r="K6" s="3">
        <v>0</v>
      </c>
      <c r="L6" s="3">
        <v>13.827811163415445</v>
      </c>
      <c r="M6" s="3">
        <f>IF(F6&gt;0,SUM($J$2:J6)/SUM($F$2:F6),M5)</f>
        <v>18.899999999999999</v>
      </c>
      <c r="N6" s="3"/>
      <c r="O6" s="3"/>
      <c r="P6" t="s">
        <v>80</v>
      </c>
      <c r="Q6">
        <f>AVERAGE(L2:L322)</f>
        <v>13.40007469021115</v>
      </c>
    </row>
    <row r="7" spans="1:17" x14ac:dyDescent="0.25">
      <c r="A7" s="1">
        <v>44197</v>
      </c>
      <c r="B7" s="2">
        <v>1</v>
      </c>
      <c r="C7" s="2" t="s">
        <v>20</v>
      </c>
      <c r="D7" s="3" t="s">
        <v>16</v>
      </c>
      <c r="E7" s="3">
        <v>212697</v>
      </c>
      <c r="F7" s="3">
        <v>0</v>
      </c>
      <c r="G7" s="3">
        <v>602988.84</v>
      </c>
      <c r="H7" s="3" t="s">
        <v>12</v>
      </c>
      <c r="I7" s="3">
        <v>12.8</v>
      </c>
      <c r="J7" s="3">
        <v>0</v>
      </c>
      <c r="K7" s="3">
        <v>2722521.6</v>
      </c>
      <c r="L7" s="3">
        <v>13.465332708565878</v>
      </c>
      <c r="M7" s="3">
        <f>IF(F7&gt;0,SUM($J$2:J7)/SUM($F$2:F7),M6)</f>
        <v>18.899999999999999</v>
      </c>
      <c r="N7" s="3"/>
      <c r="O7" s="3"/>
      <c r="P7" t="s">
        <v>81</v>
      </c>
      <c r="Q7">
        <f>Q6*Q5</f>
        <v>781220.71460506867</v>
      </c>
    </row>
    <row r="8" spans="1:17" x14ac:dyDescent="0.25">
      <c r="A8" s="1">
        <v>44197</v>
      </c>
      <c r="B8" s="2">
        <v>1</v>
      </c>
      <c r="C8" s="2" t="s">
        <v>20</v>
      </c>
      <c r="D8" s="3" t="s">
        <v>16</v>
      </c>
      <c r="E8" s="3">
        <v>138933.20000000001</v>
      </c>
      <c r="F8" s="3">
        <v>0</v>
      </c>
      <c r="G8" s="3">
        <v>741922.04</v>
      </c>
      <c r="H8" s="3" t="s">
        <v>12</v>
      </c>
      <c r="I8" s="3">
        <v>12.9</v>
      </c>
      <c r="J8" s="3">
        <v>0</v>
      </c>
      <c r="K8" s="3">
        <v>1792238.2800000003</v>
      </c>
      <c r="L8" s="3">
        <v>13.359484322627315</v>
      </c>
      <c r="M8" s="3">
        <f>IF(F8&gt;0,SUM($J$2:J8)/SUM($F$2:F8),M7)</f>
        <v>18.899999999999999</v>
      </c>
      <c r="N8" s="3"/>
      <c r="O8" s="3"/>
      <c r="P8" t="s">
        <v>82</v>
      </c>
      <c r="Q8">
        <v>0.05</v>
      </c>
    </row>
    <row r="9" spans="1:17" x14ac:dyDescent="0.25">
      <c r="A9" s="1">
        <v>44197</v>
      </c>
      <c r="B9" s="2">
        <v>1</v>
      </c>
      <c r="C9" s="2" t="s">
        <v>20</v>
      </c>
      <c r="D9" s="3" t="s">
        <v>16</v>
      </c>
      <c r="E9" s="3">
        <v>405.6</v>
      </c>
      <c r="F9" s="3">
        <v>0</v>
      </c>
      <c r="G9" s="3">
        <v>742327.64</v>
      </c>
      <c r="H9" s="3" t="s">
        <v>12</v>
      </c>
      <c r="I9" s="3">
        <v>13.5</v>
      </c>
      <c r="J9" s="3">
        <v>0</v>
      </c>
      <c r="K9" s="3">
        <v>5475.6</v>
      </c>
      <c r="L9" s="3">
        <v>13.359561086962611</v>
      </c>
      <c r="M9" s="3">
        <f>IF(F9&gt;0,SUM($J$2:J9)/SUM($F$2:F9),M8)</f>
        <v>18.899999999999999</v>
      </c>
      <c r="P9" t="s">
        <v>83</v>
      </c>
      <c r="Q9">
        <f>Q7*Q8</f>
        <v>39061.035730253432</v>
      </c>
    </row>
    <row r="10" spans="1:17" x14ac:dyDescent="0.25">
      <c r="A10" s="1">
        <v>44198</v>
      </c>
      <c r="B10" s="2">
        <v>1</v>
      </c>
      <c r="C10" s="2" t="s">
        <v>20</v>
      </c>
      <c r="D10" s="3" t="s">
        <v>16</v>
      </c>
      <c r="E10" s="3">
        <v>0</v>
      </c>
      <c r="F10" s="3">
        <v>3240</v>
      </c>
      <c r="G10" s="3">
        <v>739087.64</v>
      </c>
      <c r="H10" s="3">
        <v>16.100000000000001</v>
      </c>
      <c r="I10" s="3" t="s">
        <v>12</v>
      </c>
      <c r="J10" s="3">
        <v>52164.000000000007</v>
      </c>
      <c r="K10" s="3">
        <v>0</v>
      </c>
      <c r="L10" s="3">
        <v>13.359561086962611</v>
      </c>
      <c r="M10" s="3">
        <f>IF(F10&gt;0,SUM($J$2:J10)/SUM($F$2:F10),M9)</f>
        <v>16.196427421950439</v>
      </c>
      <c r="O10" s="3"/>
      <c r="P10" t="s">
        <v>195</v>
      </c>
      <c r="Q10">
        <f>AVERAGE(M6:M322)</f>
        <v>17.164292557703497</v>
      </c>
    </row>
    <row r="11" spans="1:17" x14ac:dyDescent="0.25">
      <c r="A11" s="1">
        <v>44199</v>
      </c>
      <c r="B11" s="2">
        <v>2</v>
      </c>
      <c r="C11" s="2" t="s">
        <v>31</v>
      </c>
      <c r="D11" s="3" t="s">
        <v>16</v>
      </c>
      <c r="E11" s="3">
        <v>0</v>
      </c>
      <c r="F11" s="3">
        <v>6400</v>
      </c>
      <c r="G11" s="3">
        <v>732687.64</v>
      </c>
      <c r="H11" s="3">
        <v>16.7</v>
      </c>
      <c r="I11" s="3" t="s">
        <v>12</v>
      </c>
      <c r="J11" s="3">
        <v>106880</v>
      </c>
      <c r="K11" s="3">
        <v>0</v>
      </c>
      <c r="L11" s="3">
        <v>13.359561086962611</v>
      </c>
      <c r="M11" s="3">
        <f>IF(F11&gt;0,SUM($J$2:J11)/SUM($F$2:F11),M10)</f>
        <v>16.526789236086909</v>
      </c>
      <c r="P11" s="40" t="s">
        <v>196</v>
      </c>
      <c r="Q11" s="41">
        <f>Q10-Q6-0.2-0.05*Q6</f>
        <v>2.894214132981789</v>
      </c>
    </row>
    <row r="12" spans="1:17" x14ac:dyDescent="0.25">
      <c r="A12" s="1">
        <v>44200</v>
      </c>
      <c r="B12" s="2">
        <v>2</v>
      </c>
      <c r="C12" s="2" t="s">
        <v>31</v>
      </c>
      <c r="D12" s="3" t="s">
        <v>16</v>
      </c>
      <c r="E12" s="3">
        <v>0</v>
      </c>
      <c r="F12" s="3">
        <v>9244</v>
      </c>
      <c r="G12" s="3">
        <v>723443.64000000013</v>
      </c>
      <c r="H12" s="3">
        <v>16.899999999999999</v>
      </c>
      <c r="I12" s="3" t="s">
        <v>12</v>
      </c>
      <c r="J12" s="3">
        <v>156223.59999999998</v>
      </c>
      <c r="K12" s="3">
        <v>0</v>
      </c>
      <c r="L12" s="3">
        <v>13.359561086962611</v>
      </c>
      <c r="M12" s="3">
        <f>IF(F12&gt;0,SUM($J$2:J12)/SUM($F$2:F12),M11)</f>
        <v>16.708370299101666</v>
      </c>
      <c r="P12" s="40"/>
      <c r="Q12" s="41"/>
    </row>
    <row r="13" spans="1:17" x14ac:dyDescent="0.25">
      <c r="A13" s="1">
        <v>44203</v>
      </c>
      <c r="B13" s="2">
        <v>2</v>
      </c>
      <c r="C13" s="2" t="s">
        <v>31</v>
      </c>
      <c r="D13" s="3" t="s">
        <v>16</v>
      </c>
      <c r="E13" s="3">
        <v>0</v>
      </c>
      <c r="F13" s="3">
        <v>1330</v>
      </c>
      <c r="G13" s="3">
        <v>722113.64000000013</v>
      </c>
      <c r="H13" s="3">
        <v>17.8</v>
      </c>
      <c r="I13" s="3" t="s">
        <v>12</v>
      </c>
      <c r="J13" s="3">
        <v>23674</v>
      </c>
      <c r="K13" s="3">
        <v>0</v>
      </c>
      <c r="L13" s="3">
        <v>13.359561086962611</v>
      </c>
      <c r="M13" s="3">
        <f>IF(F13&gt;0,SUM($J$2:J13)/SUM($F$2:F13),M12)</f>
        <v>16.779786871924433</v>
      </c>
      <c r="P13" s="40"/>
      <c r="Q13" s="41"/>
    </row>
    <row r="14" spans="1:17" x14ac:dyDescent="0.25">
      <c r="A14" s="1">
        <v>44203</v>
      </c>
      <c r="B14" s="2">
        <v>2</v>
      </c>
      <c r="C14" s="2" t="s">
        <v>31</v>
      </c>
      <c r="D14" s="3" t="s">
        <v>16</v>
      </c>
      <c r="E14" s="3">
        <v>0</v>
      </c>
      <c r="F14" s="3">
        <v>46110</v>
      </c>
      <c r="G14" s="3">
        <v>676003.64000000013</v>
      </c>
      <c r="H14" s="3">
        <v>16.600000000000001</v>
      </c>
      <c r="I14" s="3" t="s">
        <v>12</v>
      </c>
      <c r="J14" s="3">
        <v>765426.00000000012</v>
      </c>
      <c r="K14" s="3">
        <v>0</v>
      </c>
      <c r="L14" s="3">
        <v>13.359561086962611</v>
      </c>
      <c r="M14" s="3">
        <f>IF(F14&gt;0,SUM($J$2:J14)/SUM($F$2:F14),M13)</f>
        <v>16.655012224644477</v>
      </c>
      <c r="P14" s="40"/>
      <c r="Q14" s="41"/>
    </row>
    <row r="15" spans="1:17" x14ac:dyDescent="0.25">
      <c r="A15" s="1">
        <v>44205</v>
      </c>
      <c r="B15" s="2">
        <v>2</v>
      </c>
      <c r="C15" s="2" t="s">
        <v>31</v>
      </c>
      <c r="D15" s="3" t="s">
        <v>16</v>
      </c>
      <c r="E15" s="3">
        <v>0</v>
      </c>
      <c r="F15" s="3">
        <v>88.56</v>
      </c>
      <c r="G15" s="3">
        <v>675915.08000000007</v>
      </c>
      <c r="H15" s="3">
        <v>17.600000000000001</v>
      </c>
      <c r="I15" s="3" t="s">
        <v>12</v>
      </c>
      <c r="J15" s="3">
        <v>1558.6560000000002</v>
      </c>
      <c r="K15" s="3">
        <v>0</v>
      </c>
      <c r="L15" s="3">
        <v>13.359561086962611</v>
      </c>
      <c r="M15" s="3">
        <f>IF(F15&gt;0,SUM($J$2:J15)/SUM($F$2:F15),M14)</f>
        <v>16.65627016064786</v>
      </c>
      <c r="P15" s="40"/>
      <c r="Q15" s="41"/>
    </row>
    <row r="16" spans="1:17" x14ac:dyDescent="0.25">
      <c r="A16" s="1">
        <v>44206</v>
      </c>
      <c r="B16" s="2">
        <v>3</v>
      </c>
      <c r="C16" s="2" t="s">
        <v>42</v>
      </c>
      <c r="D16" s="3" t="s">
        <v>16</v>
      </c>
      <c r="E16" s="3">
        <v>0</v>
      </c>
      <c r="F16" s="3">
        <v>3196</v>
      </c>
      <c r="G16" s="3">
        <v>672719.08000000007</v>
      </c>
      <c r="H16" s="3">
        <v>17.3</v>
      </c>
      <c r="I16" s="3" t="s">
        <v>12</v>
      </c>
      <c r="J16" s="3">
        <v>55290.8</v>
      </c>
      <c r="K16" s="3">
        <v>0</v>
      </c>
      <c r="L16" s="3">
        <v>13.359561086962611</v>
      </c>
      <c r="M16" s="3">
        <f>IF(F16&gt;0,SUM($J$2:J16)/SUM($F$2:F16),M15)</f>
        <v>16.685777317806238</v>
      </c>
    </row>
    <row r="17" spans="1:13" x14ac:dyDescent="0.25">
      <c r="A17" s="1">
        <v>44206</v>
      </c>
      <c r="B17" s="2">
        <v>3</v>
      </c>
      <c r="C17" s="2" t="s">
        <v>42</v>
      </c>
      <c r="D17" s="3" t="s">
        <v>16</v>
      </c>
      <c r="E17" s="3">
        <v>0</v>
      </c>
      <c r="F17" s="3">
        <v>59084</v>
      </c>
      <c r="G17" s="3">
        <v>613635.08000000007</v>
      </c>
      <c r="H17" s="3">
        <v>16.399999999999999</v>
      </c>
      <c r="I17" s="3" t="s">
        <v>12</v>
      </c>
      <c r="J17" s="3">
        <v>968977.59999999986</v>
      </c>
      <c r="K17" s="3">
        <v>0</v>
      </c>
      <c r="L17" s="3">
        <v>13.359561086962611</v>
      </c>
      <c r="M17" s="3">
        <f>IF(F17&gt;0,SUM($J$2:J17)/SUM($F$2:F17),M16)</f>
        <v>16.5546918936477</v>
      </c>
    </row>
    <row r="18" spans="1:13" x14ac:dyDescent="0.25">
      <c r="A18" s="1">
        <v>44207</v>
      </c>
      <c r="B18" s="2">
        <v>3</v>
      </c>
      <c r="C18" s="2" t="s">
        <v>42</v>
      </c>
      <c r="D18" s="3" t="s">
        <v>16</v>
      </c>
      <c r="E18" s="3">
        <v>0</v>
      </c>
      <c r="F18" s="3">
        <v>65</v>
      </c>
      <c r="G18" s="3">
        <v>613570.08000000007</v>
      </c>
      <c r="H18" s="3">
        <v>16.899999999999999</v>
      </c>
      <c r="I18" s="3" t="s">
        <v>12</v>
      </c>
      <c r="J18" s="3">
        <v>1098.5</v>
      </c>
      <c r="K18" s="3">
        <v>0</v>
      </c>
      <c r="L18" s="3">
        <v>13.359561086962611</v>
      </c>
      <c r="M18" s="3">
        <f>IF(F18&gt;0,SUM($J$2:J18)/SUM($F$2:F18),M17)</f>
        <v>16.554866057405921</v>
      </c>
    </row>
    <row r="19" spans="1:13" x14ac:dyDescent="0.25">
      <c r="A19" s="1">
        <v>44207</v>
      </c>
      <c r="B19" s="2">
        <v>3</v>
      </c>
      <c r="C19" s="2" t="s">
        <v>42</v>
      </c>
      <c r="D19" s="3" t="s">
        <v>16</v>
      </c>
      <c r="E19" s="3">
        <v>0</v>
      </c>
      <c r="F19" s="3">
        <v>16260</v>
      </c>
      <c r="G19" s="3">
        <v>597310.08000000007</v>
      </c>
      <c r="H19" s="3">
        <v>17.600000000000001</v>
      </c>
      <c r="I19" s="3" t="s">
        <v>12</v>
      </c>
      <c r="J19" s="3">
        <v>286176</v>
      </c>
      <c r="K19" s="3">
        <v>0</v>
      </c>
      <c r="L19" s="3">
        <v>13.359561086962611</v>
      </c>
      <c r="M19" s="3">
        <f>IF(F19&gt;0,SUM($J$2:J19)/SUM($F$2:F19),M18)</f>
        <v>16.671957717163391</v>
      </c>
    </row>
    <row r="20" spans="1:13" x14ac:dyDescent="0.25">
      <c r="A20" s="1">
        <v>44207</v>
      </c>
      <c r="B20" s="2">
        <v>3</v>
      </c>
      <c r="C20" s="2" t="s">
        <v>42</v>
      </c>
      <c r="D20" s="3" t="s">
        <v>16</v>
      </c>
      <c r="E20" s="3">
        <v>0</v>
      </c>
      <c r="F20" s="3">
        <v>22671</v>
      </c>
      <c r="G20" s="3">
        <v>574639.08000000007</v>
      </c>
      <c r="H20" s="3">
        <v>16.3</v>
      </c>
      <c r="I20" s="3" t="s">
        <v>12</v>
      </c>
      <c r="J20" s="3">
        <v>369537.3</v>
      </c>
      <c r="K20" s="3">
        <v>0</v>
      </c>
      <c r="L20" s="3">
        <v>13.359561086962611</v>
      </c>
      <c r="M20" s="3">
        <f>IF(F20&gt;0,SUM($J$2:J20)/SUM($F$2:F20),M19)</f>
        <v>16.621704759096499</v>
      </c>
    </row>
    <row r="21" spans="1:13" x14ac:dyDescent="0.25">
      <c r="A21" s="1">
        <v>44208</v>
      </c>
      <c r="B21" s="2">
        <v>3</v>
      </c>
      <c r="C21" s="2" t="s">
        <v>42</v>
      </c>
      <c r="D21" s="3" t="s">
        <v>16</v>
      </c>
      <c r="E21" s="3">
        <v>0</v>
      </c>
      <c r="F21" s="3">
        <v>1594</v>
      </c>
      <c r="G21" s="3">
        <v>573045.08000000007</v>
      </c>
      <c r="H21" s="3">
        <v>17.2</v>
      </c>
      <c r="I21" s="3" t="s">
        <v>12</v>
      </c>
      <c r="J21" s="3">
        <v>27416.799999999999</v>
      </c>
      <c r="K21" s="3">
        <v>0</v>
      </c>
      <c r="L21" s="3">
        <v>13.359561086962611</v>
      </c>
      <c r="M21" s="3">
        <f>IF(F21&gt;0,SUM($J$2:J21)/SUM($F$2:F21),M20)</f>
        <v>16.62714639336021</v>
      </c>
    </row>
    <row r="22" spans="1:13" x14ac:dyDescent="0.25">
      <c r="A22" s="1">
        <v>44209</v>
      </c>
      <c r="B22" s="2">
        <v>3</v>
      </c>
      <c r="C22" s="2" t="s">
        <v>42</v>
      </c>
      <c r="D22" s="3" t="s">
        <v>16</v>
      </c>
      <c r="E22" s="3">
        <v>0</v>
      </c>
      <c r="F22" s="3">
        <v>284</v>
      </c>
      <c r="G22" s="3">
        <v>572761.08000000007</v>
      </c>
      <c r="H22" s="3">
        <v>18.3</v>
      </c>
      <c r="I22" s="3" t="s">
        <v>12</v>
      </c>
      <c r="J22" s="3">
        <v>5197.2</v>
      </c>
      <c r="K22" s="3">
        <v>0</v>
      </c>
      <c r="L22" s="3">
        <v>13.359561086962611</v>
      </c>
      <c r="M22" s="3">
        <f>IF(F22&gt;0,SUM($J$2:J22)/SUM($F$2:F22),M21)</f>
        <v>16.629946278370404</v>
      </c>
    </row>
    <row r="23" spans="1:13" x14ac:dyDescent="0.25">
      <c r="A23" s="1">
        <v>44209</v>
      </c>
      <c r="B23" s="2">
        <v>3</v>
      </c>
      <c r="C23" s="2" t="s">
        <v>42</v>
      </c>
      <c r="D23" s="3" t="s">
        <v>16</v>
      </c>
      <c r="E23" s="3">
        <v>0</v>
      </c>
      <c r="F23" s="3">
        <v>284</v>
      </c>
      <c r="G23" s="3">
        <v>572477.08000000007</v>
      </c>
      <c r="H23" s="3">
        <v>18.5</v>
      </c>
      <c r="I23" s="3" t="s">
        <v>12</v>
      </c>
      <c r="J23" s="3">
        <v>5254</v>
      </c>
      <c r="K23" s="3">
        <v>0</v>
      </c>
      <c r="L23" s="3">
        <v>13.359561086962611</v>
      </c>
      <c r="M23" s="3">
        <f>IF(F23&gt;0,SUM($J$2:J23)/SUM($F$2:F23),M22)</f>
        <v>16.633070990853941</v>
      </c>
    </row>
    <row r="24" spans="1:13" x14ac:dyDescent="0.25">
      <c r="A24" s="1">
        <v>44214</v>
      </c>
      <c r="B24" s="2">
        <v>4</v>
      </c>
      <c r="C24" s="2" t="s">
        <v>53</v>
      </c>
      <c r="D24" s="3" t="s">
        <v>16</v>
      </c>
      <c r="E24" s="3">
        <v>49030</v>
      </c>
      <c r="F24" s="3">
        <v>0</v>
      </c>
      <c r="G24" s="3">
        <v>621507.08000000007</v>
      </c>
      <c r="H24" s="3" t="s">
        <v>12</v>
      </c>
      <c r="I24" s="3">
        <v>12.6</v>
      </c>
      <c r="J24" s="3">
        <v>0</v>
      </c>
      <c r="K24" s="3">
        <v>617778</v>
      </c>
      <c r="L24" s="3">
        <v>13.312507971211152</v>
      </c>
      <c r="M24" s="3">
        <f>IF(F24&gt;0,SUM($J$2:J24)/SUM($F$2:F24),M23)</f>
        <v>16.633070990853941</v>
      </c>
    </row>
    <row r="25" spans="1:13" x14ac:dyDescent="0.25">
      <c r="A25" s="1">
        <v>44214</v>
      </c>
      <c r="B25" s="2">
        <v>4</v>
      </c>
      <c r="C25" s="2" t="s">
        <v>53</v>
      </c>
      <c r="D25" s="3" t="s">
        <v>16</v>
      </c>
      <c r="E25" s="3">
        <v>0</v>
      </c>
      <c r="F25" s="3">
        <v>24909</v>
      </c>
      <c r="G25" s="3">
        <v>596598.08000000007</v>
      </c>
      <c r="H25" s="3">
        <v>17.100000000000001</v>
      </c>
      <c r="I25" s="3" t="s">
        <v>12</v>
      </c>
      <c r="J25" s="3">
        <v>425943.9</v>
      </c>
      <c r="K25" s="3">
        <v>0</v>
      </c>
      <c r="L25" s="3">
        <v>13.312507971211152</v>
      </c>
      <c r="M25" s="3">
        <f>IF(F25&gt;0,SUM($J$2:J25)/SUM($F$2:F25),M24)</f>
        <v>16.692754005744806</v>
      </c>
    </row>
    <row r="26" spans="1:13" x14ac:dyDescent="0.25">
      <c r="A26" s="1">
        <v>44215</v>
      </c>
      <c r="B26" s="2">
        <v>4</v>
      </c>
      <c r="C26" s="2" t="s">
        <v>53</v>
      </c>
      <c r="D26" s="3" t="s">
        <v>16</v>
      </c>
      <c r="E26" s="3">
        <v>0</v>
      </c>
      <c r="F26" s="3">
        <v>963.16</v>
      </c>
      <c r="G26" s="3">
        <v>595634.92000000004</v>
      </c>
      <c r="H26" s="3">
        <v>18.5</v>
      </c>
      <c r="I26" s="3" t="s">
        <v>12</v>
      </c>
      <c r="J26" s="3">
        <v>17818.46</v>
      </c>
      <c r="K26" s="3">
        <v>0</v>
      </c>
      <c r="L26" s="3">
        <v>13.312507971211152</v>
      </c>
      <c r="M26" s="3">
        <f>IF(F26&gt;0,SUM($J$2:J26)/SUM($F$2:F26),M25)</f>
        <v>16.701642293835505</v>
      </c>
    </row>
    <row r="27" spans="1:13" x14ac:dyDescent="0.25">
      <c r="A27" s="1">
        <v>44215</v>
      </c>
      <c r="B27" s="2">
        <v>4</v>
      </c>
      <c r="C27" s="2" t="s">
        <v>53</v>
      </c>
      <c r="D27" s="3" t="s">
        <v>16</v>
      </c>
      <c r="E27" s="3">
        <v>0</v>
      </c>
      <c r="F27" s="3">
        <v>4506.84</v>
      </c>
      <c r="G27" s="3">
        <v>591128.08000000007</v>
      </c>
      <c r="H27" s="3">
        <v>18.600000000000001</v>
      </c>
      <c r="I27" s="3" t="s">
        <v>12</v>
      </c>
      <c r="J27" s="3">
        <v>83827.224000000002</v>
      </c>
      <c r="K27" s="3">
        <v>0</v>
      </c>
      <c r="L27" s="3">
        <v>13.312507971211152</v>
      </c>
      <c r="M27" s="3">
        <f>IF(F27&gt;0,SUM($J$2:J27)/SUM($F$2:F27),M26)</f>
        <v>16.744346575549233</v>
      </c>
    </row>
    <row r="28" spans="1:13" x14ac:dyDescent="0.25">
      <c r="A28" s="1">
        <v>44215</v>
      </c>
      <c r="B28" s="2">
        <v>4</v>
      </c>
      <c r="C28" s="2" t="s">
        <v>53</v>
      </c>
      <c r="D28" s="3" t="s">
        <v>16</v>
      </c>
      <c r="E28" s="3">
        <v>15503</v>
      </c>
      <c r="F28" s="3">
        <v>0</v>
      </c>
      <c r="G28" s="3">
        <v>606631.08000000007</v>
      </c>
      <c r="H28" s="3" t="s">
        <v>12</v>
      </c>
      <c r="I28" s="3">
        <v>13.6</v>
      </c>
      <c r="J28" s="3">
        <v>0</v>
      </c>
      <c r="K28" s="3">
        <v>210840.8</v>
      </c>
      <c r="L28" s="3">
        <v>13.318031044781742</v>
      </c>
      <c r="M28" s="3">
        <f>IF(F28&gt;0,SUM($J$2:J28)/SUM($F$2:F28),M27)</f>
        <v>16.744346575549233</v>
      </c>
    </row>
    <row r="29" spans="1:13" x14ac:dyDescent="0.25">
      <c r="A29" s="1">
        <v>44215</v>
      </c>
      <c r="B29" s="2">
        <v>4</v>
      </c>
      <c r="C29" s="2" t="s">
        <v>53</v>
      </c>
      <c r="D29" s="3" t="s">
        <v>16</v>
      </c>
      <c r="E29" s="3">
        <v>0</v>
      </c>
      <c r="F29" s="3">
        <v>3810</v>
      </c>
      <c r="G29" s="3">
        <v>602821.08000000007</v>
      </c>
      <c r="H29" s="3">
        <v>18.399999999999999</v>
      </c>
      <c r="I29" s="3" t="s">
        <v>12</v>
      </c>
      <c r="J29" s="3">
        <v>70104</v>
      </c>
      <c r="K29" s="3">
        <v>0</v>
      </c>
      <c r="L29" s="3">
        <v>13.318031044781742</v>
      </c>
      <c r="M29" s="3">
        <f>IF(F29&gt;0,SUM($J$2:J29)/SUM($F$2:F29),M28)</f>
        <v>16.775244843234887</v>
      </c>
    </row>
    <row r="30" spans="1:13" x14ac:dyDescent="0.25">
      <c r="A30" s="1">
        <v>44215</v>
      </c>
      <c r="B30" s="2">
        <v>4</v>
      </c>
      <c r="C30" s="2" t="s">
        <v>53</v>
      </c>
      <c r="D30" s="3" t="s">
        <v>16</v>
      </c>
      <c r="E30" s="3">
        <v>22311</v>
      </c>
      <c r="F30" s="3">
        <v>0</v>
      </c>
      <c r="G30" s="3">
        <v>625132.08000000007</v>
      </c>
      <c r="H30" s="3" t="s">
        <v>12</v>
      </c>
      <c r="I30" s="3">
        <v>12.4</v>
      </c>
      <c r="J30" s="3">
        <v>0</v>
      </c>
      <c r="K30" s="3">
        <v>276656.40000000002</v>
      </c>
      <c r="L30" s="3">
        <v>13.293332495666158</v>
      </c>
      <c r="M30" s="3">
        <f>IF(F30&gt;0,SUM($J$2:J30)/SUM($F$2:F30),M29)</f>
        <v>16.775244843234887</v>
      </c>
    </row>
    <row r="31" spans="1:13" x14ac:dyDescent="0.25">
      <c r="A31" s="1">
        <v>44216</v>
      </c>
      <c r="B31" s="2">
        <v>4</v>
      </c>
      <c r="C31" s="2" t="s">
        <v>53</v>
      </c>
      <c r="D31" s="3" t="s">
        <v>16</v>
      </c>
      <c r="E31" s="3">
        <v>0</v>
      </c>
      <c r="F31" s="3">
        <v>3393</v>
      </c>
      <c r="G31" s="3">
        <v>621739.08000000007</v>
      </c>
      <c r="H31" s="3">
        <v>17.8</v>
      </c>
      <c r="I31" s="3" t="s">
        <v>12</v>
      </c>
      <c r="J31" s="3">
        <v>60395.4</v>
      </c>
      <c r="K31" s="3">
        <v>0</v>
      </c>
      <c r="L31" s="3">
        <v>13.293332495666158</v>
      </c>
      <c r="M31" s="3">
        <f>IF(F31&gt;0,SUM($J$2:J31)/SUM($F$2:F31),M30)</f>
        <v>16.791997557000276</v>
      </c>
    </row>
    <row r="32" spans="1:13" x14ac:dyDescent="0.25">
      <c r="A32" s="1">
        <v>44216</v>
      </c>
      <c r="B32" s="2">
        <v>4</v>
      </c>
      <c r="C32" s="2" t="s">
        <v>53</v>
      </c>
      <c r="D32" s="3" t="s">
        <v>16</v>
      </c>
      <c r="E32" s="3">
        <v>0</v>
      </c>
      <c r="F32" s="3">
        <v>1626</v>
      </c>
      <c r="G32" s="3">
        <v>620113.08000000007</v>
      </c>
      <c r="H32" s="3">
        <v>17.2</v>
      </c>
      <c r="I32" s="3" t="s">
        <v>12</v>
      </c>
      <c r="J32" s="3">
        <v>27967.199999999997</v>
      </c>
      <c r="K32" s="3">
        <v>0</v>
      </c>
      <c r="L32" s="3">
        <v>13.293332495666158</v>
      </c>
      <c r="M32" s="3">
        <f>IF(F32&gt;0,SUM($J$2:J32)/SUM($F$2:F32),M31)</f>
        <v>16.795169134690276</v>
      </c>
    </row>
    <row r="33" spans="1:13" x14ac:dyDescent="0.25">
      <c r="A33" s="1">
        <v>44216</v>
      </c>
      <c r="B33" s="2">
        <v>4</v>
      </c>
      <c r="C33" s="2" t="s">
        <v>53</v>
      </c>
      <c r="D33" s="3" t="s">
        <v>16</v>
      </c>
      <c r="E33" s="3">
        <v>2990</v>
      </c>
      <c r="F33" s="3">
        <v>0</v>
      </c>
      <c r="G33" s="3">
        <v>623103.08000000007</v>
      </c>
      <c r="H33" s="3" t="s">
        <v>12</v>
      </c>
      <c r="I33" s="3">
        <v>14.1</v>
      </c>
      <c r="J33" s="3">
        <v>0</v>
      </c>
      <c r="K33" s="3">
        <v>42159</v>
      </c>
      <c r="L33" s="3">
        <v>13.296230491475677</v>
      </c>
      <c r="M33" s="3">
        <f>IF(F33&gt;0,SUM($J$2:J33)/SUM($F$2:F33),M32)</f>
        <v>16.795169134690276</v>
      </c>
    </row>
    <row r="34" spans="1:13" x14ac:dyDescent="0.25">
      <c r="A34" s="1">
        <v>44216</v>
      </c>
      <c r="B34" s="2">
        <v>4</v>
      </c>
      <c r="C34" s="2" t="s">
        <v>53</v>
      </c>
      <c r="D34" s="3" t="s">
        <v>16</v>
      </c>
      <c r="E34" s="3">
        <v>0</v>
      </c>
      <c r="F34" s="3">
        <v>3309</v>
      </c>
      <c r="G34" s="3">
        <v>619794.08000000007</v>
      </c>
      <c r="H34" s="3">
        <v>16.7</v>
      </c>
      <c r="I34" s="3" t="s">
        <v>12</v>
      </c>
      <c r="J34" s="3">
        <v>55260.299999999996</v>
      </c>
      <c r="K34" s="3">
        <v>0</v>
      </c>
      <c r="L34" s="3">
        <v>13.296230491475677</v>
      </c>
      <c r="M34" s="3">
        <f>IF(F34&gt;0,SUM($J$2:J34)/SUM($F$2:F34),M33)</f>
        <v>16.793687065589022</v>
      </c>
    </row>
    <row r="35" spans="1:13" x14ac:dyDescent="0.25">
      <c r="A35" s="1">
        <v>44217</v>
      </c>
      <c r="B35" s="2">
        <v>4</v>
      </c>
      <c r="C35" s="2" t="s">
        <v>53</v>
      </c>
      <c r="D35" s="3" t="s">
        <v>16</v>
      </c>
      <c r="E35" s="3">
        <v>3810</v>
      </c>
      <c r="F35" s="3">
        <v>0</v>
      </c>
      <c r="G35" s="3">
        <v>623604.08000000007</v>
      </c>
      <c r="H35" s="3" t="s">
        <v>12</v>
      </c>
      <c r="I35" s="3">
        <v>14.1</v>
      </c>
      <c r="J35" s="3">
        <v>0</v>
      </c>
      <c r="K35" s="3">
        <v>53721</v>
      </c>
      <c r="L35" s="3">
        <v>13.299893221663961</v>
      </c>
      <c r="M35" s="3">
        <f>IF(F35&gt;0,SUM($J$2:J35)/SUM($F$2:F35),M34)</f>
        <v>16.793687065589022</v>
      </c>
    </row>
    <row r="36" spans="1:13" x14ac:dyDescent="0.25">
      <c r="A36" s="1">
        <v>44219</v>
      </c>
      <c r="B36" s="2">
        <v>4</v>
      </c>
      <c r="C36" s="2" t="s">
        <v>53</v>
      </c>
      <c r="D36" s="3" t="s">
        <v>16</v>
      </c>
      <c r="E36" s="3">
        <v>0</v>
      </c>
      <c r="F36" s="3">
        <v>1083</v>
      </c>
      <c r="G36" s="3">
        <v>622521.08000000007</v>
      </c>
      <c r="H36" s="3">
        <v>17.5</v>
      </c>
      <c r="I36" s="3" t="s">
        <v>12</v>
      </c>
      <c r="J36" s="3">
        <v>18952.5</v>
      </c>
      <c r="K36" s="3">
        <v>0</v>
      </c>
      <c r="L36" s="3">
        <v>13.299893221663961</v>
      </c>
      <c r="M36" s="3">
        <f>IF(F36&gt;0,SUM($J$2:J36)/SUM($F$2:F36),M35)</f>
        <v>16.797268799002389</v>
      </c>
    </row>
    <row r="37" spans="1:13" x14ac:dyDescent="0.25">
      <c r="A37" s="1">
        <v>44219</v>
      </c>
      <c r="B37" s="2">
        <v>4</v>
      </c>
      <c r="C37" s="2" t="s">
        <v>53</v>
      </c>
      <c r="D37" s="3" t="s">
        <v>16</v>
      </c>
      <c r="E37" s="3">
        <v>526</v>
      </c>
      <c r="F37" s="3">
        <v>0</v>
      </c>
      <c r="G37" s="3">
        <v>623047.08000000007</v>
      </c>
      <c r="H37" s="3" t="s">
        <v>12</v>
      </c>
      <c r="I37" s="3">
        <v>14.1</v>
      </c>
      <c r="J37" s="3">
        <v>0</v>
      </c>
      <c r="K37" s="3">
        <v>7416.5999999999995</v>
      </c>
      <c r="L37" s="3">
        <v>13.300396269148036</v>
      </c>
      <c r="M37" s="3">
        <f>IF(F37&gt;0,SUM($J$2:J37)/SUM($F$2:F37),M36)</f>
        <v>16.797268799002389</v>
      </c>
    </row>
    <row r="38" spans="1:13" x14ac:dyDescent="0.25">
      <c r="A38" s="1">
        <v>44220</v>
      </c>
      <c r="B38" s="2">
        <v>5</v>
      </c>
      <c r="C38" s="2" t="s">
        <v>62</v>
      </c>
      <c r="D38" s="3" t="s">
        <v>16</v>
      </c>
      <c r="E38" s="3">
        <v>0</v>
      </c>
      <c r="F38" s="3">
        <v>44</v>
      </c>
      <c r="G38" s="3">
        <v>623003.08000000007</v>
      </c>
      <c r="H38" s="3">
        <v>16.7</v>
      </c>
      <c r="I38" s="3" t="s">
        <v>12</v>
      </c>
      <c r="J38" s="3">
        <v>734.8</v>
      </c>
      <c r="K38" s="3">
        <v>0</v>
      </c>
      <c r="L38" s="3">
        <v>13.300396269148036</v>
      </c>
      <c r="M38" s="3">
        <f>IF(F38&gt;0,SUM($J$2:J38)/SUM($F$2:F38),M37)</f>
        <v>16.797248763307653</v>
      </c>
    </row>
    <row r="39" spans="1:13" x14ac:dyDescent="0.25">
      <c r="A39" s="1">
        <v>44221</v>
      </c>
      <c r="B39" s="2">
        <v>5</v>
      </c>
      <c r="C39" s="2" t="s">
        <v>62</v>
      </c>
      <c r="D39" s="3" t="s">
        <v>16</v>
      </c>
      <c r="E39" s="3">
        <v>0</v>
      </c>
      <c r="F39" s="3">
        <v>16060</v>
      </c>
      <c r="G39" s="3">
        <v>606943.08000000007</v>
      </c>
      <c r="H39" s="3">
        <v>18.8</v>
      </c>
      <c r="I39" s="3" t="s">
        <v>12</v>
      </c>
      <c r="J39" s="3">
        <v>301928</v>
      </c>
      <c r="K39" s="3">
        <v>0</v>
      </c>
      <c r="L39" s="3">
        <v>13.300396269148036</v>
      </c>
      <c r="M39" s="3">
        <f>IF(F39&gt;0,SUM($J$2:J39)/SUM($F$2:F39),M38)</f>
        <v>16.937293906582187</v>
      </c>
    </row>
    <row r="40" spans="1:13" x14ac:dyDescent="0.25">
      <c r="A40" s="1">
        <v>44227</v>
      </c>
      <c r="B40" s="2">
        <v>6</v>
      </c>
      <c r="C40" s="2" t="s">
        <v>63</v>
      </c>
      <c r="D40" s="3" t="s">
        <v>16</v>
      </c>
      <c r="E40" s="3">
        <v>0</v>
      </c>
      <c r="F40" s="3">
        <v>2341.44</v>
      </c>
      <c r="G40" s="3">
        <v>604601.64000000013</v>
      </c>
      <c r="H40" s="3">
        <v>16.7</v>
      </c>
      <c r="I40" s="3" t="s">
        <v>12</v>
      </c>
      <c r="J40" s="3">
        <v>39102.048000000003</v>
      </c>
      <c r="K40" s="3">
        <v>0</v>
      </c>
      <c r="L40" s="3">
        <v>13.300396269148036</v>
      </c>
      <c r="M40" s="3">
        <f>IF(F40&gt;0,SUM($J$2:J40)/SUM($F$2:F40),M39)</f>
        <v>16.934899157610939</v>
      </c>
    </row>
    <row r="41" spans="1:13" x14ac:dyDescent="0.25">
      <c r="A41" s="1">
        <v>44230</v>
      </c>
      <c r="B41" s="2">
        <v>6</v>
      </c>
      <c r="C41" s="2" t="s">
        <v>63</v>
      </c>
      <c r="D41" s="3" t="s">
        <v>16</v>
      </c>
      <c r="E41" s="3">
        <v>1510</v>
      </c>
      <c r="F41" s="3">
        <v>0</v>
      </c>
      <c r="G41" s="3">
        <v>606111.64000000013</v>
      </c>
      <c r="H41" s="3" t="s">
        <v>12</v>
      </c>
      <c r="I41" s="3">
        <v>14.5</v>
      </c>
      <c r="J41" s="3">
        <v>0</v>
      </c>
      <c r="K41" s="3">
        <v>21895</v>
      </c>
      <c r="L41" s="3">
        <v>13.302557528535184</v>
      </c>
      <c r="M41" s="3">
        <f>IF(F41&gt;0,SUM($J$2:J41)/SUM($F$2:F41),M40)</f>
        <v>16.934899157610939</v>
      </c>
    </row>
    <row r="42" spans="1:13" x14ac:dyDescent="0.25">
      <c r="A42" s="1">
        <v>44230</v>
      </c>
      <c r="B42" s="2">
        <v>6</v>
      </c>
      <c r="C42" s="2" t="s">
        <v>63</v>
      </c>
      <c r="D42" s="3" t="s">
        <v>16</v>
      </c>
      <c r="E42" s="3">
        <v>0</v>
      </c>
      <c r="F42" s="3">
        <v>1510</v>
      </c>
      <c r="G42" s="3">
        <v>604601.64000000013</v>
      </c>
      <c r="H42" s="3">
        <v>18.7</v>
      </c>
      <c r="I42" s="3" t="s">
        <v>12</v>
      </c>
      <c r="J42" s="3">
        <v>28237</v>
      </c>
      <c r="K42" s="3">
        <v>0</v>
      </c>
      <c r="L42" s="3">
        <v>13.302557528535184</v>
      </c>
      <c r="M42" s="3">
        <f>IF(F42&gt;0,SUM($J$2:J42)/SUM($F$2:F42),M41)</f>
        <v>16.946312674512793</v>
      </c>
    </row>
    <row r="43" spans="1:13" x14ac:dyDescent="0.25">
      <c r="A43" s="1">
        <v>44230</v>
      </c>
      <c r="B43" s="2">
        <v>6</v>
      </c>
      <c r="C43" s="2" t="s">
        <v>63</v>
      </c>
      <c r="D43" s="3" t="s">
        <v>16</v>
      </c>
      <c r="E43" s="3">
        <v>0</v>
      </c>
      <c r="F43" s="3">
        <v>2240</v>
      </c>
      <c r="G43" s="3">
        <v>602361.64000000013</v>
      </c>
      <c r="H43" s="3">
        <v>18.8</v>
      </c>
      <c r="I43" s="3" t="s">
        <v>12</v>
      </c>
      <c r="J43" s="3">
        <v>42112</v>
      </c>
      <c r="K43" s="3">
        <v>0</v>
      </c>
      <c r="L43" s="3">
        <v>13.302557528535184</v>
      </c>
      <c r="M43" s="3">
        <f>IF(F43&gt;0,SUM($J$2:J43)/SUM($F$2:F43),M42)</f>
        <v>16.963924789096236</v>
      </c>
    </row>
    <row r="44" spans="1:13" x14ac:dyDescent="0.25">
      <c r="A44" s="1">
        <v>44230</v>
      </c>
      <c r="B44" s="2">
        <v>6</v>
      </c>
      <c r="C44" s="2" t="s">
        <v>63</v>
      </c>
      <c r="D44" s="3" t="s">
        <v>16</v>
      </c>
      <c r="E44" s="3">
        <v>0</v>
      </c>
      <c r="F44" s="3">
        <v>1144</v>
      </c>
      <c r="G44" s="3">
        <v>601217.64000000013</v>
      </c>
      <c r="H44" s="3">
        <v>17.2</v>
      </c>
      <c r="I44" s="3" t="s">
        <v>12</v>
      </c>
      <c r="J44" s="3">
        <v>19676.8</v>
      </c>
      <c r="K44" s="3">
        <v>0</v>
      </c>
      <c r="L44" s="3">
        <v>13.302557528535184</v>
      </c>
      <c r="M44" s="3">
        <f>IF(F44&gt;0,SUM($J$2:J44)/SUM($F$2:F44),M43)</f>
        <v>16.965064779399857</v>
      </c>
    </row>
    <row r="45" spans="1:13" x14ac:dyDescent="0.25">
      <c r="A45" s="1">
        <v>44232</v>
      </c>
      <c r="B45" s="2">
        <v>6</v>
      </c>
      <c r="C45" s="2" t="s">
        <v>63</v>
      </c>
      <c r="D45" s="3" t="s">
        <v>16</v>
      </c>
      <c r="E45" s="3">
        <v>95250</v>
      </c>
      <c r="F45" s="3">
        <v>0</v>
      </c>
      <c r="G45" s="3">
        <v>696467.64000000013</v>
      </c>
      <c r="H45" s="3" t="s">
        <v>12</v>
      </c>
      <c r="I45" s="3">
        <v>13.5</v>
      </c>
      <c r="J45" s="3">
        <v>0</v>
      </c>
      <c r="K45" s="3">
        <v>1285875</v>
      </c>
      <c r="L45" s="3">
        <v>13.322706377256171</v>
      </c>
      <c r="M45" s="3">
        <f>IF(F45&gt;0,SUM($J$2:J45)/SUM($F$2:F45),M44)</f>
        <v>16.965064779399857</v>
      </c>
    </row>
    <row r="46" spans="1:13" x14ac:dyDescent="0.25">
      <c r="A46" s="1">
        <v>44237</v>
      </c>
      <c r="B46" s="2">
        <v>7</v>
      </c>
      <c r="C46" s="2" t="s">
        <v>64</v>
      </c>
      <c r="D46" s="3" t="s">
        <v>16</v>
      </c>
      <c r="E46" s="3">
        <v>0</v>
      </c>
      <c r="F46" s="3">
        <v>2890</v>
      </c>
      <c r="G46" s="3">
        <v>693577.64000000013</v>
      </c>
      <c r="H46" s="3">
        <v>18.8</v>
      </c>
      <c r="I46" s="3" t="s">
        <v>12</v>
      </c>
      <c r="J46" s="3">
        <v>54332</v>
      </c>
      <c r="K46" s="3">
        <v>0</v>
      </c>
      <c r="L46" s="3">
        <v>13.322706377256171</v>
      </c>
      <c r="M46" s="3">
        <f>IF(F46&gt;0,SUM($J$2:J46)/SUM($F$2:F46),M45)</f>
        <v>16.987179295563269</v>
      </c>
    </row>
    <row r="47" spans="1:13" x14ac:dyDescent="0.25">
      <c r="A47" s="1">
        <v>44237</v>
      </c>
      <c r="B47" s="2">
        <v>7</v>
      </c>
      <c r="C47" s="2" t="s">
        <v>64</v>
      </c>
      <c r="D47" s="3" t="s">
        <v>16</v>
      </c>
      <c r="E47" s="3">
        <v>0</v>
      </c>
      <c r="F47" s="3">
        <v>1993</v>
      </c>
      <c r="G47" s="3">
        <v>691584.64000000013</v>
      </c>
      <c r="H47" s="3">
        <v>17.2</v>
      </c>
      <c r="I47" s="3" t="s">
        <v>12</v>
      </c>
      <c r="J47" s="3">
        <v>34279.599999999999</v>
      </c>
      <c r="K47" s="3">
        <v>0</v>
      </c>
      <c r="L47" s="3">
        <v>13.322706377256171</v>
      </c>
      <c r="M47" s="3">
        <f>IF(F47&gt;0,SUM($J$2:J47)/SUM($F$2:F47),M46)</f>
        <v>16.988933521089663</v>
      </c>
    </row>
    <row r="48" spans="1:13" x14ac:dyDescent="0.25">
      <c r="A48" s="1">
        <v>44238</v>
      </c>
      <c r="B48" s="2">
        <v>7</v>
      </c>
      <c r="C48" s="2" t="s">
        <v>64</v>
      </c>
      <c r="D48" s="3" t="s">
        <v>16</v>
      </c>
      <c r="E48" s="3">
        <v>0</v>
      </c>
      <c r="F48" s="3">
        <v>2910</v>
      </c>
      <c r="G48" s="3">
        <v>688674.64000000013</v>
      </c>
      <c r="H48" s="3">
        <v>16.399999999999999</v>
      </c>
      <c r="I48" s="3" t="s">
        <v>12</v>
      </c>
      <c r="J48" s="3">
        <v>47723.999999999993</v>
      </c>
      <c r="K48" s="3">
        <v>0</v>
      </c>
      <c r="L48" s="3">
        <v>13.322706377256171</v>
      </c>
      <c r="M48" s="3">
        <f>IF(F48&gt;0,SUM($J$2:J48)/SUM($F$2:F48),M47)</f>
        <v>16.98192981601526</v>
      </c>
    </row>
    <row r="49" spans="1:13" x14ac:dyDescent="0.25">
      <c r="A49" s="1">
        <v>44241</v>
      </c>
      <c r="B49" s="2">
        <v>8</v>
      </c>
      <c r="C49" s="2" t="s">
        <v>65</v>
      </c>
      <c r="D49" s="3" t="s">
        <v>16</v>
      </c>
      <c r="E49" s="3">
        <v>0</v>
      </c>
      <c r="F49" s="3">
        <v>523</v>
      </c>
      <c r="G49" s="3">
        <v>688151.64000000013</v>
      </c>
      <c r="H49" s="3">
        <v>16.8</v>
      </c>
      <c r="I49" s="3" t="s">
        <v>12</v>
      </c>
      <c r="J49" s="3">
        <v>8786.4</v>
      </c>
      <c r="K49" s="3">
        <v>0</v>
      </c>
      <c r="L49" s="3">
        <v>13.322706377256171</v>
      </c>
      <c r="M49" s="3">
        <f>IF(F49&gt;0,SUM($J$2:J49)/SUM($F$2:F49),M48)</f>
        <v>16.981541802441839</v>
      </c>
    </row>
    <row r="50" spans="1:13" x14ac:dyDescent="0.25">
      <c r="A50" s="1">
        <v>44241</v>
      </c>
      <c r="B50" s="2">
        <v>8</v>
      </c>
      <c r="C50" s="2" t="s">
        <v>65</v>
      </c>
      <c r="D50" s="3" t="s">
        <v>16</v>
      </c>
      <c r="E50" s="3">
        <v>0</v>
      </c>
      <c r="F50" s="3">
        <v>2851</v>
      </c>
      <c r="G50" s="3">
        <v>685300.64000000013</v>
      </c>
      <c r="H50" s="3">
        <v>16.7</v>
      </c>
      <c r="I50" s="3" t="s">
        <v>12</v>
      </c>
      <c r="J50" s="3">
        <v>47611.7</v>
      </c>
      <c r="K50" s="3">
        <v>0</v>
      </c>
      <c r="L50" s="3">
        <v>13.322706377256171</v>
      </c>
      <c r="M50" s="3">
        <f>IF(F50&gt;0,SUM($J$2:J50)/SUM($F$2:F50),M49)</f>
        <v>16.978306153651172</v>
      </c>
    </row>
    <row r="51" spans="1:13" x14ac:dyDescent="0.25">
      <c r="A51" s="1">
        <v>44242</v>
      </c>
      <c r="B51" s="2">
        <v>8</v>
      </c>
      <c r="C51" s="2" t="s">
        <v>65</v>
      </c>
      <c r="D51" s="3" t="s">
        <v>16</v>
      </c>
      <c r="E51" s="3">
        <v>0</v>
      </c>
      <c r="F51" s="3">
        <v>4170.28</v>
      </c>
      <c r="G51" s="3">
        <v>681130.3600000001</v>
      </c>
      <c r="H51" s="3">
        <v>17.5</v>
      </c>
      <c r="I51" s="3" t="s">
        <v>12</v>
      </c>
      <c r="J51" s="3">
        <v>72979.899999999994</v>
      </c>
      <c r="K51" s="3">
        <v>0</v>
      </c>
      <c r="L51" s="3">
        <v>13.322706377256171</v>
      </c>
      <c r="M51" s="3">
        <f>IF(F51&gt;0,SUM($J$2:J51)/SUM($F$2:F51),M50)</f>
        <v>16.986931212794783</v>
      </c>
    </row>
    <row r="52" spans="1:13" x14ac:dyDescent="0.25">
      <c r="A52" s="1">
        <v>44242</v>
      </c>
      <c r="B52" s="2">
        <v>8</v>
      </c>
      <c r="C52" s="2" t="s">
        <v>65</v>
      </c>
      <c r="D52" s="3" t="s">
        <v>16</v>
      </c>
      <c r="E52" s="3">
        <v>0</v>
      </c>
      <c r="F52" s="3">
        <v>715</v>
      </c>
      <c r="G52" s="3">
        <v>680415.3600000001</v>
      </c>
      <c r="H52" s="3">
        <v>16.7</v>
      </c>
      <c r="I52" s="3" t="s">
        <v>12</v>
      </c>
      <c r="J52" s="3">
        <v>11940.5</v>
      </c>
      <c r="K52" s="3">
        <v>0</v>
      </c>
      <c r="L52" s="3">
        <v>13.322706377256171</v>
      </c>
      <c r="M52" s="3">
        <f>IF(F52&gt;0,SUM($J$2:J52)/SUM($F$2:F52),M51)</f>
        <v>16.986120185086968</v>
      </c>
    </row>
    <row r="53" spans="1:13" x14ac:dyDescent="0.25">
      <c r="A53" s="1">
        <v>44245</v>
      </c>
      <c r="B53" s="2">
        <v>8</v>
      </c>
      <c r="C53" s="2" t="s">
        <v>65</v>
      </c>
      <c r="D53" s="3" t="s">
        <v>16</v>
      </c>
      <c r="E53" s="3">
        <v>93549.6</v>
      </c>
      <c r="F53" s="3">
        <v>0</v>
      </c>
      <c r="G53" s="3">
        <v>773964.96000000008</v>
      </c>
      <c r="H53" s="3" t="s">
        <v>12</v>
      </c>
      <c r="I53" s="3">
        <v>12.3</v>
      </c>
      <c r="J53" s="3">
        <v>0</v>
      </c>
      <c r="K53" s="3">
        <v>1150660.08</v>
      </c>
      <c r="L53" s="3">
        <v>13.229540880775069</v>
      </c>
      <c r="M53" s="3">
        <f>IF(F53&gt;0,SUM($J$2:J53)/SUM($F$2:F53),M52)</f>
        <v>16.986120185086968</v>
      </c>
    </row>
    <row r="54" spans="1:13" x14ac:dyDescent="0.25">
      <c r="A54" s="1">
        <v>44245</v>
      </c>
      <c r="B54" s="2">
        <v>8</v>
      </c>
      <c r="C54" s="2" t="s">
        <v>65</v>
      </c>
      <c r="D54" s="3" t="s">
        <v>16</v>
      </c>
      <c r="E54" s="3">
        <v>48600</v>
      </c>
      <c r="F54" s="3">
        <v>0</v>
      </c>
      <c r="G54" s="3">
        <v>822564.96000000008</v>
      </c>
      <c r="H54" s="3" t="s">
        <v>12</v>
      </c>
      <c r="I54" s="3">
        <v>12.9</v>
      </c>
      <c r="J54" s="3">
        <v>0</v>
      </c>
      <c r="K54" s="3">
        <v>626940</v>
      </c>
      <c r="L54" s="3">
        <v>13.214649809376427</v>
      </c>
      <c r="M54" s="3">
        <f>IF(F54&gt;0,SUM($J$2:J54)/SUM($F$2:F54),M53)</f>
        <v>16.986120185086968</v>
      </c>
    </row>
    <row r="55" spans="1:13" x14ac:dyDescent="0.25">
      <c r="A55" s="1">
        <v>44245</v>
      </c>
      <c r="B55" s="2">
        <v>8</v>
      </c>
      <c r="C55" s="2" t="s">
        <v>65</v>
      </c>
      <c r="D55" s="3" t="s">
        <v>16</v>
      </c>
      <c r="E55" s="3">
        <v>51321.599999999999</v>
      </c>
      <c r="F55" s="3">
        <v>0</v>
      </c>
      <c r="G55" s="3">
        <v>873886.56000000017</v>
      </c>
      <c r="H55" s="3" t="s">
        <v>12</v>
      </c>
      <c r="I55" s="3">
        <v>14.7</v>
      </c>
      <c r="J55" s="3">
        <v>0</v>
      </c>
      <c r="K55" s="3">
        <v>754427.5199999999</v>
      </c>
      <c r="L55" s="3">
        <v>13.282299387564066</v>
      </c>
      <c r="M55" s="3">
        <f>IF(F55&gt;0,SUM($J$2:J55)/SUM($F$2:F55),M54)</f>
        <v>16.986120185086968</v>
      </c>
    </row>
    <row r="56" spans="1:13" x14ac:dyDescent="0.25">
      <c r="A56" s="1">
        <v>44247</v>
      </c>
      <c r="B56" s="2">
        <v>8</v>
      </c>
      <c r="C56" s="2" t="s">
        <v>65</v>
      </c>
      <c r="D56" s="3" t="s">
        <v>16</v>
      </c>
      <c r="E56" s="3">
        <v>0</v>
      </c>
      <c r="F56" s="3">
        <v>1776</v>
      </c>
      <c r="G56" s="3">
        <v>872110.56000000017</v>
      </c>
      <c r="H56" s="3">
        <v>17.7</v>
      </c>
      <c r="I56" s="3" t="s">
        <v>12</v>
      </c>
      <c r="J56" s="3">
        <v>31435.199999999997</v>
      </c>
      <c r="K56" s="3">
        <v>0</v>
      </c>
      <c r="L56" s="3">
        <v>13.282299387564066</v>
      </c>
      <c r="M56" s="3">
        <f>IF(F56&gt;0,SUM($J$2:J56)/SUM($F$2:F56),M55)</f>
        <v>16.991097343014967</v>
      </c>
    </row>
    <row r="57" spans="1:13" x14ac:dyDescent="0.25">
      <c r="A57" s="1">
        <v>44247</v>
      </c>
      <c r="B57" s="2">
        <v>8</v>
      </c>
      <c r="C57" s="2" t="s">
        <v>65</v>
      </c>
      <c r="D57" s="3" t="s">
        <v>16</v>
      </c>
      <c r="E57" s="3">
        <v>0</v>
      </c>
      <c r="F57" s="3">
        <v>6489</v>
      </c>
      <c r="G57" s="3">
        <v>865621.56000000017</v>
      </c>
      <c r="H57" s="3">
        <v>17.100000000000001</v>
      </c>
      <c r="I57" s="3" t="s">
        <v>12</v>
      </c>
      <c r="J57" s="3">
        <v>110961.90000000001</v>
      </c>
      <c r="K57" s="3">
        <v>0</v>
      </c>
      <c r="L57" s="3">
        <v>13.282299387564066</v>
      </c>
      <c r="M57" s="3">
        <f>IF(F57&gt;0,SUM($J$2:J57)/SUM($F$2:F57),M56)</f>
        <v>16.993802578671914</v>
      </c>
    </row>
    <row r="58" spans="1:13" x14ac:dyDescent="0.25">
      <c r="A58" s="1">
        <v>44248</v>
      </c>
      <c r="B58" s="2">
        <v>9</v>
      </c>
      <c r="C58" s="2" t="s">
        <v>66</v>
      </c>
      <c r="D58" s="3" t="s">
        <v>16</v>
      </c>
      <c r="E58" s="3">
        <v>0</v>
      </c>
      <c r="F58" s="3">
        <v>5550</v>
      </c>
      <c r="G58" s="3">
        <v>860071.56000000017</v>
      </c>
      <c r="H58" s="3">
        <v>17.7</v>
      </c>
      <c r="I58" s="3" t="s">
        <v>12</v>
      </c>
      <c r="J58" s="3">
        <v>98235</v>
      </c>
      <c r="K58" s="3">
        <v>0</v>
      </c>
      <c r="L58" s="3">
        <v>13.282299387564066</v>
      </c>
      <c r="M58" s="3">
        <f>IF(F58&gt;0,SUM($J$2:J58)/SUM($F$2:F58),M57)</f>
        <v>17.008494462929587</v>
      </c>
    </row>
    <row r="59" spans="1:13" x14ac:dyDescent="0.25">
      <c r="A59" s="1">
        <v>44248</v>
      </c>
      <c r="B59" s="2">
        <v>9</v>
      </c>
      <c r="C59" s="2" t="s">
        <v>66</v>
      </c>
      <c r="D59" s="3" t="s">
        <v>16</v>
      </c>
      <c r="E59" s="3">
        <v>0</v>
      </c>
      <c r="F59" s="3">
        <v>6650</v>
      </c>
      <c r="G59" s="3">
        <v>853421.56000000017</v>
      </c>
      <c r="H59" s="3">
        <v>18.399999999999999</v>
      </c>
      <c r="I59" s="3" t="s">
        <v>12</v>
      </c>
      <c r="J59" s="3">
        <v>122359.99999999999</v>
      </c>
      <c r="K59" s="3">
        <v>0</v>
      </c>
      <c r="L59" s="3">
        <v>13.282299387564066</v>
      </c>
      <c r="M59" s="3">
        <f>IF(F59&gt;0,SUM($J$2:J59)/SUM($F$2:F59),M58)</f>
        <v>17.042337692052357</v>
      </c>
    </row>
    <row r="60" spans="1:13" x14ac:dyDescent="0.25">
      <c r="A60" s="1">
        <v>44249</v>
      </c>
      <c r="B60" s="2">
        <v>9</v>
      </c>
      <c r="C60" s="2" t="s">
        <v>66</v>
      </c>
      <c r="D60" s="3" t="s">
        <v>16</v>
      </c>
      <c r="E60" s="3">
        <v>0</v>
      </c>
      <c r="F60" s="3">
        <v>9393</v>
      </c>
      <c r="G60" s="3">
        <v>844028.56000000017</v>
      </c>
      <c r="H60" s="3">
        <v>17.3</v>
      </c>
      <c r="I60" s="3" t="s">
        <v>12</v>
      </c>
      <c r="J60" s="3">
        <v>162498.9</v>
      </c>
      <c r="K60" s="3">
        <v>0</v>
      </c>
      <c r="L60" s="3">
        <v>13.282299387564066</v>
      </c>
      <c r="M60" s="3">
        <f>IF(F60&gt;0,SUM($J$2:J60)/SUM($F$2:F60),M59)</f>
        <v>17.050895282244451</v>
      </c>
    </row>
    <row r="61" spans="1:13" x14ac:dyDescent="0.25">
      <c r="A61" s="1">
        <v>44250</v>
      </c>
      <c r="B61" s="2">
        <v>9</v>
      </c>
      <c r="C61" s="2" t="s">
        <v>66</v>
      </c>
      <c r="D61" s="3" t="s">
        <v>16</v>
      </c>
      <c r="E61" s="3">
        <v>0</v>
      </c>
      <c r="F61" s="3">
        <v>1171</v>
      </c>
      <c r="G61" s="3">
        <v>842857.56000000017</v>
      </c>
      <c r="H61" s="3">
        <v>17.399999999999999</v>
      </c>
      <c r="I61" s="3" t="s">
        <v>12</v>
      </c>
      <c r="J61" s="3">
        <v>20375.399999999998</v>
      </c>
      <c r="K61" s="3">
        <v>0</v>
      </c>
      <c r="L61" s="3">
        <v>13.282299387564066</v>
      </c>
      <c r="M61" s="3">
        <f>IF(F61&gt;0,SUM($J$2:J61)/SUM($F$2:F61),M60)</f>
        <v>17.052334791288221</v>
      </c>
    </row>
    <row r="62" spans="1:13" x14ac:dyDescent="0.25">
      <c r="A62" s="1">
        <v>44251</v>
      </c>
      <c r="B62" s="2">
        <v>9</v>
      </c>
      <c r="C62" s="2" t="s">
        <v>66</v>
      </c>
      <c r="D62" s="3" t="s">
        <v>16</v>
      </c>
      <c r="E62" s="3">
        <v>0</v>
      </c>
      <c r="F62" s="3">
        <v>5580</v>
      </c>
      <c r="G62" s="3">
        <v>837277.56000000017</v>
      </c>
      <c r="H62" s="3">
        <v>18.899999999999999</v>
      </c>
      <c r="I62" s="3" t="s">
        <v>12</v>
      </c>
      <c r="J62" s="3">
        <v>105461.99999999999</v>
      </c>
      <c r="K62" s="3">
        <v>0</v>
      </c>
      <c r="L62" s="3">
        <v>13.282299387564066</v>
      </c>
      <c r="M62" s="3">
        <f>IF(F62&gt;0,SUM($J$2:J62)/SUM($F$2:F62),M61)</f>
        <v>17.087939599713842</v>
      </c>
    </row>
    <row r="63" spans="1:13" x14ac:dyDescent="0.25">
      <c r="A63" s="1">
        <v>44251</v>
      </c>
      <c r="B63" s="2">
        <v>9</v>
      </c>
      <c r="C63" s="2" t="s">
        <v>66</v>
      </c>
      <c r="D63" s="3" t="s">
        <v>16</v>
      </c>
      <c r="E63" s="3">
        <v>0</v>
      </c>
      <c r="F63" s="3">
        <v>16035</v>
      </c>
      <c r="G63" s="3">
        <v>821242.56000000017</v>
      </c>
      <c r="H63" s="3">
        <v>16.5</v>
      </c>
      <c r="I63" s="3" t="s">
        <v>12</v>
      </c>
      <c r="J63" s="3">
        <v>264577.5</v>
      </c>
      <c r="K63" s="3">
        <v>0</v>
      </c>
      <c r="L63" s="3">
        <v>13.282299387564066</v>
      </c>
      <c r="M63" s="3">
        <f>IF(F63&gt;0,SUM($J$2:J63)/SUM($F$2:F63),M62)</f>
        <v>17.057090271446015</v>
      </c>
    </row>
    <row r="64" spans="1:13" x14ac:dyDescent="0.25">
      <c r="A64" s="1">
        <v>44251</v>
      </c>
      <c r="B64" s="2">
        <v>9</v>
      </c>
      <c r="C64" s="2" t="s">
        <v>66</v>
      </c>
      <c r="D64" s="3" t="s">
        <v>16</v>
      </c>
      <c r="E64" s="3">
        <v>0</v>
      </c>
      <c r="F64" s="3">
        <v>6540</v>
      </c>
      <c r="G64" s="3">
        <v>814702.56000000017</v>
      </c>
      <c r="H64" s="3">
        <v>16.5</v>
      </c>
      <c r="I64" s="3" t="s">
        <v>12</v>
      </c>
      <c r="J64" s="3">
        <v>107910</v>
      </c>
      <c r="K64" s="3">
        <v>0</v>
      </c>
      <c r="L64" s="3">
        <v>13.282299387564066</v>
      </c>
      <c r="M64" s="3">
        <f>IF(F64&gt;0,SUM($J$2:J64)/SUM($F$2:F64),M63)</f>
        <v>17.045418108639335</v>
      </c>
    </row>
    <row r="65" spans="1:13" x14ac:dyDescent="0.25">
      <c r="A65" s="1">
        <v>44252</v>
      </c>
      <c r="B65" s="2">
        <v>9</v>
      </c>
      <c r="C65" s="2" t="s">
        <v>66</v>
      </c>
      <c r="D65" s="3" t="s">
        <v>16</v>
      </c>
      <c r="E65" s="3">
        <v>0</v>
      </c>
      <c r="F65" s="3">
        <v>3211.8799999999997</v>
      </c>
      <c r="G65" s="3">
        <v>811490.68000000017</v>
      </c>
      <c r="H65" s="3">
        <v>16.2</v>
      </c>
      <c r="I65" s="3" t="s">
        <v>12</v>
      </c>
      <c r="J65" s="3">
        <v>52032.455999999991</v>
      </c>
      <c r="K65" s="3">
        <v>0</v>
      </c>
      <c r="L65" s="3">
        <v>13.282299387564066</v>
      </c>
      <c r="M65" s="3">
        <f>IF(F65&gt;0,SUM($J$2:J65)/SUM($F$2:F65),M64)</f>
        <v>17.036807518871196</v>
      </c>
    </row>
    <row r="66" spans="1:13" x14ac:dyDescent="0.25">
      <c r="A66" s="1">
        <v>44255</v>
      </c>
      <c r="B66" s="2">
        <v>10</v>
      </c>
      <c r="C66" s="2" t="s">
        <v>21</v>
      </c>
      <c r="D66" s="3" t="s">
        <v>16</v>
      </c>
      <c r="E66" s="3">
        <v>0</v>
      </c>
      <c r="F66" s="3">
        <v>29350</v>
      </c>
      <c r="G66" s="3">
        <v>782140.68000000017</v>
      </c>
      <c r="H66" s="3">
        <v>18.399999999999999</v>
      </c>
      <c r="I66" s="3" t="s">
        <v>12</v>
      </c>
      <c r="J66" s="3">
        <v>540040</v>
      </c>
      <c r="K66" s="3">
        <v>0</v>
      </c>
      <c r="L66" s="3">
        <v>13.282299387564066</v>
      </c>
      <c r="M66" s="3">
        <f>IF(F66&gt;0,SUM($J$2:J66)/SUM($F$2:F66),M65)</f>
        <v>17.152877340575269</v>
      </c>
    </row>
    <row r="67" spans="1:13" x14ac:dyDescent="0.25">
      <c r="A67" s="1">
        <v>44256</v>
      </c>
      <c r="B67" s="2">
        <v>10</v>
      </c>
      <c r="C67" s="2" t="s">
        <v>21</v>
      </c>
      <c r="D67" s="3" t="s">
        <v>16</v>
      </c>
      <c r="E67" s="3">
        <v>2420</v>
      </c>
      <c r="F67" s="3">
        <v>0</v>
      </c>
      <c r="G67" s="3">
        <v>784560.68000000017</v>
      </c>
      <c r="H67" s="3" t="s">
        <v>12</v>
      </c>
      <c r="I67" s="3">
        <v>14.4</v>
      </c>
      <c r="J67" s="3">
        <v>0</v>
      </c>
      <c r="K67" s="3">
        <v>34848</v>
      </c>
      <c r="L67" s="3">
        <v>13.284694606506676</v>
      </c>
      <c r="M67" s="3">
        <f>IF(F67&gt;0,SUM($J$2:J67)/SUM($F$2:F67),M66)</f>
        <v>17.152877340575269</v>
      </c>
    </row>
    <row r="68" spans="1:13" x14ac:dyDescent="0.25">
      <c r="A68" s="1">
        <v>44256</v>
      </c>
      <c r="B68" s="2">
        <v>10</v>
      </c>
      <c r="C68" s="2" t="s">
        <v>21</v>
      </c>
      <c r="D68" s="3" t="s">
        <v>16</v>
      </c>
      <c r="E68" s="3">
        <v>0</v>
      </c>
      <c r="F68" s="3">
        <v>2420</v>
      </c>
      <c r="G68" s="3">
        <v>782140.68000000017</v>
      </c>
      <c r="H68" s="3">
        <v>16.100000000000001</v>
      </c>
      <c r="I68" s="3" t="s">
        <v>12</v>
      </c>
      <c r="J68" s="3">
        <v>38962</v>
      </c>
      <c r="K68" s="3">
        <v>0</v>
      </c>
      <c r="L68" s="3">
        <v>13.284694606506676</v>
      </c>
      <c r="M68" s="3">
        <f>IF(F68&gt;0,SUM($J$2:J68)/SUM($F$2:F68),M67)</f>
        <v>17.145537124342876</v>
      </c>
    </row>
    <row r="69" spans="1:13" x14ac:dyDescent="0.25">
      <c r="A69" s="1">
        <v>44256</v>
      </c>
      <c r="B69" s="2">
        <v>10</v>
      </c>
      <c r="C69" s="2" t="s">
        <v>21</v>
      </c>
      <c r="D69" s="3" t="s">
        <v>16</v>
      </c>
      <c r="E69" s="3">
        <v>2560</v>
      </c>
      <c r="F69" s="3">
        <v>0</v>
      </c>
      <c r="G69" s="3">
        <v>784700.68000000017</v>
      </c>
      <c r="H69" s="3" t="s">
        <v>12</v>
      </c>
      <c r="I69" s="3">
        <v>13.6</v>
      </c>
      <c r="J69" s="3">
        <v>0</v>
      </c>
      <c r="K69" s="3">
        <v>34816</v>
      </c>
      <c r="L69" s="3">
        <v>13.285407775269732</v>
      </c>
      <c r="M69" s="3">
        <f>IF(F69&gt;0,SUM($J$2:J69)/SUM($F$2:F69),M68)</f>
        <v>17.145537124342876</v>
      </c>
    </row>
    <row r="70" spans="1:13" x14ac:dyDescent="0.25">
      <c r="A70" s="1">
        <v>44256</v>
      </c>
      <c r="B70" s="2">
        <v>10</v>
      </c>
      <c r="C70" s="2" t="s">
        <v>21</v>
      </c>
      <c r="D70" s="3" t="s">
        <v>16</v>
      </c>
      <c r="E70" s="3">
        <v>0</v>
      </c>
      <c r="F70" s="3">
        <v>2560</v>
      </c>
      <c r="G70" s="3">
        <v>782140.68000000017</v>
      </c>
      <c r="H70" s="3">
        <v>18.7</v>
      </c>
      <c r="I70" s="3" t="s">
        <v>12</v>
      </c>
      <c r="J70" s="3">
        <v>47872</v>
      </c>
      <c r="K70" s="3">
        <v>0</v>
      </c>
      <c r="L70" s="3">
        <v>13.285407775269732</v>
      </c>
      <c r="M70" s="3">
        <f>IF(F70&gt;0,SUM($J$2:J70)/SUM($F$2:F70),M69)</f>
        <v>17.15691719362858</v>
      </c>
    </row>
    <row r="71" spans="1:13" x14ac:dyDescent="0.25">
      <c r="A71" s="1">
        <v>44256</v>
      </c>
      <c r="B71" s="2">
        <v>10</v>
      </c>
      <c r="C71" s="2" t="s">
        <v>21</v>
      </c>
      <c r="D71" s="3" t="s">
        <v>16</v>
      </c>
      <c r="E71" s="3">
        <v>684</v>
      </c>
      <c r="F71" s="3">
        <v>0</v>
      </c>
      <c r="G71" s="3">
        <v>782824.68000000017</v>
      </c>
      <c r="H71" s="3" t="s">
        <v>12</v>
      </c>
      <c r="I71" s="3">
        <v>12.1</v>
      </c>
      <c r="J71" s="3">
        <v>0</v>
      </c>
      <c r="K71" s="3">
        <v>8276.4</v>
      </c>
      <c r="L71" s="3">
        <v>13.284691825685353</v>
      </c>
      <c r="M71" s="3">
        <f>IF(F71&gt;0,SUM($J$2:J71)/SUM($F$2:F71),M70)</f>
        <v>17.15691719362858</v>
      </c>
    </row>
    <row r="72" spans="1:13" x14ac:dyDescent="0.25">
      <c r="A72" s="1">
        <v>44256</v>
      </c>
      <c r="B72" s="2">
        <v>10</v>
      </c>
      <c r="C72" s="2" t="s">
        <v>21</v>
      </c>
      <c r="D72" s="3" t="s">
        <v>16</v>
      </c>
      <c r="E72" s="3">
        <v>0</v>
      </c>
      <c r="F72" s="3">
        <v>684</v>
      </c>
      <c r="G72" s="3">
        <v>782140.68000000017</v>
      </c>
      <c r="H72" s="3">
        <v>18.8</v>
      </c>
      <c r="I72" s="3" t="s">
        <v>12</v>
      </c>
      <c r="J72" s="3">
        <v>12859.2</v>
      </c>
      <c r="K72" s="3">
        <v>0</v>
      </c>
      <c r="L72" s="3">
        <v>13.284691825685353</v>
      </c>
      <c r="M72" s="3">
        <f>IF(F72&gt;0,SUM($J$2:J72)/SUM($F$2:F72),M71)</f>
        <v>17.160124876800872</v>
      </c>
    </row>
    <row r="73" spans="1:13" x14ac:dyDescent="0.25">
      <c r="A73" s="1">
        <v>44256</v>
      </c>
      <c r="B73" s="2">
        <v>10</v>
      </c>
      <c r="C73" s="2" t="s">
        <v>21</v>
      </c>
      <c r="D73" s="3" t="s">
        <v>16</v>
      </c>
      <c r="E73" s="3">
        <v>0</v>
      </c>
      <c r="F73" s="3">
        <v>300</v>
      </c>
      <c r="G73" s="3">
        <v>781840.68000000017</v>
      </c>
      <c r="H73" s="3">
        <v>17.399999999999999</v>
      </c>
      <c r="I73" s="3" t="s">
        <v>12</v>
      </c>
      <c r="J73" s="3">
        <v>5220</v>
      </c>
      <c r="K73" s="3">
        <v>0</v>
      </c>
      <c r="L73" s="3">
        <v>13.284691825685353</v>
      </c>
      <c r="M73" s="3">
        <f>IF(F73&gt;0,SUM($J$2:J73)/SUM($F$2:F73),M72)</f>
        <v>17.160330092544594</v>
      </c>
    </row>
    <row r="74" spans="1:13" x14ac:dyDescent="0.25">
      <c r="A74" s="1">
        <v>44257</v>
      </c>
      <c r="B74" s="2">
        <v>10</v>
      </c>
      <c r="C74" s="2" t="s">
        <v>21</v>
      </c>
      <c r="D74" s="3" t="s">
        <v>16</v>
      </c>
      <c r="E74" s="3">
        <v>0</v>
      </c>
      <c r="F74" s="3">
        <v>45490</v>
      </c>
      <c r="G74" s="3">
        <v>736350.68000000017</v>
      </c>
      <c r="H74" s="3">
        <v>16.399999999999999</v>
      </c>
      <c r="I74" s="3" t="s">
        <v>12</v>
      </c>
      <c r="J74" s="3">
        <v>746035.99999999988</v>
      </c>
      <c r="K74" s="3">
        <v>0</v>
      </c>
      <c r="L74" s="3">
        <v>13.284691825685353</v>
      </c>
      <c r="M74" s="3">
        <f>IF(F74&gt;0,SUM($J$2:J74)/SUM($F$2:F74),M73)</f>
        <v>17.073022906129413</v>
      </c>
    </row>
    <row r="75" spans="1:13" x14ac:dyDescent="0.25">
      <c r="A75" s="1">
        <v>44258</v>
      </c>
      <c r="B75" s="2">
        <v>10</v>
      </c>
      <c r="C75" s="2" t="s">
        <v>21</v>
      </c>
      <c r="D75" s="3" t="s">
        <v>16</v>
      </c>
      <c r="E75" s="3">
        <v>0</v>
      </c>
      <c r="F75" s="3">
        <v>1366</v>
      </c>
      <c r="G75" s="3">
        <v>734984.68000000017</v>
      </c>
      <c r="H75" s="3">
        <v>18.2</v>
      </c>
      <c r="I75" s="3" t="s">
        <v>12</v>
      </c>
      <c r="J75" s="3">
        <v>24861.200000000001</v>
      </c>
      <c r="K75" s="3">
        <v>0</v>
      </c>
      <c r="L75" s="3">
        <v>13.284691825685353</v>
      </c>
      <c r="M75" s="3">
        <f>IF(F75&gt;0,SUM($J$2:J75)/SUM($F$2:F75),M74)</f>
        <v>17.076895507015283</v>
      </c>
    </row>
    <row r="76" spans="1:13" x14ac:dyDescent="0.25">
      <c r="A76" s="1">
        <v>44258</v>
      </c>
      <c r="B76" s="2">
        <v>10</v>
      </c>
      <c r="C76" s="2" t="s">
        <v>21</v>
      </c>
      <c r="D76" s="3" t="s">
        <v>16</v>
      </c>
      <c r="E76" s="3">
        <v>0</v>
      </c>
      <c r="F76" s="3">
        <v>8501</v>
      </c>
      <c r="G76" s="3">
        <v>726483.68000000017</v>
      </c>
      <c r="H76" s="3">
        <v>17.600000000000001</v>
      </c>
      <c r="I76" s="3" t="s">
        <v>12</v>
      </c>
      <c r="J76" s="3">
        <v>149617.60000000001</v>
      </c>
      <c r="K76" s="3">
        <v>0</v>
      </c>
      <c r="L76" s="3">
        <v>13.284691825685353</v>
      </c>
      <c r="M76" s="3">
        <f>IF(F76&gt;0,SUM($J$2:J76)/SUM($F$2:F76),M75)</f>
        <v>17.087847823649756</v>
      </c>
    </row>
    <row r="77" spans="1:13" x14ac:dyDescent="0.25">
      <c r="A77" s="1">
        <v>44258</v>
      </c>
      <c r="B77" s="2">
        <v>10</v>
      </c>
      <c r="C77" s="2" t="s">
        <v>21</v>
      </c>
      <c r="D77" s="3" t="s">
        <v>16</v>
      </c>
      <c r="E77" s="3">
        <v>0</v>
      </c>
      <c r="F77" s="3">
        <v>9720</v>
      </c>
      <c r="G77" s="3">
        <v>716763.68000000017</v>
      </c>
      <c r="H77" s="3">
        <v>16.899999999999999</v>
      </c>
      <c r="I77" s="3" t="s">
        <v>12</v>
      </c>
      <c r="J77" s="3">
        <v>164268</v>
      </c>
      <c r="K77" s="3">
        <v>0</v>
      </c>
      <c r="L77" s="3">
        <v>13.284691825685353</v>
      </c>
      <c r="M77" s="3">
        <f>IF(F77&gt;0,SUM($J$2:J77)/SUM($F$2:F77),M76)</f>
        <v>17.083455991936596</v>
      </c>
    </row>
    <row r="78" spans="1:13" x14ac:dyDescent="0.25">
      <c r="A78" s="1">
        <v>44258</v>
      </c>
      <c r="B78" s="2">
        <v>10</v>
      </c>
      <c r="C78" s="2" t="s">
        <v>21</v>
      </c>
      <c r="D78" s="3" t="s">
        <v>16</v>
      </c>
      <c r="E78" s="3">
        <v>0</v>
      </c>
      <c r="F78" s="3">
        <v>8553</v>
      </c>
      <c r="G78" s="3">
        <v>708210.68000000017</v>
      </c>
      <c r="H78" s="3">
        <v>17.399999999999999</v>
      </c>
      <c r="I78" s="3" t="s">
        <v>12</v>
      </c>
      <c r="J78" s="3">
        <v>148822.19999999998</v>
      </c>
      <c r="K78" s="3">
        <v>0</v>
      </c>
      <c r="L78" s="3">
        <v>13.284691825685353</v>
      </c>
      <c r="M78" s="3">
        <f>IF(F78&gt;0,SUM($J$2:J78)/SUM($F$2:F78),M77)</f>
        <v>17.089836890945353</v>
      </c>
    </row>
    <row r="79" spans="1:13" x14ac:dyDescent="0.25">
      <c r="A79" s="1">
        <v>44258</v>
      </c>
      <c r="B79" s="2">
        <v>10</v>
      </c>
      <c r="C79" s="2" t="s">
        <v>21</v>
      </c>
      <c r="D79" s="3" t="s">
        <v>16</v>
      </c>
      <c r="E79" s="3">
        <v>0</v>
      </c>
      <c r="F79" s="3">
        <v>15000</v>
      </c>
      <c r="G79" s="3">
        <v>693210.68000000017</v>
      </c>
      <c r="H79" s="3">
        <v>16.7</v>
      </c>
      <c r="I79" s="3" t="s">
        <v>12</v>
      </c>
      <c r="J79" s="3">
        <v>250500</v>
      </c>
      <c r="K79" s="3">
        <v>0</v>
      </c>
      <c r="L79" s="3">
        <v>13.284691825685353</v>
      </c>
      <c r="M79" s="3">
        <f>IF(F79&gt;0,SUM($J$2:J79)/SUM($F$2:F79),M78)</f>
        <v>17.07652575114663</v>
      </c>
    </row>
    <row r="80" spans="1:13" x14ac:dyDescent="0.25">
      <c r="A80" s="1">
        <v>44262</v>
      </c>
      <c r="B80" s="2">
        <v>11</v>
      </c>
      <c r="C80" s="2" t="s">
        <v>22</v>
      </c>
      <c r="D80" s="3" t="s">
        <v>16</v>
      </c>
      <c r="E80" s="3">
        <v>0</v>
      </c>
      <c r="F80" s="3">
        <v>1070</v>
      </c>
      <c r="G80" s="3">
        <v>692140.68000000017</v>
      </c>
      <c r="H80" s="3">
        <v>17.3</v>
      </c>
      <c r="I80" s="3" t="s">
        <v>12</v>
      </c>
      <c r="J80" s="3">
        <v>18511</v>
      </c>
      <c r="K80" s="3">
        <v>0</v>
      </c>
      <c r="L80" s="3">
        <v>13.284691825685353</v>
      </c>
      <c r="M80" s="3">
        <f>IF(F80&gt;0,SUM($J$2:J80)/SUM($F$2:F80),M79)</f>
        <v>17.077068746092475</v>
      </c>
    </row>
    <row r="81" spans="1:13" x14ac:dyDescent="0.25">
      <c r="A81" s="1">
        <v>44263</v>
      </c>
      <c r="B81" s="2">
        <v>11</v>
      </c>
      <c r="C81" s="2" t="s">
        <v>22</v>
      </c>
      <c r="D81" s="3" t="s">
        <v>16</v>
      </c>
      <c r="E81" s="3">
        <v>0</v>
      </c>
      <c r="F81" s="3">
        <v>558</v>
      </c>
      <c r="G81" s="3">
        <v>691582.68000000017</v>
      </c>
      <c r="H81" s="3">
        <v>16.600000000000001</v>
      </c>
      <c r="I81" s="3" t="s">
        <v>12</v>
      </c>
      <c r="J81" s="3">
        <v>9262.8000000000011</v>
      </c>
      <c r="K81" s="3">
        <v>0</v>
      </c>
      <c r="L81" s="3">
        <v>13.284691825685353</v>
      </c>
      <c r="M81" s="3">
        <f>IF(F81&gt;0,SUM($J$2:J81)/SUM($F$2:F81),M80)</f>
        <v>17.076465006396091</v>
      </c>
    </row>
    <row r="82" spans="1:13" x14ac:dyDescent="0.25">
      <c r="A82" s="1">
        <v>44266</v>
      </c>
      <c r="B82" s="2">
        <v>11</v>
      </c>
      <c r="C82" s="2" t="s">
        <v>22</v>
      </c>
      <c r="D82" s="3" t="s">
        <v>16</v>
      </c>
      <c r="E82" s="3">
        <v>0</v>
      </c>
      <c r="F82" s="3">
        <v>260</v>
      </c>
      <c r="G82" s="3">
        <v>691322.68000000017</v>
      </c>
      <c r="H82" s="3">
        <v>18.600000000000001</v>
      </c>
      <c r="I82" s="3" t="s">
        <v>12</v>
      </c>
      <c r="J82" s="3">
        <v>4836</v>
      </c>
      <c r="K82" s="3">
        <v>0</v>
      </c>
      <c r="L82" s="3">
        <v>13.284691825685353</v>
      </c>
      <c r="M82" s="3">
        <f>IF(F82&gt;0,SUM($J$2:J82)/SUM($F$2:F82),M81)</f>
        <v>17.077362857528577</v>
      </c>
    </row>
    <row r="83" spans="1:13" x14ac:dyDescent="0.25">
      <c r="A83" s="1">
        <v>44266</v>
      </c>
      <c r="B83" s="2">
        <v>11</v>
      </c>
      <c r="C83" s="2" t="s">
        <v>22</v>
      </c>
      <c r="D83" s="3" t="s">
        <v>16</v>
      </c>
      <c r="E83" s="3">
        <v>0</v>
      </c>
      <c r="F83" s="3">
        <v>6250</v>
      </c>
      <c r="G83" s="3">
        <v>685072.68000000017</v>
      </c>
      <c r="H83" s="3">
        <v>17.600000000000001</v>
      </c>
      <c r="I83" s="3" t="s">
        <v>12</v>
      </c>
      <c r="J83" s="3">
        <v>110000.00000000001</v>
      </c>
      <c r="K83" s="3">
        <v>0</v>
      </c>
      <c r="L83" s="3">
        <v>13.284691825685353</v>
      </c>
      <c r="M83" s="3">
        <f>IF(F83&gt;0,SUM($J$2:J83)/SUM($F$2:F83),M82)</f>
        <v>17.084663307614335</v>
      </c>
    </row>
    <row r="84" spans="1:13" x14ac:dyDescent="0.25">
      <c r="A84" s="1">
        <v>44268</v>
      </c>
      <c r="B84" s="2">
        <v>11</v>
      </c>
      <c r="C84" s="2" t="s">
        <v>22</v>
      </c>
      <c r="D84" s="3" t="s">
        <v>16</v>
      </c>
      <c r="E84" s="3">
        <v>0</v>
      </c>
      <c r="F84" s="3">
        <v>13030</v>
      </c>
      <c r="G84" s="3">
        <v>672042.68000000017</v>
      </c>
      <c r="H84" s="3">
        <v>16.100000000000001</v>
      </c>
      <c r="I84" s="3" t="s">
        <v>12</v>
      </c>
      <c r="J84" s="3">
        <v>209783.00000000003</v>
      </c>
      <c r="K84" s="3">
        <v>0</v>
      </c>
      <c r="L84" s="3">
        <v>13.284691825685353</v>
      </c>
      <c r="M84" s="3">
        <f>IF(F84&gt;0,SUM($J$2:J84)/SUM($F$2:F84),M83)</f>
        <v>17.05679985906443</v>
      </c>
    </row>
    <row r="85" spans="1:13" x14ac:dyDescent="0.25">
      <c r="A85" s="1">
        <v>44271</v>
      </c>
      <c r="B85" s="2">
        <v>12</v>
      </c>
      <c r="C85" s="2" t="s">
        <v>23</v>
      </c>
      <c r="D85" s="3" t="s">
        <v>16</v>
      </c>
      <c r="E85" s="3">
        <v>0</v>
      </c>
      <c r="F85" s="3">
        <v>5913</v>
      </c>
      <c r="G85" s="3">
        <v>666129.68000000017</v>
      </c>
      <c r="H85" s="3">
        <v>16.600000000000001</v>
      </c>
      <c r="I85" s="3" t="s">
        <v>12</v>
      </c>
      <c r="J85" s="3">
        <v>98155.8</v>
      </c>
      <c r="K85" s="3">
        <v>0</v>
      </c>
      <c r="L85" s="3">
        <v>13.284691825685353</v>
      </c>
      <c r="M85" s="3">
        <f>IF(F85&gt;0,SUM($J$2:J85)/SUM($F$2:F85),M84)</f>
        <v>17.051008305010146</v>
      </c>
    </row>
    <row r="86" spans="1:13" x14ac:dyDescent="0.25">
      <c r="A86" s="1">
        <v>44271</v>
      </c>
      <c r="B86" s="2">
        <v>12</v>
      </c>
      <c r="C86" s="2" t="s">
        <v>23</v>
      </c>
      <c r="D86" s="3" t="s">
        <v>16</v>
      </c>
      <c r="E86" s="3">
        <v>0</v>
      </c>
      <c r="F86" s="3">
        <v>3245</v>
      </c>
      <c r="G86" s="3">
        <v>662884.68000000017</v>
      </c>
      <c r="H86" s="3">
        <v>17.7</v>
      </c>
      <c r="I86" s="3" t="s">
        <v>12</v>
      </c>
      <c r="J86" s="3">
        <v>57436.5</v>
      </c>
      <c r="K86" s="3">
        <v>0</v>
      </c>
      <c r="L86" s="3">
        <v>13.284691825685353</v>
      </c>
      <c r="M86" s="3">
        <f>IF(F86&gt;0,SUM($J$2:J86)/SUM($F$2:F86),M85)</f>
        <v>17.055492699559558</v>
      </c>
    </row>
    <row r="87" spans="1:13" x14ac:dyDescent="0.25">
      <c r="A87" s="1">
        <v>44273</v>
      </c>
      <c r="B87" s="2">
        <v>12</v>
      </c>
      <c r="C87" s="2" t="s">
        <v>23</v>
      </c>
      <c r="D87" s="3" t="s">
        <v>16</v>
      </c>
      <c r="E87" s="3">
        <v>0</v>
      </c>
      <c r="F87" s="3">
        <v>540</v>
      </c>
      <c r="G87" s="3">
        <v>662344.68000000017</v>
      </c>
      <c r="H87" s="3">
        <v>18.399999999999999</v>
      </c>
      <c r="I87" s="3" t="s">
        <v>12</v>
      </c>
      <c r="J87" s="3">
        <v>9936</v>
      </c>
      <c r="K87" s="3">
        <v>0</v>
      </c>
      <c r="L87" s="3">
        <v>13.284691825685353</v>
      </c>
      <c r="M87" s="3">
        <f>IF(F87&gt;0,SUM($J$2:J87)/SUM($F$2:F87),M86)</f>
        <v>17.057036914715585</v>
      </c>
    </row>
    <row r="88" spans="1:13" x14ac:dyDescent="0.25">
      <c r="A88" s="1">
        <v>44276</v>
      </c>
      <c r="B88" s="2">
        <v>13</v>
      </c>
      <c r="C88" s="2" t="s">
        <v>24</v>
      </c>
      <c r="D88" s="3" t="s">
        <v>16</v>
      </c>
      <c r="E88" s="3">
        <v>0</v>
      </c>
      <c r="F88" s="3">
        <v>3660</v>
      </c>
      <c r="G88" s="3">
        <v>658684.68000000017</v>
      </c>
      <c r="H88" s="3">
        <v>18.600000000000001</v>
      </c>
      <c r="I88" s="3" t="s">
        <v>12</v>
      </c>
      <c r="J88" s="3">
        <v>68076</v>
      </c>
      <c r="K88" s="3">
        <v>0</v>
      </c>
      <c r="L88" s="3">
        <v>13.284691825685353</v>
      </c>
      <c r="M88" s="3">
        <f>IF(F88&gt;0,SUM($J$2:J88)/SUM($F$2:F88),M87)</f>
        <v>17.068955365932297</v>
      </c>
    </row>
    <row r="89" spans="1:13" x14ac:dyDescent="0.25">
      <c r="A89" s="1">
        <v>44278</v>
      </c>
      <c r="B89" s="2">
        <v>13</v>
      </c>
      <c r="C89" s="2" t="s">
        <v>24</v>
      </c>
      <c r="D89" s="3" t="s">
        <v>16</v>
      </c>
      <c r="E89" s="3">
        <v>4290</v>
      </c>
      <c r="F89" s="3">
        <v>0</v>
      </c>
      <c r="G89" s="3">
        <v>662974.68000000017</v>
      </c>
      <c r="H89" s="3" t="s">
        <v>12</v>
      </c>
      <c r="I89" s="3">
        <v>12.8</v>
      </c>
      <c r="J89" s="3">
        <v>0</v>
      </c>
      <c r="K89" s="3">
        <v>54912</v>
      </c>
      <c r="L89" s="3">
        <v>13.282862716907411</v>
      </c>
      <c r="M89" s="3">
        <f>IF(F89&gt;0,SUM($J$2:J89)/SUM($F$2:F89),M88)</f>
        <v>17.068955365932297</v>
      </c>
    </row>
    <row r="90" spans="1:13" x14ac:dyDescent="0.25">
      <c r="A90" s="1">
        <v>44278</v>
      </c>
      <c r="B90" s="2">
        <v>13</v>
      </c>
      <c r="C90" s="2" t="s">
        <v>24</v>
      </c>
      <c r="D90" s="3" t="s">
        <v>16</v>
      </c>
      <c r="E90" s="3">
        <v>0</v>
      </c>
      <c r="F90" s="3">
        <v>4290</v>
      </c>
      <c r="G90" s="3">
        <v>658684.68000000017</v>
      </c>
      <c r="H90" s="3">
        <v>16.8</v>
      </c>
      <c r="I90" s="3" t="s">
        <v>12</v>
      </c>
      <c r="J90" s="3">
        <v>72072</v>
      </c>
      <c r="K90" s="3">
        <v>0</v>
      </c>
      <c r="L90" s="3">
        <v>13.282862716907411</v>
      </c>
      <c r="M90" s="3">
        <f>IF(F90&gt;0,SUM($J$2:J90)/SUM($F$2:F90),M89)</f>
        <v>17.066542093793085</v>
      </c>
    </row>
    <row r="91" spans="1:13" x14ac:dyDescent="0.25">
      <c r="A91" s="1">
        <v>44278</v>
      </c>
      <c r="B91" s="2">
        <v>13</v>
      </c>
      <c r="C91" s="2" t="s">
        <v>24</v>
      </c>
      <c r="D91" s="3" t="s">
        <v>16</v>
      </c>
      <c r="E91" s="3">
        <v>0</v>
      </c>
      <c r="F91" s="3">
        <v>720</v>
      </c>
      <c r="G91" s="3">
        <v>657964.68000000017</v>
      </c>
      <c r="H91" s="3">
        <v>17.5</v>
      </c>
      <c r="I91" s="3" t="s">
        <v>12</v>
      </c>
      <c r="J91" s="3">
        <v>12600</v>
      </c>
      <c r="K91" s="3">
        <v>0</v>
      </c>
      <c r="L91" s="3">
        <v>13.282862716907411</v>
      </c>
      <c r="M91" s="3">
        <f>IF(F91&gt;0,SUM($J$2:J91)/SUM($F$2:F91),M90)</f>
        <v>17.067193864291767</v>
      </c>
    </row>
    <row r="92" spans="1:13" x14ac:dyDescent="0.25">
      <c r="A92" s="1">
        <v>44279</v>
      </c>
      <c r="B92" s="2">
        <v>13</v>
      </c>
      <c r="C92" s="2" t="s">
        <v>24</v>
      </c>
      <c r="D92" s="3" t="s">
        <v>16</v>
      </c>
      <c r="E92" s="3">
        <v>510</v>
      </c>
      <c r="F92" s="3">
        <v>0</v>
      </c>
      <c r="G92" s="3">
        <v>658474.68000000017</v>
      </c>
      <c r="H92" s="3" t="s">
        <v>12</v>
      </c>
      <c r="I92" s="3">
        <v>14.7</v>
      </c>
      <c r="J92" s="3">
        <v>0</v>
      </c>
      <c r="K92" s="3">
        <v>7497</v>
      </c>
      <c r="L92" s="3">
        <v>13.283498199784683</v>
      </c>
      <c r="M92" s="3">
        <f>IF(F92&gt;0,SUM($J$2:J92)/SUM($F$2:F92),M91)</f>
        <v>17.067193864291767</v>
      </c>
    </row>
    <row r="93" spans="1:13" x14ac:dyDescent="0.25">
      <c r="A93" s="1">
        <v>44279</v>
      </c>
      <c r="B93" s="2">
        <v>13</v>
      </c>
      <c r="C93" s="2" t="s">
        <v>24</v>
      </c>
      <c r="D93" s="3" t="s">
        <v>16</v>
      </c>
      <c r="E93" s="3">
        <v>0</v>
      </c>
      <c r="F93" s="3">
        <v>510</v>
      </c>
      <c r="G93" s="3">
        <v>657964.68000000017</v>
      </c>
      <c r="H93" s="3">
        <v>16.600000000000001</v>
      </c>
      <c r="I93" s="3" t="s">
        <v>12</v>
      </c>
      <c r="J93" s="3">
        <v>8466</v>
      </c>
      <c r="K93" s="3">
        <v>0</v>
      </c>
      <c r="L93" s="3">
        <v>13.283498199784683</v>
      </c>
      <c r="M93" s="3">
        <f>IF(F93&gt;0,SUM($J$2:J93)/SUM($F$2:F93),M92)</f>
        <v>17.066696791187756</v>
      </c>
    </row>
    <row r="94" spans="1:13" x14ac:dyDescent="0.25">
      <c r="A94" s="1">
        <v>44279</v>
      </c>
      <c r="B94" s="2">
        <v>13</v>
      </c>
      <c r="C94" s="2" t="s">
        <v>24</v>
      </c>
      <c r="D94" s="3" t="s">
        <v>16</v>
      </c>
      <c r="E94" s="3">
        <v>0</v>
      </c>
      <c r="F94" s="3">
        <v>760</v>
      </c>
      <c r="G94" s="3">
        <v>657204.68000000017</v>
      </c>
      <c r="H94" s="3">
        <v>16.899999999999999</v>
      </c>
      <c r="I94" s="3" t="s">
        <v>12</v>
      </c>
      <c r="J94" s="3">
        <v>12843.999999999998</v>
      </c>
      <c r="K94" s="3">
        <v>0</v>
      </c>
      <c r="L94" s="3">
        <v>13.283498199784683</v>
      </c>
      <c r="M94" s="3">
        <f>IF(F94&gt;0,SUM($J$2:J94)/SUM($F$2:F94),M93)</f>
        <v>17.066432911621686</v>
      </c>
    </row>
    <row r="95" spans="1:13" x14ac:dyDescent="0.25">
      <c r="A95" s="1">
        <v>44282</v>
      </c>
      <c r="B95" s="2">
        <v>13</v>
      </c>
      <c r="C95" s="2" t="s">
        <v>24</v>
      </c>
      <c r="D95" s="3" t="s">
        <v>16</v>
      </c>
      <c r="E95" s="3">
        <v>0</v>
      </c>
      <c r="F95" s="3">
        <v>3367</v>
      </c>
      <c r="G95" s="3">
        <v>653837.68000000017</v>
      </c>
      <c r="H95" s="3">
        <v>18.600000000000001</v>
      </c>
      <c r="I95" s="3" t="s">
        <v>12</v>
      </c>
      <c r="J95" s="3">
        <v>62626.200000000004</v>
      </c>
      <c r="K95" s="3">
        <v>0</v>
      </c>
      <c r="L95" s="3">
        <v>13.283498199784683</v>
      </c>
      <c r="M95" s="3">
        <f>IF(F95&gt;0,SUM($J$2:J95)/SUM($F$2:F95),M94)</f>
        <v>17.077113021446266</v>
      </c>
    </row>
    <row r="96" spans="1:13" x14ac:dyDescent="0.25">
      <c r="A96" s="1">
        <v>44282</v>
      </c>
      <c r="B96" s="2">
        <v>13</v>
      </c>
      <c r="C96" s="2" t="s">
        <v>24</v>
      </c>
      <c r="D96" s="3" t="s">
        <v>16</v>
      </c>
      <c r="E96" s="3">
        <v>0</v>
      </c>
      <c r="F96" s="3">
        <v>12964</v>
      </c>
      <c r="G96" s="3">
        <v>640873.68000000017</v>
      </c>
      <c r="H96" s="3">
        <v>17.399999999999999</v>
      </c>
      <c r="I96" s="3" t="s">
        <v>12</v>
      </c>
      <c r="J96" s="3">
        <v>225573.59999999998</v>
      </c>
      <c r="K96" s="3">
        <v>0</v>
      </c>
      <c r="L96" s="3">
        <v>13.283498199784683</v>
      </c>
      <c r="M96" s="3">
        <f>IF(F96&gt;0,SUM($J$2:J96)/SUM($F$2:F96),M95)</f>
        <v>17.085544959466176</v>
      </c>
    </row>
    <row r="97" spans="1:13" x14ac:dyDescent="0.25">
      <c r="A97" s="1">
        <v>44282</v>
      </c>
      <c r="B97" s="2">
        <v>13</v>
      </c>
      <c r="C97" s="2" t="s">
        <v>24</v>
      </c>
      <c r="D97" s="3" t="s">
        <v>16</v>
      </c>
      <c r="E97" s="3">
        <v>0</v>
      </c>
      <c r="F97" s="3">
        <v>5702</v>
      </c>
      <c r="G97" s="3">
        <v>635171.68000000017</v>
      </c>
      <c r="H97" s="3">
        <v>16.3</v>
      </c>
      <c r="I97" s="3" t="s">
        <v>12</v>
      </c>
      <c r="J97" s="3">
        <v>92942.6</v>
      </c>
      <c r="K97" s="3">
        <v>0</v>
      </c>
      <c r="L97" s="3">
        <v>13.283498199784683</v>
      </c>
      <c r="M97" s="29">
        <f>IF(F97&gt;0,SUM($J$2:J97)/SUM($F$2:F97),M96)</f>
        <v>17.076624724835902</v>
      </c>
    </row>
    <row r="98" spans="1:13" x14ac:dyDescent="0.25">
      <c r="B98" s="2">
        <v>14</v>
      </c>
      <c r="C98" s="28" t="s">
        <v>25</v>
      </c>
      <c r="D98" s="3" t="s">
        <v>16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29">
        <v>13.283498199784683</v>
      </c>
      <c r="M98" s="3">
        <f>IF(F98&gt;0,SUM($J$2:J98)/SUM($F$2:F98),M97)</f>
        <v>17.076624724835902</v>
      </c>
    </row>
    <row r="99" spans="1:13" x14ac:dyDescent="0.25">
      <c r="A99" s="1">
        <v>44296</v>
      </c>
      <c r="B99" s="2">
        <v>15</v>
      </c>
      <c r="C99" s="2" t="s">
        <v>26</v>
      </c>
      <c r="D99" s="3" t="s">
        <v>16</v>
      </c>
      <c r="E99" s="3">
        <v>0</v>
      </c>
      <c r="F99" s="3">
        <v>6480</v>
      </c>
      <c r="G99" s="3">
        <v>628691.68000000017</v>
      </c>
      <c r="H99" s="3">
        <v>17.8</v>
      </c>
      <c r="I99" s="3" t="s">
        <v>12</v>
      </c>
      <c r="J99" s="3">
        <v>115344</v>
      </c>
      <c r="K99" s="3">
        <v>0</v>
      </c>
      <c r="L99" s="3">
        <v>13.283498199784683</v>
      </c>
      <c r="M99" s="29">
        <f>IF(F99&gt;0,SUM($J$2:J99)/SUM($F$2:F99),M98)</f>
        <v>17.085840842982908</v>
      </c>
    </row>
    <row r="100" spans="1:13" x14ac:dyDescent="0.25">
      <c r="A100" s="1">
        <v>44296</v>
      </c>
      <c r="B100" s="2">
        <v>15</v>
      </c>
      <c r="C100" s="2" t="s">
        <v>26</v>
      </c>
      <c r="D100" s="3" t="s">
        <v>16</v>
      </c>
      <c r="E100" s="3">
        <v>0</v>
      </c>
      <c r="F100" s="3">
        <v>28520</v>
      </c>
      <c r="G100" s="3">
        <v>600171.68000000017</v>
      </c>
      <c r="H100" s="3">
        <v>16.100000000000001</v>
      </c>
      <c r="I100" s="3" t="s">
        <v>12</v>
      </c>
      <c r="J100" s="3">
        <v>459172.00000000006</v>
      </c>
      <c r="K100" s="3">
        <v>0</v>
      </c>
      <c r="L100" s="3">
        <v>13.283498199784683</v>
      </c>
      <c r="M100" s="3">
        <f>IF(F100&gt;0,SUM($J$2:J100)/SUM($F$2:F100),M99)</f>
        <v>17.033496291223585</v>
      </c>
    </row>
    <row r="101" spans="1:13" x14ac:dyDescent="0.25">
      <c r="A101" s="1">
        <v>44297</v>
      </c>
      <c r="B101" s="2">
        <v>16</v>
      </c>
      <c r="C101" s="2" t="s">
        <v>27</v>
      </c>
      <c r="D101" s="3" t="s">
        <v>16</v>
      </c>
      <c r="E101" s="3">
        <v>0</v>
      </c>
      <c r="F101" s="3">
        <v>25850</v>
      </c>
      <c r="G101" s="3">
        <v>574321.68000000017</v>
      </c>
      <c r="H101" s="3">
        <v>16.8</v>
      </c>
      <c r="I101" s="3" t="s">
        <v>12</v>
      </c>
      <c r="J101" s="3">
        <v>434280</v>
      </c>
      <c r="K101" s="3">
        <v>0</v>
      </c>
      <c r="L101" s="3">
        <v>13.283498199784683</v>
      </c>
      <c r="M101" s="3">
        <f>IF(F101&gt;0,SUM($J$2:J101)/SUM($F$2:F101),M100)</f>
        <v>17.022775116258519</v>
      </c>
    </row>
    <row r="102" spans="1:13" x14ac:dyDescent="0.25">
      <c r="A102" s="1">
        <v>44297</v>
      </c>
      <c r="B102" s="2">
        <v>16</v>
      </c>
      <c r="C102" s="2" t="s">
        <v>27</v>
      </c>
      <c r="D102" s="3" t="s">
        <v>16</v>
      </c>
      <c r="E102" s="3">
        <v>0</v>
      </c>
      <c r="F102" s="3">
        <v>22500</v>
      </c>
      <c r="G102" s="3">
        <v>551821.68000000017</v>
      </c>
      <c r="H102" s="3">
        <v>16.7</v>
      </c>
      <c r="I102" s="3" t="s">
        <v>12</v>
      </c>
      <c r="J102" s="3">
        <v>375750</v>
      </c>
      <c r="K102" s="3">
        <v>0</v>
      </c>
      <c r="L102" s="3">
        <v>13.283498199784683</v>
      </c>
      <c r="M102" s="3">
        <f>IF(F102&gt;0,SUM($J$2:J102)/SUM($F$2:F102),M101)</f>
        <v>17.010371008927414</v>
      </c>
    </row>
    <row r="103" spans="1:13" x14ac:dyDescent="0.25">
      <c r="A103" s="1">
        <v>44297</v>
      </c>
      <c r="B103" s="2">
        <v>16</v>
      </c>
      <c r="C103" s="2" t="s">
        <v>27</v>
      </c>
      <c r="D103" s="3" t="s">
        <v>16</v>
      </c>
      <c r="E103" s="3">
        <v>0</v>
      </c>
      <c r="F103" s="3">
        <v>115.56</v>
      </c>
      <c r="G103" s="3">
        <v>551706.12000000011</v>
      </c>
      <c r="H103" s="3">
        <v>17.8</v>
      </c>
      <c r="I103" s="3" t="s">
        <v>12</v>
      </c>
      <c r="J103" s="3">
        <v>2056.9680000000003</v>
      </c>
      <c r="K103" s="3">
        <v>0</v>
      </c>
      <c r="L103" s="3">
        <v>13.283498199784683</v>
      </c>
      <c r="M103" s="3">
        <f>IF(F103&gt;0,SUM($J$2:J103)/SUM($F$2:F103),M102)</f>
        <v>17.01052683059909</v>
      </c>
    </row>
    <row r="104" spans="1:13" x14ac:dyDescent="0.25">
      <c r="A104" s="1">
        <v>44297</v>
      </c>
      <c r="B104" s="2">
        <v>16</v>
      </c>
      <c r="C104" s="2" t="s">
        <v>27</v>
      </c>
      <c r="D104" s="3" t="s">
        <v>16</v>
      </c>
      <c r="E104" s="3">
        <v>0</v>
      </c>
      <c r="F104" s="3">
        <v>6470</v>
      </c>
      <c r="G104" s="3">
        <v>545236.12000000011</v>
      </c>
      <c r="H104" s="3">
        <v>18.8</v>
      </c>
      <c r="I104" s="3" t="s">
        <v>12</v>
      </c>
      <c r="J104" s="3">
        <v>121636</v>
      </c>
      <c r="K104" s="3">
        <v>0</v>
      </c>
      <c r="L104" s="3">
        <v>13.283498199784683</v>
      </c>
      <c r="M104" s="3">
        <f>IF(F104&gt;0,SUM($J$2:J104)/SUM($F$2:F104),M103)</f>
        <v>17.030081692052871</v>
      </c>
    </row>
    <row r="105" spans="1:13" x14ac:dyDescent="0.25">
      <c r="A105" s="1">
        <v>44297</v>
      </c>
      <c r="B105" s="2">
        <v>16</v>
      </c>
      <c r="C105" s="2" t="s">
        <v>27</v>
      </c>
      <c r="D105" s="3" t="s">
        <v>16</v>
      </c>
      <c r="E105" s="3">
        <v>0</v>
      </c>
      <c r="F105" s="3">
        <v>10101</v>
      </c>
      <c r="G105" s="3">
        <v>535135.12000000011</v>
      </c>
      <c r="H105" s="3">
        <v>18.7</v>
      </c>
      <c r="I105" s="3" t="s">
        <v>12</v>
      </c>
      <c r="J105" s="3">
        <v>188888.69999999998</v>
      </c>
      <c r="K105" s="3">
        <v>0</v>
      </c>
      <c r="L105" s="3">
        <v>13.283498199784683</v>
      </c>
      <c r="M105" s="3">
        <f>IF(F105&gt;0,SUM($J$2:J105)/SUM($F$2:F105),M104)</f>
        <v>17.058093304970292</v>
      </c>
    </row>
    <row r="106" spans="1:13" x14ac:dyDescent="0.25">
      <c r="A106" s="1">
        <v>44297</v>
      </c>
      <c r="B106" s="2">
        <v>16</v>
      </c>
      <c r="C106" s="2" t="s">
        <v>27</v>
      </c>
      <c r="D106" s="3" t="s">
        <v>16</v>
      </c>
      <c r="E106" s="3">
        <v>0</v>
      </c>
      <c r="F106" s="3">
        <v>9720</v>
      </c>
      <c r="G106" s="3">
        <v>525415.12000000011</v>
      </c>
      <c r="H106" s="3">
        <v>17.8</v>
      </c>
      <c r="I106" s="3" t="s">
        <v>12</v>
      </c>
      <c r="J106" s="3">
        <v>173016</v>
      </c>
      <c r="K106" s="3">
        <v>0</v>
      </c>
      <c r="L106" s="3">
        <v>13.283498199784683</v>
      </c>
      <c r="M106" s="3">
        <f>IF(F106&gt;0,SUM($J$2:J106)/SUM($F$2:F106),M105)</f>
        <v>17.069878584056358</v>
      </c>
    </row>
    <row r="107" spans="1:13" x14ac:dyDescent="0.25">
      <c r="A107" s="1">
        <v>44297</v>
      </c>
      <c r="B107" s="2">
        <v>16</v>
      </c>
      <c r="C107" s="2" t="s">
        <v>27</v>
      </c>
      <c r="D107" s="3" t="s">
        <v>16</v>
      </c>
      <c r="E107" s="3">
        <v>0</v>
      </c>
      <c r="F107" s="3">
        <v>22700</v>
      </c>
      <c r="G107" s="3">
        <v>502715.12000000011</v>
      </c>
      <c r="H107" s="3">
        <v>16.600000000000001</v>
      </c>
      <c r="I107" s="3" t="s">
        <v>12</v>
      </c>
      <c r="J107" s="3">
        <v>376820.00000000006</v>
      </c>
      <c r="K107" s="3">
        <v>0</v>
      </c>
      <c r="L107" s="3">
        <v>13.283498199784683</v>
      </c>
      <c r="M107" s="3">
        <f>IF(F107&gt;0,SUM($J$2:J107)/SUM($F$2:F107),M106)</f>
        <v>17.053070584044004</v>
      </c>
    </row>
    <row r="108" spans="1:13" x14ac:dyDescent="0.25">
      <c r="A108" s="1">
        <v>44297</v>
      </c>
      <c r="B108" s="2">
        <v>16</v>
      </c>
      <c r="C108" s="2" t="s">
        <v>27</v>
      </c>
      <c r="D108" s="3" t="s">
        <v>16</v>
      </c>
      <c r="E108" s="3">
        <v>0</v>
      </c>
      <c r="F108" s="3">
        <v>11404</v>
      </c>
      <c r="G108" s="3">
        <v>491311.12000000011</v>
      </c>
      <c r="H108" s="3">
        <v>17.2</v>
      </c>
      <c r="I108" s="3" t="s">
        <v>12</v>
      </c>
      <c r="J108" s="3">
        <v>196148.8</v>
      </c>
      <c r="K108" s="3">
        <v>0</v>
      </c>
      <c r="L108" s="3">
        <v>13.283498199784683</v>
      </c>
      <c r="M108" s="3">
        <f>IF(F108&gt;0,SUM($J$2:J108)/SUM($F$2:F108),M107)</f>
        <v>17.055664376791185</v>
      </c>
    </row>
    <row r="109" spans="1:13" x14ac:dyDescent="0.25">
      <c r="A109" s="1">
        <v>44298</v>
      </c>
      <c r="B109" s="2">
        <v>16</v>
      </c>
      <c r="C109" s="2" t="s">
        <v>27</v>
      </c>
      <c r="D109" s="3" t="s">
        <v>16</v>
      </c>
      <c r="E109" s="3">
        <v>0</v>
      </c>
      <c r="F109" s="3">
        <v>6500</v>
      </c>
      <c r="G109" s="3">
        <v>484811.12000000011</v>
      </c>
      <c r="H109" s="3">
        <v>17.3</v>
      </c>
      <c r="I109" s="3" t="s">
        <v>12</v>
      </c>
      <c r="J109" s="3">
        <v>112450</v>
      </c>
      <c r="K109" s="3">
        <v>0</v>
      </c>
      <c r="L109" s="3">
        <v>13.283498199784683</v>
      </c>
      <c r="M109" s="3">
        <f>IF(F109&gt;0,SUM($J$2:J109)/SUM($F$2:F109),M108)</f>
        <v>17.058098381651494</v>
      </c>
    </row>
    <row r="110" spans="1:13" x14ac:dyDescent="0.25">
      <c r="A110" s="1">
        <v>44307</v>
      </c>
      <c r="B110" s="2">
        <v>17</v>
      </c>
      <c r="C110" s="2" t="s">
        <v>28</v>
      </c>
      <c r="D110" s="3" t="s">
        <v>16</v>
      </c>
      <c r="E110" s="3">
        <v>0</v>
      </c>
      <c r="F110" s="3">
        <v>8500</v>
      </c>
      <c r="G110" s="3">
        <v>476311.12000000011</v>
      </c>
      <c r="H110" s="3">
        <v>18.7</v>
      </c>
      <c r="I110" s="3" t="s">
        <v>12</v>
      </c>
      <c r="J110" s="3">
        <v>158950</v>
      </c>
      <c r="K110" s="3">
        <v>0</v>
      </c>
      <c r="L110" s="3">
        <v>13.283498199784683</v>
      </c>
      <c r="M110" s="3">
        <f>IF(F110&gt;0,SUM($J$2:J110)/SUM($F$2:F110),M109)</f>
        <v>17.079212180721836</v>
      </c>
    </row>
    <row r="111" spans="1:13" x14ac:dyDescent="0.25">
      <c r="A111" s="1">
        <v>44307</v>
      </c>
      <c r="B111" s="2">
        <v>17</v>
      </c>
      <c r="C111" s="2" t="s">
        <v>28</v>
      </c>
      <c r="D111" s="3" t="s">
        <v>16</v>
      </c>
      <c r="E111" s="3">
        <v>0</v>
      </c>
      <c r="F111" s="3">
        <v>38150</v>
      </c>
      <c r="G111" s="3">
        <v>438161.12000000011</v>
      </c>
      <c r="H111" s="3">
        <v>16.100000000000001</v>
      </c>
      <c r="I111" s="3" t="s">
        <v>12</v>
      </c>
      <c r="J111" s="3">
        <v>614215</v>
      </c>
      <c r="K111" s="3">
        <v>0</v>
      </c>
      <c r="L111" s="3">
        <v>13.283498199784683</v>
      </c>
      <c r="M111" s="3">
        <f>IF(F111&gt;0,SUM($J$2:J111)/SUM($F$2:F111),M110)</f>
        <v>17.025780027349889</v>
      </c>
    </row>
    <row r="112" spans="1:13" x14ac:dyDescent="0.25">
      <c r="A112" s="1">
        <v>44307</v>
      </c>
      <c r="B112" s="2">
        <v>17</v>
      </c>
      <c r="C112" s="2" t="s">
        <v>28</v>
      </c>
      <c r="D112" s="3" t="s">
        <v>16</v>
      </c>
      <c r="E112" s="3">
        <v>0</v>
      </c>
      <c r="F112" s="3">
        <v>13400</v>
      </c>
      <c r="G112" s="3">
        <v>424761.12000000011</v>
      </c>
      <c r="H112" s="3">
        <v>18.2</v>
      </c>
      <c r="I112" s="3" t="s">
        <v>12</v>
      </c>
      <c r="J112" s="3">
        <v>243880</v>
      </c>
      <c r="K112" s="3">
        <v>0</v>
      </c>
      <c r="L112" s="3">
        <v>13.283498199784683</v>
      </c>
      <c r="M112" s="3">
        <f>IF(F112&gt;0,SUM($J$2:J112)/SUM($F$2:F112),M111)</f>
        <v>17.047862137653521</v>
      </c>
    </row>
    <row r="113" spans="1:13" x14ac:dyDescent="0.25">
      <c r="A113" s="1">
        <v>44307</v>
      </c>
      <c r="B113" s="2">
        <v>17</v>
      </c>
      <c r="C113" s="2" t="s">
        <v>28</v>
      </c>
      <c r="D113" s="3" t="s">
        <v>16</v>
      </c>
      <c r="E113" s="3">
        <v>0</v>
      </c>
      <c r="F113" s="3">
        <v>16140</v>
      </c>
      <c r="G113" s="3">
        <v>408621.12000000011</v>
      </c>
      <c r="H113" s="3">
        <v>18.600000000000001</v>
      </c>
      <c r="I113" s="3" t="s">
        <v>12</v>
      </c>
      <c r="J113" s="3">
        <v>300204</v>
      </c>
      <c r="K113" s="3">
        <v>0</v>
      </c>
      <c r="L113" s="3">
        <v>13.283498199784683</v>
      </c>
      <c r="M113" s="3">
        <f>IF(F113&gt;0,SUM($J$2:J113)/SUM($F$2:F113),M112)</f>
        <v>17.082241089758011</v>
      </c>
    </row>
    <row r="114" spans="1:13" x14ac:dyDescent="0.25">
      <c r="A114" s="1">
        <v>44307</v>
      </c>
      <c r="B114" s="2">
        <v>17</v>
      </c>
      <c r="C114" s="2" t="s">
        <v>28</v>
      </c>
      <c r="D114" s="3" t="s">
        <v>16</v>
      </c>
      <c r="E114" s="3">
        <v>0</v>
      </c>
      <c r="F114" s="3">
        <v>3250</v>
      </c>
      <c r="G114" s="3">
        <v>405371.12000000011</v>
      </c>
      <c r="H114" s="3">
        <v>18.8</v>
      </c>
      <c r="I114" s="3" t="s">
        <v>12</v>
      </c>
      <c r="J114" s="3">
        <v>61100</v>
      </c>
      <c r="K114" s="3">
        <v>0</v>
      </c>
      <c r="L114" s="3">
        <v>13.283498199784683</v>
      </c>
      <c r="M114" s="3">
        <f>IF(F114&gt;0,SUM($J$2:J114)/SUM($F$2:F114),M113)</f>
        <v>17.089868405117993</v>
      </c>
    </row>
    <row r="115" spans="1:13" x14ac:dyDescent="0.25">
      <c r="A115" s="1">
        <v>44307</v>
      </c>
      <c r="B115" s="2">
        <v>17</v>
      </c>
      <c r="C115" s="2" t="s">
        <v>28</v>
      </c>
      <c r="D115" s="3" t="s">
        <v>16</v>
      </c>
      <c r="E115" s="3">
        <v>0</v>
      </c>
      <c r="F115" s="3">
        <v>19900</v>
      </c>
      <c r="G115" s="3">
        <v>385471.12000000011</v>
      </c>
      <c r="H115" s="3">
        <v>17.7</v>
      </c>
      <c r="I115" s="3" t="s">
        <v>12</v>
      </c>
      <c r="J115" s="3">
        <v>352230</v>
      </c>
      <c r="K115" s="3">
        <v>0</v>
      </c>
      <c r="L115" s="3">
        <v>13.283498199784683</v>
      </c>
      <c r="M115" s="3">
        <f>IF(F115&gt;0,SUM($J$2:J115)/SUM($F$2:F115),M114)</f>
        <v>17.106017669142453</v>
      </c>
    </row>
    <row r="116" spans="1:13" x14ac:dyDescent="0.25">
      <c r="A116" s="1">
        <v>44307</v>
      </c>
      <c r="B116" s="2">
        <v>17</v>
      </c>
      <c r="C116" s="2" t="s">
        <v>28</v>
      </c>
      <c r="D116" s="3" t="s">
        <v>16</v>
      </c>
      <c r="E116" s="3">
        <v>0</v>
      </c>
      <c r="F116" s="3">
        <v>9800</v>
      </c>
      <c r="G116" s="3">
        <v>375671.12000000011</v>
      </c>
      <c r="H116" s="3">
        <v>18.100000000000001</v>
      </c>
      <c r="I116" s="3" t="s">
        <v>12</v>
      </c>
      <c r="J116" s="3">
        <v>177380</v>
      </c>
      <c r="K116" s="3">
        <v>0</v>
      </c>
      <c r="L116" s="3">
        <v>13.283498199784683</v>
      </c>
      <c r="M116" s="3">
        <f>IF(F116&gt;0,SUM($J$2:J116)/SUM($F$2:F116),M115)</f>
        <v>17.118807256913687</v>
      </c>
    </row>
    <row r="117" spans="1:13" x14ac:dyDescent="0.25">
      <c r="B117" s="2">
        <v>18</v>
      </c>
      <c r="C117" s="28" t="s">
        <v>29</v>
      </c>
      <c r="D117" s="3" t="s">
        <v>16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29">
        <v>13.283498199784683</v>
      </c>
      <c r="M117" s="3">
        <f>IF(F117&gt;0,SUM($J$2:J117)/SUM($F$2:F117),M116)</f>
        <v>17.118807256913687</v>
      </c>
    </row>
    <row r="118" spans="1:13" x14ac:dyDescent="0.25">
      <c r="A118" s="1">
        <v>44318</v>
      </c>
      <c r="B118" s="2">
        <v>19</v>
      </c>
      <c r="C118" s="2" t="s">
        <v>30</v>
      </c>
      <c r="D118" s="3" t="s">
        <v>16</v>
      </c>
      <c r="E118" s="3">
        <v>0</v>
      </c>
      <c r="F118" s="3">
        <v>3250</v>
      </c>
      <c r="G118" s="3">
        <v>372421.12000000011</v>
      </c>
      <c r="H118" s="3">
        <v>16.5</v>
      </c>
      <c r="I118" s="3" t="s">
        <v>12</v>
      </c>
      <c r="J118" s="3">
        <v>53625</v>
      </c>
      <c r="K118" s="3">
        <v>0</v>
      </c>
      <c r="L118" s="29">
        <v>13.283498199784683</v>
      </c>
      <c r="M118" s="3">
        <f>IF(F118&gt;0,SUM($J$2:J118)/SUM($F$2:F118),M117)</f>
        <v>17.116177949775818</v>
      </c>
    </row>
    <row r="119" spans="1:13" x14ac:dyDescent="0.25">
      <c r="A119" s="1">
        <v>44318</v>
      </c>
      <c r="B119" s="2">
        <v>19</v>
      </c>
      <c r="C119" s="2" t="s">
        <v>30</v>
      </c>
      <c r="D119" s="3" t="s">
        <v>16</v>
      </c>
      <c r="E119" s="3">
        <v>0</v>
      </c>
      <c r="F119" s="3">
        <v>5700</v>
      </c>
      <c r="G119" s="3">
        <v>366721.12000000011</v>
      </c>
      <c r="H119" s="3">
        <v>16.399999999999999</v>
      </c>
      <c r="I119" s="3" t="s">
        <v>12</v>
      </c>
      <c r="J119" s="3">
        <v>93479.999999999985</v>
      </c>
      <c r="K119" s="3">
        <v>0</v>
      </c>
      <c r="L119" s="3">
        <v>13.283498199784683</v>
      </c>
      <c r="M119" s="3">
        <f>IF(F119&gt;0,SUM($J$2:J119)/SUM($F$2:F119),M118)</f>
        <v>17.110880413183047</v>
      </c>
    </row>
    <row r="120" spans="1:13" x14ac:dyDescent="0.25">
      <c r="A120" s="1">
        <v>44318</v>
      </c>
      <c r="B120" s="2">
        <v>19</v>
      </c>
      <c r="C120" s="2" t="s">
        <v>30</v>
      </c>
      <c r="D120" s="3" t="s">
        <v>16</v>
      </c>
      <c r="E120" s="3">
        <v>0</v>
      </c>
      <c r="F120" s="3">
        <v>9700</v>
      </c>
      <c r="G120" s="3">
        <v>357021.12000000011</v>
      </c>
      <c r="H120" s="3">
        <v>17.3</v>
      </c>
      <c r="I120" s="3" t="s">
        <v>12</v>
      </c>
      <c r="J120" s="3">
        <v>167810</v>
      </c>
      <c r="K120" s="3">
        <v>0</v>
      </c>
      <c r="L120" s="3">
        <v>13.283498199784683</v>
      </c>
      <c r="M120" s="3">
        <f>IF(F120&gt;0,SUM($J$2:J120)/SUM($F$2:F120),M119)</f>
        <v>17.113231419074268</v>
      </c>
    </row>
    <row r="121" spans="1:13" x14ac:dyDescent="0.25">
      <c r="A121" s="1">
        <v>44318</v>
      </c>
      <c r="B121" s="2">
        <v>19</v>
      </c>
      <c r="C121" s="2" t="s">
        <v>30</v>
      </c>
      <c r="D121" s="3" t="s">
        <v>16</v>
      </c>
      <c r="E121" s="3">
        <v>0</v>
      </c>
      <c r="F121" s="3">
        <v>13400</v>
      </c>
      <c r="G121" s="3">
        <v>343621.12000000011</v>
      </c>
      <c r="H121" s="3">
        <v>18.899999999999999</v>
      </c>
      <c r="I121" s="3" t="s">
        <v>12</v>
      </c>
      <c r="J121" s="3">
        <v>253259.99999999997</v>
      </c>
      <c r="K121" s="3">
        <v>0</v>
      </c>
      <c r="L121" s="3">
        <v>13.283498199784683</v>
      </c>
      <c r="M121" s="3">
        <f>IF(F121&gt;0,SUM($J$2:J121)/SUM($F$2:F121),M120)</f>
        <v>17.143397832960108</v>
      </c>
    </row>
    <row r="122" spans="1:13" x14ac:dyDescent="0.25">
      <c r="A122" s="1">
        <v>44318</v>
      </c>
      <c r="B122" s="2">
        <v>19</v>
      </c>
      <c r="C122" s="2" t="s">
        <v>30</v>
      </c>
      <c r="D122" s="3" t="s">
        <v>16</v>
      </c>
      <c r="E122" s="3">
        <v>0</v>
      </c>
      <c r="F122" s="3">
        <v>5800</v>
      </c>
      <c r="G122" s="3">
        <v>337821.12000000011</v>
      </c>
      <c r="H122" s="3">
        <v>18.7</v>
      </c>
      <c r="I122" s="3" t="s">
        <v>12</v>
      </c>
      <c r="J122" s="3">
        <v>108460</v>
      </c>
      <c r="K122" s="3">
        <v>0</v>
      </c>
      <c r="L122" s="3">
        <v>13.283498199784683</v>
      </c>
      <c r="M122" s="3">
        <f>IF(F122&gt;0,SUM($J$2:J122)/SUM($F$2:F122),M121)</f>
        <v>17.154690436100498</v>
      </c>
    </row>
    <row r="123" spans="1:13" x14ac:dyDescent="0.25">
      <c r="A123" s="1">
        <v>44320</v>
      </c>
      <c r="B123" s="2">
        <v>19</v>
      </c>
      <c r="C123" s="2" t="s">
        <v>30</v>
      </c>
      <c r="D123" s="3" t="s">
        <v>16</v>
      </c>
      <c r="E123" s="3">
        <v>0</v>
      </c>
      <c r="F123" s="3">
        <v>36660</v>
      </c>
      <c r="G123" s="3">
        <v>301161.12000000011</v>
      </c>
      <c r="H123" s="3">
        <v>17.7</v>
      </c>
      <c r="I123" s="37" t="s">
        <v>12</v>
      </c>
      <c r="J123" s="3">
        <v>648882</v>
      </c>
      <c r="K123" s="3">
        <v>0</v>
      </c>
      <c r="L123" s="3">
        <v>13.283498199784683</v>
      </c>
      <c r="M123" s="3">
        <f>IF(F123&gt;0,SUM($J$2:J123)/SUM($F$2:F123),M122)</f>
        <v>17.178598961656615</v>
      </c>
    </row>
    <row r="124" spans="1:13" x14ac:dyDescent="0.25">
      <c r="A124" s="1">
        <v>44320</v>
      </c>
      <c r="B124" s="2">
        <v>19</v>
      </c>
      <c r="C124" s="2" t="s">
        <v>30</v>
      </c>
      <c r="D124" s="3" t="s">
        <v>16</v>
      </c>
      <c r="E124" s="3">
        <v>0</v>
      </c>
      <c r="F124" s="3">
        <v>22370</v>
      </c>
      <c r="G124" s="3">
        <v>278791.12000000011</v>
      </c>
      <c r="H124" s="3">
        <v>18.2</v>
      </c>
      <c r="I124" s="3" t="s">
        <v>12</v>
      </c>
      <c r="J124" s="3">
        <v>407134</v>
      </c>
      <c r="K124" s="3">
        <v>0</v>
      </c>
      <c r="L124" s="3">
        <v>13.283498199784683</v>
      </c>
      <c r="M124" s="3">
        <f>IF(F124&gt;0,SUM($J$2:J124)/SUM($F$2:F124),M123)</f>
        <v>17.205213150747532</v>
      </c>
    </row>
    <row r="125" spans="1:13" x14ac:dyDescent="0.25">
      <c r="A125" s="1">
        <v>44321</v>
      </c>
      <c r="B125" s="2">
        <v>19</v>
      </c>
      <c r="C125" s="2" t="s">
        <v>30</v>
      </c>
      <c r="D125" s="3" t="s">
        <v>16</v>
      </c>
      <c r="E125" s="3">
        <v>0</v>
      </c>
      <c r="F125" s="3">
        <v>1950</v>
      </c>
      <c r="G125" s="3">
        <v>276841.12000000011</v>
      </c>
      <c r="H125" s="3">
        <v>16.100000000000001</v>
      </c>
      <c r="I125" s="3" t="s">
        <v>12</v>
      </c>
      <c r="J125" s="3">
        <v>31395.000000000004</v>
      </c>
      <c r="K125" s="3">
        <v>0</v>
      </c>
      <c r="L125" s="3">
        <v>13.283498199784683</v>
      </c>
      <c r="M125" s="3">
        <f>IF(F125&gt;0,SUM($J$2:J125)/SUM($F$2:F125),M124)</f>
        <v>17.202708505081102</v>
      </c>
    </row>
    <row r="126" spans="1:13" x14ac:dyDescent="0.25">
      <c r="A126" s="1">
        <v>44321</v>
      </c>
      <c r="B126" s="2">
        <v>19</v>
      </c>
      <c r="C126" s="2" t="s">
        <v>30</v>
      </c>
      <c r="D126" s="3" t="s">
        <v>16</v>
      </c>
      <c r="E126" s="3">
        <v>0</v>
      </c>
      <c r="F126" s="3">
        <v>8051</v>
      </c>
      <c r="G126" s="3">
        <v>268790.12000000011</v>
      </c>
      <c r="H126" s="3">
        <v>16.5</v>
      </c>
      <c r="I126" s="3" t="s">
        <v>12</v>
      </c>
      <c r="J126" s="3">
        <v>132841.5</v>
      </c>
      <c r="K126" s="3">
        <v>0</v>
      </c>
      <c r="L126" s="3">
        <v>13.283498199784683</v>
      </c>
      <c r="M126" s="3">
        <f>IF(F126&gt;0,SUM($J$2:J126)/SUM($F$2:F126),M125)</f>
        <v>17.1961945302982</v>
      </c>
    </row>
    <row r="127" spans="1:13" x14ac:dyDescent="0.25">
      <c r="A127" s="1">
        <v>44321</v>
      </c>
      <c r="B127" s="2">
        <v>19</v>
      </c>
      <c r="C127" s="2" t="s">
        <v>30</v>
      </c>
      <c r="D127" s="3" t="s">
        <v>16</v>
      </c>
      <c r="E127" s="3">
        <v>0</v>
      </c>
      <c r="F127" s="3">
        <v>9156</v>
      </c>
      <c r="G127" s="3">
        <v>259634.12000000011</v>
      </c>
      <c r="H127" s="3">
        <v>16.399999999999999</v>
      </c>
      <c r="I127" s="3" t="s">
        <v>12</v>
      </c>
      <c r="J127" s="3">
        <v>150158.39999999999</v>
      </c>
      <c r="K127" s="3">
        <v>0</v>
      </c>
      <c r="L127" s="3">
        <v>13.283498199784683</v>
      </c>
      <c r="M127" s="3">
        <f>IF(F127&gt;0,SUM($J$2:J127)/SUM($F$2:F127),M126)</f>
        <v>17.187888536508101</v>
      </c>
    </row>
    <row r="128" spans="1:13" x14ac:dyDescent="0.25">
      <c r="A128" s="1">
        <v>44324</v>
      </c>
      <c r="B128" s="2">
        <v>19</v>
      </c>
      <c r="C128" s="2" t="s">
        <v>30</v>
      </c>
      <c r="D128" s="3" t="s">
        <v>16</v>
      </c>
      <c r="E128" s="3">
        <v>0</v>
      </c>
      <c r="F128" s="3">
        <v>198</v>
      </c>
      <c r="G128" s="3">
        <v>259436.12000000011</v>
      </c>
      <c r="H128" s="3">
        <v>16.8</v>
      </c>
      <c r="I128" s="3" t="s">
        <v>12</v>
      </c>
      <c r="J128" s="3">
        <v>3326.4</v>
      </c>
      <c r="K128" s="3">
        <v>0</v>
      </c>
      <c r="L128" s="3">
        <v>13.283498199784683</v>
      </c>
      <c r="M128" s="3">
        <f>IF(F128&gt;0,SUM($J$2:J128)/SUM($F$2:F128),M127)</f>
        <v>17.187801050057079</v>
      </c>
    </row>
    <row r="129" spans="1:13" x14ac:dyDescent="0.25">
      <c r="A129" s="1">
        <v>44324</v>
      </c>
      <c r="B129" s="2">
        <v>19</v>
      </c>
      <c r="C129" s="2" t="s">
        <v>30</v>
      </c>
      <c r="D129" s="3" t="s">
        <v>16</v>
      </c>
      <c r="E129" s="3">
        <v>0</v>
      </c>
      <c r="F129" s="3">
        <v>89</v>
      </c>
      <c r="G129" s="3">
        <v>259347.12000000011</v>
      </c>
      <c r="H129" s="3">
        <v>18.2</v>
      </c>
      <c r="I129" s="3" t="s">
        <v>12</v>
      </c>
      <c r="J129" s="3">
        <v>1619.8</v>
      </c>
      <c r="K129" s="3">
        <v>0</v>
      </c>
      <c r="L129" s="3">
        <v>13.283498199784683</v>
      </c>
      <c r="M129" s="3">
        <f>IF(F129&gt;0,SUM($J$2:J129)/SUM($F$2:F129),M128)</f>
        <v>17.187903657892523</v>
      </c>
    </row>
    <row r="130" spans="1:13" x14ac:dyDescent="0.25">
      <c r="A130" s="1">
        <v>44324</v>
      </c>
      <c r="B130" s="2">
        <v>19</v>
      </c>
      <c r="C130" s="2" t="s">
        <v>30</v>
      </c>
      <c r="D130" s="3" t="s">
        <v>16</v>
      </c>
      <c r="E130" s="3">
        <v>0</v>
      </c>
      <c r="F130" s="3">
        <v>115</v>
      </c>
      <c r="G130" s="3">
        <v>259232.12000000011</v>
      </c>
      <c r="H130" s="3">
        <v>16.2</v>
      </c>
      <c r="I130" s="3" t="s">
        <v>12</v>
      </c>
      <c r="J130" s="3">
        <v>1863</v>
      </c>
      <c r="K130" s="3">
        <v>0</v>
      </c>
      <c r="L130" s="3">
        <v>13.283498199784683</v>
      </c>
      <c r="M130" s="3">
        <f>IF(F130&gt;0,SUM($J$2:J130)/SUM($F$2:F130),M129)</f>
        <v>17.187774274007268</v>
      </c>
    </row>
    <row r="131" spans="1:13" x14ac:dyDescent="0.25">
      <c r="A131" s="1">
        <v>44325</v>
      </c>
      <c r="B131" s="2">
        <v>20</v>
      </c>
      <c r="C131" s="2" t="s">
        <v>32</v>
      </c>
      <c r="D131" s="3" t="s">
        <v>16</v>
      </c>
      <c r="E131" s="3">
        <v>192314</v>
      </c>
      <c r="F131" s="3">
        <v>0</v>
      </c>
      <c r="G131" s="3">
        <v>451546.12000000011</v>
      </c>
      <c r="H131" s="3" t="s">
        <v>12</v>
      </c>
      <c r="I131" s="3">
        <v>14.7</v>
      </c>
      <c r="J131" s="3">
        <v>0</v>
      </c>
      <c r="K131" s="3">
        <v>2827015.8</v>
      </c>
      <c r="L131" s="3">
        <v>13.488378267393809</v>
      </c>
      <c r="M131" s="3">
        <f>IF(F131&gt;0,SUM($J$2:J131)/SUM($F$2:F131),M130)</f>
        <v>17.187774274007268</v>
      </c>
    </row>
    <row r="132" spans="1:13" x14ac:dyDescent="0.25">
      <c r="A132" s="1">
        <v>44325</v>
      </c>
      <c r="B132" s="2">
        <v>20</v>
      </c>
      <c r="C132" s="2" t="s">
        <v>32</v>
      </c>
      <c r="D132" s="3" t="s">
        <v>16</v>
      </c>
      <c r="E132" s="3">
        <v>0</v>
      </c>
      <c r="F132" s="3">
        <v>195</v>
      </c>
      <c r="G132" s="3">
        <v>451351.12000000011</v>
      </c>
      <c r="H132" s="3">
        <v>16.3</v>
      </c>
      <c r="I132" s="3" t="s">
        <v>12</v>
      </c>
      <c r="J132" s="3">
        <v>3178.5</v>
      </c>
      <c r="K132" s="3">
        <v>0</v>
      </c>
      <c r="L132" s="3">
        <v>13.488378267393809</v>
      </c>
      <c r="M132" s="3">
        <f>IF(F132&gt;0,SUM($J$2:J132)/SUM($F$2:F132),M131)</f>
        <v>17.18757716408534</v>
      </c>
    </row>
    <row r="133" spans="1:13" x14ac:dyDescent="0.25">
      <c r="A133" s="1">
        <v>44325</v>
      </c>
      <c r="B133" s="2">
        <v>20</v>
      </c>
      <c r="C133" s="2" t="s">
        <v>32</v>
      </c>
      <c r="D133" s="3" t="s">
        <v>16</v>
      </c>
      <c r="E133" s="3">
        <v>100804</v>
      </c>
      <c r="F133" s="3">
        <v>0</v>
      </c>
      <c r="G133" s="3">
        <v>552155.12000000011</v>
      </c>
      <c r="H133" s="3" t="s">
        <v>12</v>
      </c>
      <c r="I133" s="3">
        <v>12.1</v>
      </c>
      <c r="J133" s="3">
        <v>0</v>
      </c>
      <c r="K133" s="3">
        <v>1219728.3999999999</v>
      </c>
      <c r="L133" s="3">
        <v>13.390537453727083</v>
      </c>
      <c r="M133" s="3">
        <f>IF(F133&gt;0,SUM($J$2:J133)/SUM($F$2:F133),M132)</f>
        <v>17.18757716408534</v>
      </c>
    </row>
    <row r="134" spans="1:13" x14ac:dyDescent="0.25">
      <c r="A134" s="1">
        <v>44325</v>
      </c>
      <c r="B134" s="2">
        <v>20</v>
      </c>
      <c r="C134" s="2" t="s">
        <v>32</v>
      </c>
      <c r="D134" s="3" t="s">
        <v>16</v>
      </c>
      <c r="E134" s="3">
        <v>96972</v>
      </c>
      <c r="F134" s="3">
        <v>0</v>
      </c>
      <c r="G134" s="3">
        <v>649127.12000000011</v>
      </c>
      <c r="H134" s="3" t="s">
        <v>12</v>
      </c>
      <c r="I134" s="3">
        <v>13.3</v>
      </c>
      <c r="J134" s="3">
        <v>0</v>
      </c>
      <c r="K134" s="3">
        <v>1289727.6000000001</v>
      </c>
      <c r="L134" s="3">
        <v>13.384789380426218</v>
      </c>
      <c r="M134" s="3">
        <f>IF(F134&gt;0,SUM($J$2:J134)/SUM($F$2:F134),M133)</f>
        <v>17.18757716408534</v>
      </c>
    </row>
    <row r="135" spans="1:13" x14ac:dyDescent="0.25">
      <c r="A135" s="1">
        <v>44325</v>
      </c>
      <c r="B135" s="2">
        <v>20</v>
      </c>
      <c r="C135" s="2" t="s">
        <v>32</v>
      </c>
      <c r="D135" s="3" t="s">
        <v>16</v>
      </c>
      <c r="E135" s="3">
        <v>0</v>
      </c>
      <c r="F135" s="3">
        <v>1751</v>
      </c>
      <c r="G135" s="3">
        <v>647376.12000000011</v>
      </c>
      <c r="H135" s="3">
        <v>16.8</v>
      </c>
      <c r="I135" s="3" t="s">
        <v>12</v>
      </c>
      <c r="J135" s="3">
        <v>29416.800000000003</v>
      </c>
      <c r="K135" s="3">
        <v>0</v>
      </c>
      <c r="L135" s="3">
        <v>13.384789380426218</v>
      </c>
      <c r="M135" s="3">
        <f>IF(F135&gt;0,SUM($J$2:J135)/SUM($F$2:F135),M134)</f>
        <v>17.186805993139178</v>
      </c>
    </row>
    <row r="136" spans="1:13" x14ac:dyDescent="0.25">
      <c r="A136" s="1">
        <v>44325</v>
      </c>
      <c r="B136" s="2">
        <v>20</v>
      </c>
      <c r="C136" s="2" t="s">
        <v>32</v>
      </c>
      <c r="D136" s="3" t="s">
        <v>16</v>
      </c>
      <c r="E136" s="3">
        <v>51862</v>
      </c>
      <c r="F136" s="3">
        <v>0</v>
      </c>
      <c r="G136" s="3">
        <v>699238.12000000011</v>
      </c>
      <c r="H136" s="3" t="s">
        <v>12</v>
      </c>
      <c r="I136" s="3">
        <v>13.3</v>
      </c>
      <c r="J136" s="3">
        <v>0</v>
      </c>
      <c r="K136" s="3">
        <v>689764.60000000009</v>
      </c>
      <c r="L136" s="3">
        <v>13.382004946112749</v>
      </c>
      <c r="M136" s="3">
        <f>IF(F136&gt;0,SUM($J$2:J136)/SUM($F$2:F136),M135)</f>
        <v>17.186805993139178</v>
      </c>
    </row>
    <row r="137" spans="1:13" x14ac:dyDescent="0.25">
      <c r="A137" s="1">
        <v>44325</v>
      </c>
      <c r="B137" s="2">
        <v>20</v>
      </c>
      <c r="C137" s="2" t="s">
        <v>32</v>
      </c>
      <c r="D137" s="3" t="s">
        <v>16</v>
      </c>
      <c r="E137" s="3">
        <v>0</v>
      </c>
      <c r="F137" s="3">
        <v>450</v>
      </c>
      <c r="G137" s="3">
        <v>698788.12000000011</v>
      </c>
      <c r="H137" s="3">
        <v>16.7</v>
      </c>
      <c r="I137" s="3" t="s">
        <v>12</v>
      </c>
      <c r="J137" s="3">
        <v>7515</v>
      </c>
      <c r="K137" s="3">
        <v>0</v>
      </c>
      <c r="L137" s="3">
        <v>13.382004946112749</v>
      </c>
      <c r="M137" s="3">
        <f>IF(F137&gt;0,SUM($J$2:J137)/SUM($F$2:F137),M136)</f>
        <v>17.186557191783486</v>
      </c>
    </row>
    <row r="138" spans="1:13" x14ac:dyDescent="0.25">
      <c r="A138" s="1">
        <v>44325</v>
      </c>
      <c r="B138" s="2">
        <v>20</v>
      </c>
      <c r="C138" s="2" t="s">
        <v>32</v>
      </c>
      <c r="D138" s="3" t="s">
        <v>16</v>
      </c>
      <c r="E138" s="3">
        <v>94041</v>
      </c>
      <c r="F138" s="3">
        <v>0</v>
      </c>
      <c r="G138" s="3">
        <v>792829.12000000011</v>
      </c>
      <c r="H138" s="3" t="s">
        <v>12</v>
      </c>
      <c r="I138" s="3">
        <v>14.7</v>
      </c>
      <c r="J138" s="3">
        <v>0</v>
      </c>
      <c r="K138" s="3">
        <v>1382402.7</v>
      </c>
      <c r="L138" s="3">
        <v>13.456077419166684</v>
      </c>
      <c r="M138" s="3">
        <f>IF(F138&gt;0,SUM($J$2:J138)/SUM($F$2:F138),M137)</f>
        <v>17.186557191783486</v>
      </c>
    </row>
    <row r="139" spans="1:13" x14ac:dyDescent="0.25">
      <c r="A139" s="1">
        <v>44326</v>
      </c>
      <c r="B139" s="2">
        <v>20</v>
      </c>
      <c r="C139" s="2" t="s">
        <v>32</v>
      </c>
      <c r="D139" s="3" t="s">
        <v>16</v>
      </c>
      <c r="E139" s="3">
        <v>0</v>
      </c>
      <c r="F139" s="3">
        <v>12983</v>
      </c>
      <c r="G139" s="3">
        <v>779846.12000000011</v>
      </c>
      <c r="H139" s="3">
        <v>17.899999999999999</v>
      </c>
      <c r="I139" s="3" t="s">
        <v>12</v>
      </c>
      <c r="J139" s="3">
        <v>232395.69999999998</v>
      </c>
      <c r="K139" s="3">
        <v>0</v>
      </c>
      <c r="L139" s="3">
        <v>13.456077419166684</v>
      </c>
      <c r="M139" s="3">
        <f>IF(F139&gt;0,SUM($J$2:J139)/SUM($F$2:F139),M138)</f>
        <v>17.196924389992976</v>
      </c>
    </row>
    <row r="140" spans="1:13" x14ac:dyDescent="0.25">
      <c r="A140" s="1">
        <v>44326</v>
      </c>
      <c r="B140" s="2">
        <v>20</v>
      </c>
      <c r="C140" s="2" t="s">
        <v>32</v>
      </c>
      <c r="D140" s="3" t="s">
        <v>16</v>
      </c>
      <c r="E140" s="3">
        <v>0</v>
      </c>
      <c r="F140" s="3">
        <v>19583</v>
      </c>
      <c r="G140" s="3">
        <v>760263.12000000011</v>
      </c>
      <c r="H140" s="3">
        <v>16.100000000000001</v>
      </c>
      <c r="I140" s="3" t="s">
        <v>12</v>
      </c>
      <c r="J140" s="3">
        <v>315286.30000000005</v>
      </c>
      <c r="K140" s="3">
        <v>0</v>
      </c>
      <c r="L140" s="3">
        <v>13.456077419166684</v>
      </c>
      <c r="M140" s="3">
        <f>IF(F140&gt;0,SUM($J$2:J140)/SUM($F$2:F140),M139)</f>
        <v>17.173397369494744</v>
      </c>
    </row>
    <row r="141" spans="1:13" x14ac:dyDescent="0.25">
      <c r="A141" s="1">
        <v>44333</v>
      </c>
      <c r="B141" s="2">
        <v>21</v>
      </c>
      <c r="C141" s="2" t="s">
        <v>33</v>
      </c>
      <c r="D141" s="3" t="s">
        <v>16</v>
      </c>
      <c r="E141" s="3">
        <v>0</v>
      </c>
      <c r="F141" s="3">
        <v>15760</v>
      </c>
      <c r="G141" s="3">
        <v>744503.12000000011</v>
      </c>
      <c r="H141" s="3">
        <v>17.100000000000001</v>
      </c>
      <c r="I141" s="3" t="s">
        <v>12</v>
      </c>
      <c r="J141" s="3">
        <v>269496</v>
      </c>
      <c r="K141" s="3">
        <v>0</v>
      </c>
      <c r="L141" s="3">
        <v>13.456077419166684</v>
      </c>
      <c r="M141" s="3">
        <f>IF(F141&gt;0,SUM($J$2:J141)/SUM($F$2:F141),M140)</f>
        <v>17.172151951013522</v>
      </c>
    </row>
    <row r="142" spans="1:13" x14ac:dyDescent="0.25">
      <c r="A142" s="1">
        <v>44334</v>
      </c>
      <c r="B142" s="2">
        <v>21</v>
      </c>
      <c r="C142" s="2" t="s">
        <v>33</v>
      </c>
      <c r="D142" s="3" t="s">
        <v>16</v>
      </c>
      <c r="E142" s="3">
        <v>0</v>
      </c>
      <c r="F142" s="3">
        <v>2150</v>
      </c>
      <c r="G142" s="3">
        <v>742353.12000000011</v>
      </c>
      <c r="H142" s="3">
        <v>17.399999999999999</v>
      </c>
      <c r="I142" s="3" t="s">
        <v>12</v>
      </c>
      <c r="J142" s="3">
        <v>37410</v>
      </c>
      <c r="K142" s="3">
        <v>0</v>
      </c>
      <c r="L142" s="3">
        <v>13.456077419166684</v>
      </c>
      <c r="M142" s="3">
        <f>IF(F142&gt;0,SUM($J$2:J142)/SUM($F$2:F142),M141)</f>
        <v>17.172678159951058</v>
      </c>
    </row>
    <row r="143" spans="1:13" x14ac:dyDescent="0.25">
      <c r="A143" s="1">
        <v>44334</v>
      </c>
      <c r="B143" s="2">
        <v>21</v>
      </c>
      <c r="C143" s="2" t="s">
        <v>33</v>
      </c>
      <c r="D143" s="3" t="s">
        <v>16</v>
      </c>
      <c r="E143" s="3">
        <v>0</v>
      </c>
      <c r="F143" s="3">
        <v>30560</v>
      </c>
      <c r="G143" s="3">
        <v>711793.12000000011</v>
      </c>
      <c r="H143" s="3">
        <v>16.5</v>
      </c>
      <c r="I143" s="3" t="s">
        <v>12</v>
      </c>
      <c r="J143" s="3">
        <v>504240</v>
      </c>
      <c r="K143" s="3">
        <v>0</v>
      </c>
      <c r="L143" s="3">
        <v>13.456077419166684</v>
      </c>
      <c r="M143" s="3">
        <f>IF(F143&gt;0,SUM($J$2:J143)/SUM($F$2:F143),M142)</f>
        <v>17.151298162507768</v>
      </c>
    </row>
    <row r="144" spans="1:13" x14ac:dyDescent="0.25">
      <c r="A144" s="1">
        <v>44335</v>
      </c>
      <c r="B144" s="2">
        <v>21</v>
      </c>
      <c r="C144" s="2" t="s">
        <v>33</v>
      </c>
      <c r="D144" s="3" t="s">
        <v>16</v>
      </c>
      <c r="E144" s="3">
        <v>0</v>
      </c>
      <c r="F144" s="3">
        <v>10470</v>
      </c>
      <c r="G144" s="3">
        <v>701323.12000000011</v>
      </c>
      <c r="H144" s="3">
        <v>18.899999999999999</v>
      </c>
      <c r="I144" s="3" t="s">
        <v>12</v>
      </c>
      <c r="J144" s="3">
        <v>197882.99999999997</v>
      </c>
      <c r="K144" s="3">
        <v>0</v>
      </c>
      <c r="L144" s="3">
        <v>13.456077419166684</v>
      </c>
      <c r="M144" s="3">
        <f>IF(F144&gt;0,SUM($J$2:J144)/SUM($F$2:F144),M143)</f>
        <v>17.17013490877595</v>
      </c>
    </row>
    <row r="145" spans="1:13" x14ac:dyDescent="0.25">
      <c r="A145" s="1">
        <v>44338</v>
      </c>
      <c r="B145" s="2">
        <v>21</v>
      </c>
      <c r="C145" s="2" t="s">
        <v>33</v>
      </c>
      <c r="D145" s="3" t="s">
        <v>16</v>
      </c>
      <c r="E145" s="3">
        <v>0</v>
      </c>
      <c r="F145" s="3">
        <v>6515</v>
      </c>
      <c r="G145" s="3">
        <v>694808.12000000011</v>
      </c>
      <c r="H145" s="3">
        <v>18.600000000000001</v>
      </c>
      <c r="I145" s="3" t="s">
        <v>12</v>
      </c>
      <c r="J145" s="3">
        <v>121179.00000000001</v>
      </c>
      <c r="K145" s="3">
        <v>0</v>
      </c>
      <c r="L145" s="3">
        <v>13.456077419166684</v>
      </c>
      <c r="M145" s="3">
        <f>IF(F145&gt;0,SUM($J$2:J145)/SUM($F$2:F145),M144)</f>
        <v>17.179655230744157</v>
      </c>
    </row>
    <row r="146" spans="1:13" x14ac:dyDescent="0.25">
      <c r="A146" s="1">
        <v>44338</v>
      </c>
      <c r="B146" s="2">
        <v>21</v>
      </c>
      <c r="C146" s="2" t="s">
        <v>33</v>
      </c>
      <c r="D146" s="3" t="s">
        <v>16</v>
      </c>
      <c r="E146" s="3">
        <v>0</v>
      </c>
      <c r="F146" s="3">
        <v>22450</v>
      </c>
      <c r="G146" s="3">
        <v>672358.12000000011</v>
      </c>
      <c r="H146" s="3">
        <v>16.3</v>
      </c>
      <c r="I146" s="3" t="s">
        <v>12</v>
      </c>
      <c r="J146" s="3">
        <v>365935</v>
      </c>
      <c r="K146" s="3">
        <v>0</v>
      </c>
      <c r="L146" s="3">
        <v>13.456077419166684</v>
      </c>
      <c r="M146" s="3">
        <f>IF(F146&gt;0,SUM($J$2:J146)/SUM($F$2:F146),M145)</f>
        <v>17.159925581397584</v>
      </c>
    </row>
    <row r="147" spans="1:13" x14ac:dyDescent="0.25">
      <c r="A147" s="1">
        <v>44338</v>
      </c>
      <c r="B147" s="2">
        <v>21</v>
      </c>
      <c r="C147" s="2" t="s">
        <v>33</v>
      </c>
      <c r="D147" s="3" t="s">
        <v>16</v>
      </c>
      <c r="E147" s="3">
        <v>0</v>
      </c>
      <c r="F147" s="3">
        <v>5074</v>
      </c>
      <c r="G147" s="3">
        <v>667284.12000000011</v>
      </c>
      <c r="H147" s="3">
        <v>18.7</v>
      </c>
      <c r="I147" s="3" t="s">
        <v>12</v>
      </c>
      <c r="J147" s="3">
        <v>94883.8</v>
      </c>
      <c r="K147" s="3">
        <v>0</v>
      </c>
      <c r="L147" s="3">
        <v>13.456077419166684</v>
      </c>
      <c r="M147" s="3">
        <f>IF(F147&gt;0,SUM($J$2:J147)/SUM($F$2:F147),M146)</f>
        <v>17.167693179186749</v>
      </c>
    </row>
    <row r="148" spans="1:13" x14ac:dyDescent="0.25">
      <c r="A148" s="1">
        <v>44338</v>
      </c>
      <c r="B148" s="2">
        <v>21</v>
      </c>
      <c r="C148" s="2" t="s">
        <v>33</v>
      </c>
      <c r="D148" s="3" t="s">
        <v>16</v>
      </c>
      <c r="E148" s="3">
        <v>0</v>
      </c>
      <c r="F148" s="3">
        <v>4428</v>
      </c>
      <c r="G148" s="3">
        <v>662856.12000000011</v>
      </c>
      <c r="H148" s="3">
        <v>16.2</v>
      </c>
      <c r="I148" s="3" t="s">
        <v>12</v>
      </c>
      <c r="J148" s="3">
        <v>71733.599999999991</v>
      </c>
      <c r="K148" s="3">
        <v>0</v>
      </c>
      <c r="L148" s="3">
        <v>13.456077419166684</v>
      </c>
      <c r="M148" s="3">
        <f>IF(F148&gt;0,SUM($J$2:J148)/SUM($F$2:F148),M147)</f>
        <v>17.16345252857236</v>
      </c>
    </row>
    <row r="149" spans="1:13" x14ac:dyDescent="0.25">
      <c r="A149" s="1">
        <v>44338</v>
      </c>
      <c r="B149" s="2">
        <v>21</v>
      </c>
      <c r="C149" s="2" t="s">
        <v>33</v>
      </c>
      <c r="D149" s="3" t="s">
        <v>16</v>
      </c>
      <c r="E149" s="3">
        <v>0</v>
      </c>
      <c r="F149" s="3">
        <v>25642</v>
      </c>
      <c r="G149" s="3">
        <v>637214.12000000011</v>
      </c>
      <c r="H149" s="3">
        <v>17.600000000000001</v>
      </c>
      <c r="I149" s="3" t="s">
        <v>12</v>
      </c>
      <c r="J149" s="3">
        <v>451299.2</v>
      </c>
      <c r="K149" s="3">
        <v>0</v>
      </c>
      <c r="L149" s="3">
        <v>13.456077419166684</v>
      </c>
      <c r="M149" s="3">
        <f>IF(F149&gt;0,SUM($J$2:J149)/SUM($F$2:F149),M148)</f>
        <v>17.174256589657201</v>
      </c>
    </row>
    <row r="150" spans="1:13" x14ac:dyDescent="0.25">
      <c r="A150" s="1">
        <v>44338</v>
      </c>
      <c r="B150" s="2">
        <v>21</v>
      </c>
      <c r="C150" s="2" t="s">
        <v>33</v>
      </c>
      <c r="D150" s="3" t="s">
        <v>16</v>
      </c>
      <c r="E150" s="3">
        <v>0</v>
      </c>
      <c r="F150" s="3">
        <v>19980</v>
      </c>
      <c r="G150" s="3">
        <v>617234.12000000011</v>
      </c>
      <c r="H150" s="3">
        <v>17.100000000000001</v>
      </c>
      <c r="I150" s="3" t="s">
        <v>12</v>
      </c>
      <c r="J150" s="3">
        <v>341658</v>
      </c>
      <c r="K150" s="3">
        <v>0</v>
      </c>
      <c r="L150" s="3">
        <v>13.456077419166684</v>
      </c>
      <c r="M150" s="3">
        <f>IF(F150&gt;0,SUM($J$2:J150)/SUM($F$2:F150),M149)</f>
        <v>17.17285171073571</v>
      </c>
    </row>
    <row r="151" spans="1:13" x14ac:dyDescent="0.25">
      <c r="A151" s="1">
        <v>44338</v>
      </c>
      <c r="B151" s="2">
        <v>21</v>
      </c>
      <c r="C151" s="2" t="s">
        <v>33</v>
      </c>
      <c r="D151" s="3" t="s">
        <v>16</v>
      </c>
      <c r="E151" s="3">
        <v>0</v>
      </c>
      <c r="F151" s="3">
        <v>34821</v>
      </c>
      <c r="G151" s="3">
        <v>582413.12000000011</v>
      </c>
      <c r="H151" s="3">
        <v>17.8</v>
      </c>
      <c r="I151" s="3" t="s">
        <v>12</v>
      </c>
      <c r="J151" s="3">
        <v>619813.80000000005</v>
      </c>
      <c r="K151" s="3">
        <v>0</v>
      </c>
      <c r="L151" s="3">
        <v>13.456077419166684</v>
      </c>
      <c r="M151" s="3">
        <f>IF(F151&gt;0,SUM($J$2:J151)/SUM($F$2:F151),M150)</f>
        <v>17.192870195653772</v>
      </c>
    </row>
    <row r="152" spans="1:13" x14ac:dyDescent="0.25">
      <c r="A152" s="1">
        <v>44340</v>
      </c>
      <c r="B152" s="2">
        <v>22</v>
      </c>
      <c r="C152" s="2" t="s">
        <v>34</v>
      </c>
      <c r="D152" s="3" t="s">
        <v>16</v>
      </c>
      <c r="E152" s="3">
        <v>0</v>
      </c>
      <c r="F152" s="3">
        <v>9775</v>
      </c>
      <c r="G152" s="3">
        <v>572638.12000000011</v>
      </c>
      <c r="H152" s="3">
        <v>16.100000000000001</v>
      </c>
      <c r="I152" s="3" t="s">
        <v>12</v>
      </c>
      <c r="J152" s="3">
        <v>157377.5</v>
      </c>
      <c r="K152" s="3">
        <v>0</v>
      </c>
      <c r="L152" s="3">
        <v>13.456077419166684</v>
      </c>
      <c r="M152" s="3">
        <f>IF(F152&gt;0,SUM($J$2:J152)/SUM($F$2:F152),M151)</f>
        <v>17.183164406102481</v>
      </c>
    </row>
    <row r="153" spans="1:13" x14ac:dyDescent="0.25">
      <c r="A153" s="1">
        <v>44340</v>
      </c>
      <c r="B153" s="2">
        <v>22</v>
      </c>
      <c r="C153" s="2" t="s">
        <v>34</v>
      </c>
      <c r="D153" s="3" t="s">
        <v>16</v>
      </c>
      <c r="E153" s="3">
        <v>0</v>
      </c>
      <c r="F153" s="3">
        <v>6470</v>
      </c>
      <c r="G153" s="3">
        <v>566168.12000000011</v>
      </c>
      <c r="H153" s="3">
        <v>16.600000000000001</v>
      </c>
      <c r="I153" s="3" t="s">
        <v>12</v>
      </c>
      <c r="J153" s="3">
        <v>107402.00000000001</v>
      </c>
      <c r="K153" s="3">
        <v>0</v>
      </c>
      <c r="L153" s="3">
        <v>13.456077419166684</v>
      </c>
      <c r="M153" s="3">
        <f>IF(F153&gt;0,SUM($J$2:J153)/SUM($F$2:F153),M152)</f>
        <v>17.179756439080222</v>
      </c>
    </row>
    <row r="154" spans="1:13" x14ac:dyDescent="0.25">
      <c r="A154" s="1">
        <v>44340</v>
      </c>
      <c r="B154" s="2">
        <v>22</v>
      </c>
      <c r="C154" s="2" t="s">
        <v>34</v>
      </c>
      <c r="D154" s="3" t="s">
        <v>16</v>
      </c>
      <c r="E154" s="3">
        <v>0</v>
      </c>
      <c r="F154" s="3">
        <v>730</v>
      </c>
      <c r="G154" s="3">
        <v>565438.12000000011</v>
      </c>
      <c r="H154" s="3">
        <v>16.2</v>
      </c>
      <c r="I154" s="3" t="s">
        <v>12</v>
      </c>
      <c r="J154" s="3">
        <v>11826</v>
      </c>
      <c r="K154" s="3">
        <v>0</v>
      </c>
      <c r="L154" s="3">
        <v>13.456077419166684</v>
      </c>
      <c r="M154" s="3">
        <f>IF(F154&gt;0,SUM($J$2:J154)/SUM($F$2:F154),M153)</f>
        <v>17.179110852017775</v>
      </c>
    </row>
    <row r="155" spans="1:13" x14ac:dyDescent="0.25">
      <c r="A155" s="1">
        <v>44340</v>
      </c>
      <c r="B155" s="2">
        <v>22</v>
      </c>
      <c r="C155" s="2" t="s">
        <v>34</v>
      </c>
      <c r="D155" s="3" t="s">
        <v>16</v>
      </c>
      <c r="E155" s="3">
        <v>0</v>
      </c>
      <c r="F155" s="3">
        <v>9775</v>
      </c>
      <c r="G155" s="3">
        <v>555663.12000000011</v>
      </c>
      <c r="H155" s="3">
        <v>18.2</v>
      </c>
      <c r="I155" s="3" t="s">
        <v>12</v>
      </c>
      <c r="J155" s="3">
        <v>177905</v>
      </c>
      <c r="K155" s="3">
        <v>0</v>
      </c>
      <c r="L155" s="3">
        <v>13.456077419166684</v>
      </c>
      <c r="M155" s="3">
        <f>IF(F155&gt;0,SUM($J$2:J155)/SUM($F$2:F155),M154)</f>
        <v>17.188039672370572</v>
      </c>
    </row>
    <row r="156" spans="1:13" x14ac:dyDescent="0.25">
      <c r="A156" s="1">
        <v>44342</v>
      </c>
      <c r="B156" s="2">
        <v>22</v>
      </c>
      <c r="C156" s="2" t="s">
        <v>34</v>
      </c>
      <c r="D156" s="3" t="s">
        <v>16</v>
      </c>
      <c r="E156" s="3">
        <v>0</v>
      </c>
      <c r="F156" s="3">
        <v>28340</v>
      </c>
      <c r="G156" s="3">
        <v>527323.12000000011</v>
      </c>
      <c r="H156" s="3">
        <v>16.5</v>
      </c>
      <c r="I156" s="3" t="s">
        <v>12</v>
      </c>
      <c r="J156" s="3">
        <v>467610</v>
      </c>
      <c r="K156" s="3">
        <v>0</v>
      </c>
      <c r="L156" s="3">
        <v>13.456077419166684</v>
      </c>
      <c r="M156" s="3">
        <f>IF(F156&gt;0,SUM($J$2:J156)/SUM($F$2:F156),M155)</f>
        <v>17.171024477008419</v>
      </c>
    </row>
    <row r="157" spans="1:13" x14ac:dyDescent="0.25">
      <c r="A157" s="1">
        <v>44343</v>
      </c>
      <c r="B157" s="2">
        <v>22</v>
      </c>
      <c r="C157" s="2" t="s">
        <v>34</v>
      </c>
      <c r="D157" s="3" t="s">
        <v>16</v>
      </c>
      <c r="E157" s="3">
        <v>0</v>
      </c>
      <c r="F157" s="3">
        <v>2830</v>
      </c>
      <c r="G157" s="3">
        <v>524493.12000000011</v>
      </c>
      <c r="H157" s="3">
        <v>16.399999999999999</v>
      </c>
      <c r="I157" s="3" t="s">
        <v>12</v>
      </c>
      <c r="J157" s="3">
        <v>46411.999999999993</v>
      </c>
      <c r="K157" s="3">
        <v>0</v>
      </c>
      <c r="L157" s="3">
        <v>13.456077419166684</v>
      </c>
      <c r="M157" s="3">
        <f>IF(F157&gt;0,SUM($J$2:J157)/SUM($F$2:F157),M156)</f>
        <v>17.16912511807454</v>
      </c>
    </row>
    <row r="158" spans="1:13" x14ac:dyDescent="0.25">
      <c r="A158" s="1">
        <v>44343</v>
      </c>
      <c r="B158" s="2">
        <v>22</v>
      </c>
      <c r="C158" s="2" t="s">
        <v>34</v>
      </c>
      <c r="D158" s="3" t="s">
        <v>16</v>
      </c>
      <c r="E158" s="3">
        <v>0</v>
      </c>
      <c r="F158" s="3">
        <v>9550</v>
      </c>
      <c r="G158" s="3">
        <v>514943.12000000011</v>
      </c>
      <c r="H158" s="3">
        <v>17.899999999999999</v>
      </c>
      <c r="I158" s="3" t="s">
        <v>12</v>
      </c>
      <c r="J158" s="3">
        <v>170945</v>
      </c>
      <c r="K158" s="3">
        <v>0</v>
      </c>
      <c r="L158" s="3">
        <v>13.456077419166684</v>
      </c>
      <c r="M158" s="3">
        <f>IF(F158&gt;0,SUM($J$2:J158)/SUM($F$2:F158),M157)</f>
        <v>17.175150762508476</v>
      </c>
    </row>
    <row r="159" spans="1:13" x14ac:dyDescent="0.25">
      <c r="A159" s="1">
        <v>44343</v>
      </c>
      <c r="B159" s="2">
        <v>22</v>
      </c>
      <c r="C159" s="2" t="s">
        <v>34</v>
      </c>
      <c r="D159" s="3" t="s">
        <v>16</v>
      </c>
      <c r="E159" s="3">
        <v>0</v>
      </c>
      <c r="F159" s="3">
        <v>5100</v>
      </c>
      <c r="G159" s="3">
        <v>509843.12000000011</v>
      </c>
      <c r="H159" s="3">
        <v>17.899999999999999</v>
      </c>
      <c r="I159" s="3" t="s">
        <v>12</v>
      </c>
      <c r="J159" s="3">
        <v>91290</v>
      </c>
      <c r="K159" s="3">
        <v>0</v>
      </c>
      <c r="L159" s="3">
        <v>13.456077419166684</v>
      </c>
      <c r="M159" s="3">
        <f>IF(F159&gt;0,SUM($J$2:J159)/SUM($F$2:F159),M158)</f>
        <v>17.17832812707303</v>
      </c>
    </row>
    <row r="160" spans="1:13" x14ac:dyDescent="0.25">
      <c r="A160" s="1">
        <v>44343</v>
      </c>
      <c r="B160" s="2">
        <v>22</v>
      </c>
      <c r="C160" s="2" t="s">
        <v>34</v>
      </c>
      <c r="D160" s="3" t="s">
        <v>16</v>
      </c>
      <c r="E160" s="3">
        <v>0</v>
      </c>
      <c r="F160" s="3">
        <v>2770</v>
      </c>
      <c r="G160" s="3">
        <v>507073.12000000011</v>
      </c>
      <c r="H160" s="3">
        <v>16.5</v>
      </c>
      <c r="I160" s="3" t="s">
        <v>12</v>
      </c>
      <c r="J160" s="3">
        <v>45705</v>
      </c>
      <c r="K160" s="3">
        <v>0</v>
      </c>
      <c r="L160" s="3">
        <v>13.456077419166684</v>
      </c>
      <c r="M160" s="3">
        <f>IF(F160&gt;0,SUM($J$2:J160)/SUM($F$2:F160),M159)</f>
        <v>17.176716976885526</v>
      </c>
    </row>
    <row r="161" spans="1:13" x14ac:dyDescent="0.25">
      <c r="A161" s="1">
        <v>44343</v>
      </c>
      <c r="B161" s="2">
        <v>22</v>
      </c>
      <c r="C161" s="2" t="s">
        <v>34</v>
      </c>
      <c r="D161" s="3" t="s">
        <v>16</v>
      </c>
      <c r="E161" s="3">
        <v>0</v>
      </c>
      <c r="F161" s="3">
        <v>2900</v>
      </c>
      <c r="G161" s="3">
        <v>504173.12000000011</v>
      </c>
      <c r="H161" s="3">
        <v>16.7</v>
      </c>
      <c r="I161" s="3" t="s">
        <v>12</v>
      </c>
      <c r="J161" s="3">
        <v>48430</v>
      </c>
      <c r="K161" s="3">
        <v>0</v>
      </c>
      <c r="L161" s="3">
        <v>13.456077419166684</v>
      </c>
      <c r="M161" s="3">
        <f>IF(F161&gt;0,SUM($J$2:J161)/SUM($F$2:F161),M160)</f>
        <v>17.175534489679787</v>
      </c>
    </row>
    <row r="162" spans="1:13" x14ac:dyDescent="0.25">
      <c r="A162" s="1">
        <v>44345</v>
      </c>
      <c r="B162" s="2">
        <v>22</v>
      </c>
      <c r="C162" s="2" t="s">
        <v>34</v>
      </c>
      <c r="D162" s="3" t="s">
        <v>16</v>
      </c>
      <c r="E162" s="3">
        <v>0</v>
      </c>
      <c r="F162" s="3">
        <v>1872</v>
      </c>
      <c r="G162" s="3">
        <v>502301.12000000011</v>
      </c>
      <c r="H162" s="3">
        <v>17.600000000000001</v>
      </c>
      <c r="I162" s="3" t="s">
        <v>12</v>
      </c>
      <c r="J162" s="3">
        <v>32947.200000000004</v>
      </c>
      <c r="K162" s="3">
        <v>0</v>
      </c>
      <c r="L162" s="3">
        <v>13.456077419166684</v>
      </c>
      <c r="M162" s="3">
        <f>IF(F162&gt;0,SUM($J$2:J162)/SUM($F$2:F162),M161)</f>
        <v>17.176213054364091</v>
      </c>
    </row>
    <row r="163" spans="1:13" x14ac:dyDescent="0.25">
      <c r="A163" s="1">
        <v>44345</v>
      </c>
      <c r="B163" s="2">
        <v>22</v>
      </c>
      <c r="C163" s="2" t="s">
        <v>34</v>
      </c>
      <c r="D163" s="3" t="s">
        <v>16</v>
      </c>
      <c r="E163" s="3">
        <v>0</v>
      </c>
      <c r="F163" s="3">
        <v>23100</v>
      </c>
      <c r="G163" s="3">
        <v>479201.12000000011</v>
      </c>
      <c r="H163" s="3">
        <v>16.399999999999999</v>
      </c>
      <c r="I163" s="3" t="s">
        <v>12</v>
      </c>
      <c r="J163" s="3">
        <v>378839.99999999994</v>
      </c>
      <c r="K163" s="3">
        <v>0</v>
      </c>
      <c r="L163" s="3">
        <v>13.456077419166684</v>
      </c>
      <c r="M163" s="3">
        <f>IF(F163&gt;0,SUM($J$2:J163)/SUM($F$2:F163),M162)</f>
        <v>17.161197128267993</v>
      </c>
    </row>
    <row r="164" spans="1:13" x14ac:dyDescent="0.25">
      <c r="A164" s="1">
        <v>44345</v>
      </c>
      <c r="B164" s="2">
        <v>22</v>
      </c>
      <c r="C164" s="2" t="s">
        <v>34</v>
      </c>
      <c r="D164" s="3" t="s">
        <v>16</v>
      </c>
      <c r="E164" s="3">
        <v>530</v>
      </c>
      <c r="F164" s="3">
        <v>0</v>
      </c>
      <c r="G164" s="3">
        <v>479731.12000000011</v>
      </c>
      <c r="H164" s="3" t="s">
        <v>12</v>
      </c>
      <c r="I164" s="3">
        <v>12.8</v>
      </c>
      <c r="J164" s="3">
        <v>0</v>
      </c>
      <c r="K164" s="3">
        <v>6784</v>
      </c>
      <c r="L164" s="3">
        <v>13.455869679586606</v>
      </c>
      <c r="M164" s="3">
        <f>IF(F164&gt;0,SUM($J$2:J164)/SUM($F$2:F164),M163)</f>
        <v>17.161197128267993</v>
      </c>
    </row>
    <row r="165" spans="1:13" x14ac:dyDescent="0.25">
      <c r="A165" s="1">
        <v>44346</v>
      </c>
      <c r="B165" s="2">
        <v>23</v>
      </c>
      <c r="C165" s="2" t="s">
        <v>35</v>
      </c>
      <c r="D165" s="3" t="s">
        <v>16</v>
      </c>
      <c r="E165" s="3">
        <v>0</v>
      </c>
      <c r="F165" s="3">
        <v>23100</v>
      </c>
      <c r="G165" s="3">
        <v>456631.12000000011</v>
      </c>
      <c r="H165" s="3">
        <v>18.899999999999999</v>
      </c>
      <c r="I165" s="3" t="s">
        <v>12</v>
      </c>
      <c r="J165" s="3">
        <v>436589.99999999994</v>
      </c>
      <c r="K165" s="3">
        <v>0</v>
      </c>
      <c r="L165" s="3">
        <v>13.455869679586606</v>
      </c>
      <c r="M165" s="3">
        <f>IF(F165&gt;0,SUM($J$2:J165)/SUM($F$2:F165),M164)</f>
        <v>17.194196090720588</v>
      </c>
    </row>
    <row r="166" spans="1:13" x14ac:dyDescent="0.25">
      <c r="A166" s="1">
        <v>44346</v>
      </c>
      <c r="B166" s="2">
        <v>23</v>
      </c>
      <c r="C166" s="2" t="s">
        <v>35</v>
      </c>
      <c r="D166" s="3" t="s">
        <v>16</v>
      </c>
      <c r="E166" s="3">
        <v>0</v>
      </c>
      <c r="F166" s="3">
        <v>5760</v>
      </c>
      <c r="G166" s="3">
        <v>450871.12000000011</v>
      </c>
      <c r="H166" s="3">
        <v>17.899999999999999</v>
      </c>
      <c r="I166" s="3" t="s">
        <v>12</v>
      </c>
      <c r="J166" s="3">
        <v>103103.99999999999</v>
      </c>
      <c r="K166" s="3">
        <v>0</v>
      </c>
      <c r="L166" s="3">
        <v>13.455869679586606</v>
      </c>
      <c r="M166" s="3">
        <f>IF(F166&gt;0,SUM($J$2:J166)/SUM($F$2:F166),M165)</f>
        <v>17.197520344650936</v>
      </c>
    </row>
    <row r="167" spans="1:13" x14ac:dyDescent="0.25">
      <c r="A167" s="1">
        <v>44346</v>
      </c>
      <c r="B167" s="2">
        <v>23</v>
      </c>
      <c r="C167" s="2" t="s">
        <v>35</v>
      </c>
      <c r="D167" s="3" t="s">
        <v>16</v>
      </c>
      <c r="E167" s="3">
        <v>0</v>
      </c>
      <c r="F167" s="3">
        <v>20360</v>
      </c>
      <c r="G167" s="3">
        <v>430511.12000000011</v>
      </c>
      <c r="H167" s="3">
        <v>16.100000000000001</v>
      </c>
      <c r="I167" s="3" t="s">
        <v>12</v>
      </c>
      <c r="J167" s="3">
        <v>327796</v>
      </c>
      <c r="K167" s="3">
        <v>0</v>
      </c>
      <c r="L167" s="3">
        <v>13.455869679586606</v>
      </c>
      <c r="M167" s="3">
        <f>IF(F167&gt;0,SUM($J$2:J167)/SUM($F$2:F167),M166)</f>
        <v>17.179547892518897</v>
      </c>
    </row>
    <row r="168" spans="1:13" x14ac:dyDescent="0.25">
      <c r="A168" s="1">
        <v>44346</v>
      </c>
      <c r="B168" s="2">
        <v>23</v>
      </c>
      <c r="C168" s="2" t="s">
        <v>35</v>
      </c>
      <c r="D168" s="3" t="s">
        <v>16</v>
      </c>
      <c r="E168" s="3">
        <v>0</v>
      </c>
      <c r="F168" s="3">
        <v>2780</v>
      </c>
      <c r="G168" s="3">
        <v>427731.12000000011</v>
      </c>
      <c r="H168" s="3">
        <v>18.3</v>
      </c>
      <c r="I168" s="3" t="s">
        <v>12</v>
      </c>
      <c r="J168" s="3">
        <v>50874</v>
      </c>
      <c r="K168" s="3">
        <v>0</v>
      </c>
      <c r="L168" s="3">
        <v>13.455869679586606</v>
      </c>
      <c r="M168" s="3">
        <f>IF(F168&gt;0,SUM($J$2:J168)/SUM($F$2:F168),M167)</f>
        <v>17.182047576459905</v>
      </c>
    </row>
    <row r="169" spans="1:13" x14ac:dyDescent="0.25">
      <c r="A169" s="1">
        <v>44346</v>
      </c>
      <c r="B169" s="2">
        <v>23</v>
      </c>
      <c r="C169" s="2" t="s">
        <v>35</v>
      </c>
      <c r="D169" s="3" t="s">
        <v>16</v>
      </c>
      <c r="E169" s="3">
        <v>0</v>
      </c>
      <c r="F169" s="3">
        <v>23100</v>
      </c>
      <c r="G169" s="3">
        <v>404631.12000000011</v>
      </c>
      <c r="H169" s="3">
        <v>17.600000000000001</v>
      </c>
      <c r="I169" s="3" t="s">
        <v>12</v>
      </c>
      <c r="J169" s="3">
        <v>406560.00000000006</v>
      </c>
      <c r="K169" s="3">
        <v>0</v>
      </c>
      <c r="L169" s="3">
        <v>13.455869679586606</v>
      </c>
      <c r="M169" s="3">
        <f>IF(F169&gt;0,SUM($J$2:J169)/SUM($F$2:F169),M168)</f>
        <v>17.189654493300306</v>
      </c>
    </row>
    <row r="170" spans="1:13" x14ac:dyDescent="0.25">
      <c r="A170" s="1">
        <v>44347</v>
      </c>
      <c r="B170" s="2">
        <v>23</v>
      </c>
      <c r="C170" s="2" t="s">
        <v>35</v>
      </c>
      <c r="D170" s="3" t="s">
        <v>16</v>
      </c>
      <c r="E170" s="3">
        <v>0</v>
      </c>
      <c r="F170" s="3">
        <v>90.48</v>
      </c>
      <c r="G170" s="3">
        <v>404540.64000000013</v>
      </c>
      <c r="H170" s="3">
        <v>17.399999999999999</v>
      </c>
      <c r="I170" s="3" t="s">
        <v>12</v>
      </c>
      <c r="J170" s="3">
        <v>1574.3519999999999</v>
      </c>
      <c r="K170" s="3">
        <v>0</v>
      </c>
      <c r="L170" s="3">
        <v>13.455869679586606</v>
      </c>
      <c r="M170" s="3">
        <f>IF(F170&gt;0,SUM($J$2:J170)/SUM($F$2:F170),M169)</f>
        <v>17.1896694875491</v>
      </c>
    </row>
    <row r="171" spans="1:13" x14ac:dyDescent="0.25">
      <c r="A171" s="1">
        <v>44347</v>
      </c>
      <c r="B171" s="2">
        <v>23</v>
      </c>
      <c r="C171" s="2" t="s">
        <v>35</v>
      </c>
      <c r="D171" s="3" t="s">
        <v>16</v>
      </c>
      <c r="E171" s="3">
        <v>238</v>
      </c>
      <c r="F171" s="3">
        <v>0</v>
      </c>
      <c r="G171" s="3">
        <v>404778.64000000013</v>
      </c>
      <c r="H171" s="3" t="s">
        <v>12</v>
      </c>
      <c r="I171" s="3">
        <v>14.2</v>
      </c>
      <c r="J171" s="3">
        <v>0</v>
      </c>
      <c r="K171" s="3">
        <v>3379.6</v>
      </c>
      <c r="L171" s="3">
        <v>13.455975471506736</v>
      </c>
      <c r="M171" s="3">
        <f>IF(F171&gt;0,SUM($J$2:J171)/SUM($F$2:F171),M170)</f>
        <v>17.1896694875491</v>
      </c>
    </row>
    <row r="172" spans="1:13" x14ac:dyDescent="0.25">
      <c r="A172" s="1">
        <v>44347</v>
      </c>
      <c r="B172" s="2">
        <v>23</v>
      </c>
      <c r="C172" s="2" t="s">
        <v>35</v>
      </c>
      <c r="D172" s="3" t="s">
        <v>16</v>
      </c>
      <c r="E172" s="3">
        <v>0</v>
      </c>
      <c r="F172" s="3">
        <v>346.68</v>
      </c>
      <c r="G172" s="3">
        <v>404431.9600000002</v>
      </c>
      <c r="H172" s="3">
        <v>18.899999999999999</v>
      </c>
      <c r="I172" s="3" t="s">
        <v>12</v>
      </c>
      <c r="J172" s="3">
        <v>6552.2519999999995</v>
      </c>
      <c r="K172" s="3">
        <v>0</v>
      </c>
      <c r="L172" s="3">
        <v>13.455975471506736</v>
      </c>
      <c r="M172" s="3">
        <f>IF(F172&gt;0,SUM($J$2:J172)/SUM($F$2:F172),M171)</f>
        <v>17.190136500700554</v>
      </c>
    </row>
    <row r="173" spans="1:13" x14ac:dyDescent="0.25">
      <c r="A173" s="1">
        <v>44348</v>
      </c>
      <c r="B173" s="2">
        <v>23</v>
      </c>
      <c r="C173" s="2" t="s">
        <v>35</v>
      </c>
      <c r="D173" s="3" t="s">
        <v>16</v>
      </c>
      <c r="E173" s="3">
        <v>0</v>
      </c>
      <c r="F173" s="3">
        <v>226.20000000000002</v>
      </c>
      <c r="G173" s="3">
        <v>404205.76000000024</v>
      </c>
      <c r="H173" s="3">
        <v>18.899999999999999</v>
      </c>
      <c r="I173" s="3" t="s">
        <v>12</v>
      </c>
      <c r="J173" s="3">
        <v>4275.18</v>
      </c>
      <c r="K173" s="3">
        <v>0</v>
      </c>
      <c r="L173" s="3">
        <v>13.455975471506736</v>
      </c>
      <c r="M173" s="3">
        <f>IF(F173&gt;0,SUM($J$2:J173)/SUM($F$2:F173),M172)</f>
        <v>17.190441077594766</v>
      </c>
    </row>
    <row r="174" spans="1:13" x14ac:dyDescent="0.25">
      <c r="A174" s="1">
        <v>44349</v>
      </c>
      <c r="B174" s="2">
        <v>23</v>
      </c>
      <c r="C174" s="2" t="s">
        <v>35</v>
      </c>
      <c r="D174" s="3" t="s">
        <v>16</v>
      </c>
      <c r="E174" s="3">
        <v>0</v>
      </c>
      <c r="F174" s="3">
        <v>951</v>
      </c>
      <c r="G174" s="3">
        <v>403254.76000000024</v>
      </c>
      <c r="H174" s="3">
        <v>17.899999999999999</v>
      </c>
      <c r="I174" s="3" t="s">
        <v>12</v>
      </c>
      <c r="J174" s="3">
        <v>17022.899999999998</v>
      </c>
      <c r="K174" s="3">
        <v>0</v>
      </c>
      <c r="L174" s="3">
        <v>13.455975471506736</v>
      </c>
      <c r="M174" s="3">
        <f>IF(F174&gt;0,SUM($J$2:J174)/SUM($F$2:F174),M173)</f>
        <v>17.190972068121603</v>
      </c>
    </row>
    <row r="175" spans="1:13" x14ac:dyDescent="0.25">
      <c r="A175" s="1">
        <v>44349</v>
      </c>
      <c r="B175" s="2">
        <v>23</v>
      </c>
      <c r="C175" s="2" t="s">
        <v>35</v>
      </c>
      <c r="D175" s="3" t="s">
        <v>16</v>
      </c>
      <c r="E175" s="3">
        <v>0</v>
      </c>
      <c r="F175" s="3">
        <v>289</v>
      </c>
      <c r="G175" s="3">
        <v>402965.76000000024</v>
      </c>
      <c r="H175" s="3">
        <v>16.600000000000001</v>
      </c>
      <c r="I175" s="3" t="s">
        <v>12</v>
      </c>
      <c r="J175" s="3">
        <v>4797.4000000000005</v>
      </c>
      <c r="K175" s="3">
        <v>0</v>
      </c>
      <c r="L175" s="3">
        <v>13.455975471506736</v>
      </c>
      <c r="M175" s="3">
        <f>IF(F175&gt;0,SUM($J$2:J175)/SUM($F$2:F175),M174)</f>
        <v>17.190837703839797</v>
      </c>
    </row>
    <row r="176" spans="1:13" x14ac:dyDescent="0.25">
      <c r="A176" s="1">
        <v>44353</v>
      </c>
      <c r="B176" s="2">
        <v>24</v>
      </c>
      <c r="C176" s="2" t="s">
        <v>36</v>
      </c>
      <c r="D176" s="3" t="s">
        <v>16</v>
      </c>
      <c r="E176" s="3">
        <v>0</v>
      </c>
      <c r="F176" s="3">
        <v>941</v>
      </c>
      <c r="G176" s="3">
        <v>402024.76000000024</v>
      </c>
      <c r="H176" s="3">
        <v>17.7</v>
      </c>
      <c r="I176" s="3" t="s">
        <v>12</v>
      </c>
      <c r="J176" s="3">
        <v>16655.7</v>
      </c>
      <c r="K176" s="3">
        <v>0</v>
      </c>
      <c r="L176" s="3">
        <v>13.455975471506736</v>
      </c>
      <c r="M176" s="3">
        <f>IF(F176&gt;0,SUM($J$2:J176)/SUM($F$2:F176),M175)</f>
        <v>17.191214358640753</v>
      </c>
    </row>
    <row r="177" spans="1:13" x14ac:dyDescent="0.25">
      <c r="A177" s="1">
        <v>44354</v>
      </c>
      <c r="B177" s="2">
        <v>24</v>
      </c>
      <c r="C177" s="2" t="s">
        <v>36</v>
      </c>
      <c r="D177" s="3" t="s">
        <v>16</v>
      </c>
      <c r="E177" s="3">
        <v>0</v>
      </c>
      <c r="F177" s="3">
        <v>3050</v>
      </c>
      <c r="G177" s="3">
        <v>398974.76000000024</v>
      </c>
      <c r="H177" s="3">
        <v>16.600000000000001</v>
      </c>
      <c r="I177" s="3" t="s">
        <v>12</v>
      </c>
      <c r="J177" s="3">
        <v>50630.000000000007</v>
      </c>
      <c r="K177" s="3">
        <v>0</v>
      </c>
      <c r="L177" s="3">
        <v>13.455975471506736</v>
      </c>
      <c r="M177" s="3">
        <f>IF(F177&gt;0,SUM($J$2:J177)/SUM($F$2:F177),M176)</f>
        <v>17.189800186125797</v>
      </c>
    </row>
    <row r="178" spans="1:13" x14ac:dyDescent="0.25">
      <c r="A178" s="1">
        <v>44354</v>
      </c>
      <c r="B178" s="2">
        <v>24</v>
      </c>
      <c r="C178" s="2" t="s">
        <v>36</v>
      </c>
      <c r="D178" s="3" t="s">
        <v>16</v>
      </c>
      <c r="E178" s="3">
        <v>0</v>
      </c>
      <c r="F178" s="3">
        <v>2022</v>
      </c>
      <c r="G178" s="3">
        <v>396952.76000000024</v>
      </c>
      <c r="H178" s="3">
        <v>16.5</v>
      </c>
      <c r="I178" s="3" t="s">
        <v>12</v>
      </c>
      <c r="J178" s="3">
        <v>33363</v>
      </c>
      <c r="K178" s="3">
        <v>0</v>
      </c>
      <c r="L178" s="3">
        <v>13.455975471506736</v>
      </c>
      <c r="M178" s="3">
        <f>IF(F178&gt;0,SUM($J$2:J178)/SUM($F$2:F178),M177)</f>
        <v>17.188708057237442</v>
      </c>
    </row>
    <row r="179" spans="1:13" x14ac:dyDescent="0.25">
      <c r="A179" s="1">
        <v>44357</v>
      </c>
      <c r="B179" s="2">
        <v>24</v>
      </c>
      <c r="C179" s="2" t="s">
        <v>36</v>
      </c>
      <c r="D179" s="3" t="s">
        <v>16</v>
      </c>
      <c r="E179" s="3">
        <v>0</v>
      </c>
      <c r="F179" s="3">
        <v>30.5</v>
      </c>
      <c r="G179" s="3">
        <v>396922.26000000024</v>
      </c>
      <c r="H179" s="3">
        <v>18.399999999999999</v>
      </c>
      <c r="I179" s="3" t="s">
        <v>12</v>
      </c>
      <c r="J179" s="3">
        <v>561.19999999999993</v>
      </c>
      <c r="K179" s="3">
        <v>0</v>
      </c>
      <c r="L179" s="3">
        <v>13.455975471506736</v>
      </c>
      <c r="M179" s="3">
        <f>IF(F179&gt;0,SUM($J$2:J179)/SUM($F$2:F179),M178)</f>
        <v>17.188736984526315</v>
      </c>
    </row>
    <row r="180" spans="1:13" x14ac:dyDescent="0.25">
      <c r="A180" s="1">
        <v>44361</v>
      </c>
      <c r="B180" s="2">
        <v>25</v>
      </c>
      <c r="C180" s="2" t="s">
        <v>37</v>
      </c>
      <c r="D180" s="3" t="s">
        <v>16</v>
      </c>
      <c r="E180" s="3">
        <v>0</v>
      </c>
      <c r="F180" s="3">
        <v>260</v>
      </c>
      <c r="G180" s="3">
        <v>396662.26000000024</v>
      </c>
      <c r="H180" s="3">
        <v>17.8</v>
      </c>
      <c r="I180" s="3" t="s">
        <v>12</v>
      </c>
      <c r="J180" s="3">
        <v>4628</v>
      </c>
      <c r="K180" s="3">
        <v>0</v>
      </c>
      <c r="L180" s="3">
        <v>13.455975471506736</v>
      </c>
      <c r="M180" s="3">
        <f>IF(F180&gt;0,SUM($J$2:J180)/SUM($F$2:F180),M179)</f>
        <v>17.188861399349943</v>
      </c>
    </row>
    <row r="181" spans="1:13" x14ac:dyDescent="0.25">
      <c r="A181" s="1">
        <v>44361</v>
      </c>
      <c r="B181" s="2">
        <v>25</v>
      </c>
      <c r="C181" s="2" t="s">
        <v>37</v>
      </c>
      <c r="D181" s="3" t="s">
        <v>16</v>
      </c>
      <c r="E181" s="3">
        <v>0</v>
      </c>
      <c r="F181" s="3">
        <v>405</v>
      </c>
      <c r="G181" s="3">
        <v>396257.26000000024</v>
      </c>
      <c r="H181" s="3">
        <v>17.399999999999999</v>
      </c>
      <c r="I181" s="3" t="s">
        <v>12</v>
      </c>
      <c r="J181" s="3">
        <v>7046.9999999999991</v>
      </c>
      <c r="K181" s="3">
        <v>0</v>
      </c>
      <c r="L181" s="3">
        <v>13.455975471506736</v>
      </c>
      <c r="M181" s="3">
        <f>IF(F181&gt;0,SUM($J$2:J181)/SUM($F$2:F181),M180)</f>
        <v>17.188928319306786</v>
      </c>
    </row>
    <row r="182" spans="1:13" x14ac:dyDescent="0.25">
      <c r="A182" s="1">
        <v>44362</v>
      </c>
      <c r="B182" s="2">
        <v>25</v>
      </c>
      <c r="C182" s="2" t="s">
        <v>37</v>
      </c>
      <c r="D182" s="3" t="s">
        <v>16</v>
      </c>
      <c r="E182" s="3">
        <v>201951.35999999999</v>
      </c>
      <c r="F182" s="3">
        <v>0</v>
      </c>
      <c r="G182" s="3">
        <v>598208.62000000034</v>
      </c>
      <c r="H182" s="3" t="s">
        <v>12</v>
      </c>
      <c r="I182" s="3">
        <v>13.4</v>
      </c>
      <c r="J182" s="3">
        <v>0</v>
      </c>
      <c r="K182" s="3">
        <v>2706148.2239999999</v>
      </c>
      <c r="L182" s="3">
        <v>13.449949779873437</v>
      </c>
      <c r="M182" s="3">
        <f>IF(F182&gt;0,SUM($J$2:J182)/SUM($F$2:F182),M181)</f>
        <v>17.188928319306786</v>
      </c>
    </row>
    <row r="183" spans="1:13" x14ac:dyDescent="0.25">
      <c r="A183" s="1">
        <v>44362</v>
      </c>
      <c r="B183" s="2">
        <v>25</v>
      </c>
      <c r="C183" s="2" t="s">
        <v>37</v>
      </c>
      <c r="D183" s="3" t="s">
        <v>16</v>
      </c>
      <c r="E183" s="3">
        <v>87804</v>
      </c>
      <c r="F183" s="3">
        <v>0</v>
      </c>
      <c r="G183" s="3">
        <v>686012.62000000034</v>
      </c>
      <c r="H183" s="3" t="s">
        <v>12</v>
      </c>
      <c r="I183" s="3">
        <v>14.8</v>
      </c>
      <c r="J183" s="3">
        <v>0</v>
      </c>
      <c r="K183" s="3">
        <v>1299499.2</v>
      </c>
      <c r="L183" s="3">
        <v>13.510311484207989</v>
      </c>
      <c r="M183" s="3">
        <f>IF(F183&gt;0,SUM($J$2:J183)/SUM($F$2:F183),M182)</f>
        <v>17.188928319306786</v>
      </c>
    </row>
    <row r="184" spans="1:13" x14ac:dyDescent="0.25">
      <c r="A184" s="1">
        <v>44362</v>
      </c>
      <c r="B184" s="2">
        <v>25</v>
      </c>
      <c r="C184" s="2" t="s">
        <v>37</v>
      </c>
      <c r="D184" s="3" t="s">
        <v>16</v>
      </c>
      <c r="E184" s="3">
        <v>90685.440000000002</v>
      </c>
      <c r="F184" s="3">
        <v>0</v>
      </c>
      <c r="G184" s="3">
        <v>776698.06000000029</v>
      </c>
      <c r="H184" s="3" t="s">
        <v>12</v>
      </c>
      <c r="I184" s="3">
        <v>13.4</v>
      </c>
      <c r="J184" s="3">
        <v>0</v>
      </c>
      <c r="K184" s="3">
        <v>1215184.8959999999</v>
      </c>
      <c r="L184" s="3">
        <v>13.505442369670396</v>
      </c>
      <c r="M184" s="3">
        <f>IF(F184&gt;0,SUM($J$2:J184)/SUM($F$2:F184),M183)</f>
        <v>17.188928319306786</v>
      </c>
    </row>
    <row r="185" spans="1:13" x14ac:dyDescent="0.25">
      <c r="A185" s="1">
        <v>44362</v>
      </c>
      <c r="B185" s="2">
        <v>25</v>
      </c>
      <c r="C185" s="2" t="s">
        <v>37</v>
      </c>
      <c r="D185" s="3" t="s">
        <v>16</v>
      </c>
      <c r="E185" s="3">
        <v>93834.720000000016</v>
      </c>
      <c r="F185" s="3">
        <v>0</v>
      </c>
      <c r="G185" s="3">
        <v>870532.78000000049</v>
      </c>
      <c r="H185" s="3" t="s">
        <v>12</v>
      </c>
      <c r="I185" s="3">
        <v>13.1</v>
      </c>
      <c r="J185" s="3">
        <v>0</v>
      </c>
      <c r="K185" s="3">
        <v>1229234.8320000002</v>
      </c>
      <c r="L185" s="3">
        <v>13.487733587956628</v>
      </c>
      <c r="M185" s="3">
        <f>IF(F185&gt;0,SUM($J$2:J185)/SUM($F$2:F185),M184)</f>
        <v>17.188928319306786</v>
      </c>
    </row>
    <row r="186" spans="1:13" x14ac:dyDescent="0.25">
      <c r="A186" s="1">
        <v>44362</v>
      </c>
      <c r="B186" s="2">
        <v>25</v>
      </c>
      <c r="C186" s="2" t="s">
        <v>37</v>
      </c>
      <c r="D186" s="3" t="s">
        <v>16</v>
      </c>
      <c r="E186" s="3">
        <v>141422.39999999997</v>
      </c>
      <c r="F186" s="3">
        <v>0</v>
      </c>
      <c r="G186" s="3">
        <v>1011955.1800000004</v>
      </c>
      <c r="H186" s="3" t="s">
        <v>12</v>
      </c>
      <c r="I186" s="3">
        <v>12.3</v>
      </c>
      <c r="J186" s="3">
        <v>0</v>
      </c>
      <c r="K186" s="3">
        <v>1739495.5199999998</v>
      </c>
      <c r="L186" s="3">
        <v>13.414375857194083</v>
      </c>
      <c r="M186" s="3">
        <f>IF(F186&gt;0,SUM($J$2:J186)/SUM($F$2:F186),M185)</f>
        <v>17.188928319306786</v>
      </c>
    </row>
    <row r="187" spans="1:13" x14ac:dyDescent="0.25">
      <c r="A187" s="1">
        <v>44362</v>
      </c>
      <c r="B187" s="2">
        <v>25</v>
      </c>
      <c r="C187" s="2" t="s">
        <v>37</v>
      </c>
      <c r="D187" s="3" t="s">
        <v>16</v>
      </c>
      <c r="E187" s="3">
        <v>146520</v>
      </c>
      <c r="F187" s="3">
        <v>0</v>
      </c>
      <c r="G187" s="3">
        <v>1158475.1800000004</v>
      </c>
      <c r="H187" s="3" t="s">
        <v>12</v>
      </c>
      <c r="I187" s="3">
        <v>13.9</v>
      </c>
      <c r="J187" s="3">
        <v>0</v>
      </c>
      <c r="K187" s="3">
        <v>2036628</v>
      </c>
      <c r="L187" s="3">
        <v>13.443581628130788</v>
      </c>
      <c r="M187" s="3">
        <f>IF(F187&gt;0,SUM($J$2:J187)/SUM($F$2:F187),M186)</f>
        <v>17.188928319306786</v>
      </c>
    </row>
    <row r="188" spans="1:13" x14ac:dyDescent="0.25">
      <c r="A188" s="1">
        <v>44367</v>
      </c>
      <c r="B188" s="2">
        <v>26</v>
      </c>
      <c r="C188" s="2" t="s">
        <v>38</v>
      </c>
      <c r="D188" s="3" t="s">
        <v>16</v>
      </c>
      <c r="E188" s="3">
        <v>0</v>
      </c>
      <c r="F188" s="3">
        <v>1236</v>
      </c>
      <c r="G188" s="3">
        <v>1157239.1800000004</v>
      </c>
      <c r="H188" s="3">
        <v>18.600000000000001</v>
      </c>
      <c r="I188" s="3" t="s">
        <v>12</v>
      </c>
      <c r="J188" s="3">
        <v>22989.600000000002</v>
      </c>
      <c r="K188" s="3">
        <v>0</v>
      </c>
      <c r="L188" s="3">
        <v>13.443581628130788</v>
      </c>
      <c r="M188" s="3">
        <f>IF(F188&gt;0,SUM($J$2:J188)/SUM($F$2:F188),M187)</f>
        <v>17.190291899412017</v>
      </c>
    </row>
    <row r="189" spans="1:13" x14ac:dyDescent="0.25">
      <c r="A189" s="1">
        <v>44369</v>
      </c>
      <c r="B189" s="2">
        <v>26</v>
      </c>
      <c r="C189" s="2" t="s">
        <v>38</v>
      </c>
      <c r="D189" s="3" t="s">
        <v>16</v>
      </c>
      <c r="E189" s="3">
        <v>0</v>
      </c>
      <c r="F189" s="3">
        <v>25990</v>
      </c>
      <c r="G189" s="3">
        <v>1131249.1800000004</v>
      </c>
      <c r="H189" s="3">
        <v>16.100000000000001</v>
      </c>
      <c r="I189" s="3" t="s">
        <v>12</v>
      </c>
      <c r="J189" s="3">
        <v>418439.00000000006</v>
      </c>
      <c r="K189" s="3">
        <v>0</v>
      </c>
      <c r="L189" s="3">
        <v>13.443581628130788</v>
      </c>
      <c r="M189" s="3">
        <f>IF(F189&gt;0,SUM($J$2:J189)/SUM($F$2:F189),M188)</f>
        <v>17.168578598017074</v>
      </c>
    </row>
    <row r="190" spans="1:13" x14ac:dyDescent="0.25">
      <c r="A190" s="1">
        <v>44370</v>
      </c>
      <c r="B190" s="2">
        <v>26</v>
      </c>
      <c r="C190" s="2" t="s">
        <v>38</v>
      </c>
      <c r="D190" s="3" t="s">
        <v>16</v>
      </c>
      <c r="E190" s="3">
        <v>0</v>
      </c>
      <c r="F190" s="3">
        <v>1300</v>
      </c>
      <c r="G190" s="3">
        <v>1129949.1800000004</v>
      </c>
      <c r="H190" s="3">
        <v>17.600000000000001</v>
      </c>
      <c r="I190" s="3" t="s">
        <v>12</v>
      </c>
      <c r="J190" s="3">
        <v>22880.000000000004</v>
      </c>
      <c r="K190" s="3">
        <v>0</v>
      </c>
      <c r="L190" s="3">
        <v>13.443581628130788</v>
      </c>
      <c r="M190" s="3">
        <f>IF(F190&gt;0,SUM($J$2:J190)/SUM($F$2:F190),M189)</f>
        <v>17.169007926232641</v>
      </c>
    </row>
    <row r="191" spans="1:13" x14ac:dyDescent="0.25">
      <c r="A191" s="1">
        <v>44371</v>
      </c>
      <c r="B191" s="2">
        <v>26</v>
      </c>
      <c r="C191" s="2" t="s">
        <v>38</v>
      </c>
      <c r="D191" s="3" t="s">
        <v>16</v>
      </c>
      <c r="E191" s="3">
        <v>0</v>
      </c>
      <c r="F191" s="3">
        <v>220</v>
      </c>
      <c r="G191" s="3">
        <v>1129729.1800000004</v>
      </c>
      <c r="H191" s="3">
        <v>16.2</v>
      </c>
      <c r="I191" s="3" t="s">
        <v>12</v>
      </c>
      <c r="J191" s="3">
        <v>3564</v>
      </c>
      <c r="K191" s="3">
        <v>0</v>
      </c>
      <c r="L191" s="3">
        <v>13.443581628130788</v>
      </c>
      <c r="M191" s="3">
        <f>IF(F191&gt;0,SUM($J$2:J191)/SUM($F$2:F191),M190)</f>
        <v>17.168844763387266</v>
      </c>
    </row>
    <row r="192" spans="1:13" x14ac:dyDescent="0.25">
      <c r="A192" s="1">
        <v>44371</v>
      </c>
      <c r="B192" s="2">
        <v>26</v>
      </c>
      <c r="C192" s="2" t="s">
        <v>38</v>
      </c>
      <c r="D192" s="3" t="s">
        <v>16</v>
      </c>
      <c r="E192" s="3">
        <v>0</v>
      </c>
      <c r="F192" s="3">
        <v>2089</v>
      </c>
      <c r="G192" s="3">
        <v>1127640.1800000004</v>
      </c>
      <c r="H192" s="3">
        <v>17.899999999999999</v>
      </c>
      <c r="I192" s="3" t="s">
        <v>12</v>
      </c>
      <c r="J192" s="3">
        <v>37393.1</v>
      </c>
      <c r="K192" s="3">
        <v>0</v>
      </c>
      <c r="L192" s="3">
        <v>13.443581628130788</v>
      </c>
      <c r="M192" s="3">
        <f>IF(F192&gt;0,SUM($J$2:J192)/SUM($F$2:F192),M191)</f>
        <v>17.170011910162437</v>
      </c>
    </row>
    <row r="193" spans="1:13" x14ac:dyDescent="0.25">
      <c r="A193" s="1">
        <v>44375</v>
      </c>
      <c r="B193" s="2">
        <v>27</v>
      </c>
      <c r="C193" s="2" t="s">
        <v>39</v>
      </c>
      <c r="D193" s="3" t="s">
        <v>16</v>
      </c>
      <c r="E193" s="3">
        <v>0</v>
      </c>
      <c r="F193" s="3">
        <v>3230</v>
      </c>
      <c r="G193" s="3">
        <v>1124410.1800000004</v>
      </c>
      <c r="H193" s="3">
        <v>18.600000000000001</v>
      </c>
      <c r="I193" s="3" t="s">
        <v>12</v>
      </c>
      <c r="J193" s="3">
        <v>60078.000000000007</v>
      </c>
      <c r="K193" s="3">
        <v>0</v>
      </c>
      <c r="L193" s="3">
        <v>13.443581628130788</v>
      </c>
      <c r="M193" s="3">
        <f>IF(F193&gt;0,SUM($J$2:J193)/SUM($F$2:F193),M192)</f>
        <v>17.173532713589331</v>
      </c>
    </row>
    <row r="194" spans="1:13" x14ac:dyDescent="0.25">
      <c r="A194" s="1">
        <v>44376</v>
      </c>
      <c r="B194" s="2">
        <v>27</v>
      </c>
      <c r="C194" s="2" t="s">
        <v>39</v>
      </c>
      <c r="D194" s="3" t="s">
        <v>16</v>
      </c>
      <c r="E194" s="3">
        <v>0</v>
      </c>
      <c r="F194" s="3">
        <v>865</v>
      </c>
      <c r="G194" s="3">
        <v>1123545.1800000004</v>
      </c>
      <c r="H194" s="3">
        <v>17.100000000000001</v>
      </c>
      <c r="I194" s="3" t="s">
        <v>12</v>
      </c>
      <c r="J194" s="3">
        <v>14791.500000000002</v>
      </c>
      <c r="K194" s="3">
        <v>0</v>
      </c>
      <c r="L194" s="3">
        <v>13.443581628130788</v>
      </c>
      <c r="M194" s="3">
        <f>IF(F194&gt;0,SUM($J$2:J194)/SUM($F$2:F194),M193)</f>
        <v>17.173484260968426</v>
      </c>
    </row>
    <row r="195" spans="1:13" x14ac:dyDescent="0.25">
      <c r="A195" s="1">
        <v>44377</v>
      </c>
      <c r="B195" s="2">
        <v>27</v>
      </c>
      <c r="C195" s="2" t="s">
        <v>39</v>
      </c>
      <c r="D195" s="3" t="s">
        <v>16</v>
      </c>
      <c r="E195" s="3">
        <v>0</v>
      </c>
      <c r="F195" s="3">
        <v>3480</v>
      </c>
      <c r="G195" s="3">
        <v>1120065.1800000004</v>
      </c>
      <c r="H195" s="3">
        <v>17.3</v>
      </c>
      <c r="I195" s="3" t="s">
        <v>12</v>
      </c>
      <c r="J195" s="3">
        <v>60204</v>
      </c>
      <c r="K195" s="3">
        <v>0</v>
      </c>
      <c r="L195" s="3">
        <v>13.443581628130788</v>
      </c>
      <c r="M195" s="3">
        <f>IF(F195&gt;0,SUM($J$2:J195)/SUM($F$2:F195),M194)</f>
        <v>17.17381875980297</v>
      </c>
    </row>
    <row r="196" spans="1:13" x14ac:dyDescent="0.25">
      <c r="A196" s="1">
        <v>44382</v>
      </c>
      <c r="B196" s="2">
        <v>28</v>
      </c>
      <c r="C196" s="2" t="s">
        <v>40</v>
      </c>
      <c r="D196" s="3" t="s">
        <v>16</v>
      </c>
      <c r="E196" s="3">
        <v>0</v>
      </c>
      <c r="F196" s="3">
        <v>330</v>
      </c>
      <c r="G196" s="3">
        <v>1119735.1800000004</v>
      </c>
      <c r="H196" s="3">
        <v>18.3</v>
      </c>
      <c r="I196" s="3" t="s">
        <v>12</v>
      </c>
      <c r="J196" s="3">
        <v>6039</v>
      </c>
      <c r="K196" s="3">
        <v>0</v>
      </c>
      <c r="L196" s="3">
        <v>13.443581628130788</v>
      </c>
      <c r="M196" s="3">
        <f>IF(F196&gt;0,SUM($J$2:J196)/SUM($F$2:F196),M195)</f>
        <v>17.174101042439542</v>
      </c>
    </row>
    <row r="197" spans="1:13" x14ac:dyDescent="0.25">
      <c r="A197" s="1">
        <v>44384</v>
      </c>
      <c r="B197" s="2">
        <v>28</v>
      </c>
      <c r="C197" s="2" t="s">
        <v>40</v>
      </c>
      <c r="D197" s="3" t="s">
        <v>16</v>
      </c>
      <c r="E197" s="3">
        <v>0</v>
      </c>
      <c r="F197" s="3">
        <v>1952</v>
      </c>
      <c r="G197" s="3">
        <v>1117783.1800000004</v>
      </c>
      <c r="H197" s="3">
        <v>17.100000000000001</v>
      </c>
      <c r="I197" s="3" t="s">
        <v>12</v>
      </c>
      <c r="J197" s="3">
        <v>33379.200000000004</v>
      </c>
      <c r="K197" s="3">
        <v>0</v>
      </c>
      <c r="L197" s="3">
        <v>13.443581628130788</v>
      </c>
      <c r="M197" s="3">
        <f>IF(F197&gt;0,SUM($J$2:J197)/SUM($F$2:F197),M196)</f>
        <v>17.173991338396561</v>
      </c>
    </row>
    <row r="198" spans="1:13" x14ac:dyDescent="0.25">
      <c r="A198" s="1">
        <v>44385</v>
      </c>
      <c r="B198" s="2">
        <v>28</v>
      </c>
      <c r="C198" s="2" t="s">
        <v>40</v>
      </c>
      <c r="D198" s="3" t="s">
        <v>16</v>
      </c>
      <c r="E198" s="3">
        <v>0</v>
      </c>
      <c r="F198" s="3">
        <v>3252</v>
      </c>
      <c r="G198" s="3">
        <v>1114531.1800000004</v>
      </c>
      <c r="H198" s="3">
        <v>16.100000000000001</v>
      </c>
      <c r="I198" s="3" t="s">
        <v>12</v>
      </c>
      <c r="J198" s="3">
        <v>52357.200000000004</v>
      </c>
      <c r="K198" s="3">
        <v>0</v>
      </c>
      <c r="L198" s="3">
        <v>13.443581628130788</v>
      </c>
      <c r="M198" s="3">
        <f>IF(F198&gt;0,SUM($J$2:J198)/SUM($F$2:F198),M197)</f>
        <v>17.171348929765522</v>
      </c>
    </row>
    <row r="199" spans="1:13" x14ac:dyDescent="0.25">
      <c r="A199" s="1">
        <v>44385</v>
      </c>
      <c r="B199" s="2">
        <v>28</v>
      </c>
      <c r="C199" s="2" t="s">
        <v>40</v>
      </c>
      <c r="D199" s="3" t="s">
        <v>16</v>
      </c>
      <c r="E199" s="3">
        <v>0</v>
      </c>
      <c r="F199" s="3">
        <v>3542</v>
      </c>
      <c r="G199" s="3">
        <v>1110989.1800000004</v>
      </c>
      <c r="H199" s="3">
        <v>18.5</v>
      </c>
      <c r="I199" s="3" t="s">
        <v>12</v>
      </c>
      <c r="J199" s="3">
        <v>65527</v>
      </c>
      <c r="K199" s="3">
        <v>0</v>
      </c>
      <c r="L199" s="3">
        <v>13.443581628130788</v>
      </c>
      <c r="M199" s="3">
        <f>IF(F199&gt;0,SUM($J$2:J199)/SUM($F$2:F199),M198)</f>
        <v>17.174899890827589</v>
      </c>
    </row>
    <row r="200" spans="1:13" x14ac:dyDescent="0.25">
      <c r="A200" s="1">
        <v>44385</v>
      </c>
      <c r="B200" s="2">
        <v>28</v>
      </c>
      <c r="C200" s="2" t="s">
        <v>40</v>
      </c>
      <c r="D200" s="3" t="s">
        <v>16</v>
      </c>
      <c r="E200" s="3">
        <v>0</v>
      </c>
      <c r="F200" s="3">
        <v>6360</v>
      </c>
      <c r="G200" s="3">
        <v>1104629.1800000004</v>
      </c>
      <c r="H200" s="3">
        <v>17.100000000000001</v>
      </c>
      <c r="I200" s="3" t="s">
        <v>12</v>
      </c>
      <c r="J200" s="3">
        <v>108756.00000000001</v>
      </c>
      <c r="K200" s="3">
        <v>0</v>
      </c>
      <c r="L200" s="3">
        <v>13.443581628130788</v>
      </c>
      <c r="M200" s="3">
        <f>IF(F200&gt;0,SUM($J$2:J200)/SUM($F$2:F200),M199)</f>
        <v>17.17454216890831</v>
      </c>
    </row>
    <row r="201" spans="1:13" x14ac:dyDescent="0.25">
      <c r="A201" s="1">
        <v>44389</v>
      </c>
      <c r="B201" s="2">
        <v>29</v>
      </c>
      <c r="C201" s="2" t="s">
        <v>41</v>
      </c>
      <c r="D201" s="3" t="s">
        <v>16</v>
      </c>
      <c r="E201" s="3">
        <v>0</v>
      </c>
      <c r="F201" s="3">
        <v>2531</v>
      </c>
      <c r="G201" s="3">
        <v>1102098.1800000004</v>
      </c>
      <c r="H201" s="3">
        <v>16.899999999999999</v>
      </c>
      <c r="I201" s="3" t="s">
        <v>12</v>
      </c>
      <c r="J201" s="3">
        <v>42773.899999999994</v>
      </c>
      <c r="K201" s="3">
        <v>0</v>
      </c>
      <c r="L201" s="3">
        <v>13.443581628130788</v>
      </c>
      <c r="M201" s="3">
        <f>IF(F201&gt;0,SUM($J$2:J201)/SUM($F$2:F201),M200)</f>
        <v>17.174021353524139</v>
      </c>
    </row>
    <row r="202" spans="1:13" x14ac:dyDescent="0.25">
      <c r="A202" s="1">
        <v>44390</v>
      </c>
      <c r="B202" s="2">
        <v>29</v>
      </c>
      <c r="C202" s="2" t="s">
        <v>41</v>
      </c>
      <c r="D202" s="3" t="s">
        <v>16</v>
      </c>
      <c r="E202" s="3">
        <v>0</v>
      </c>
      <c r="F202" s="3">
        <v>440</v>
      </c>
      <c r="G202" s="3">
        <v>1101658.1800000004</v>
      </c>
      <c r="H202" s="3">
        <v>17.399999999999999</v>
      </c>
      <c r="I202" s="3" t="s">
        <v>12</v>
      </c>
      <c r="J202" s="3">
        <v>7655.9999999999991</v>
      </c>
      <c r="K202" s="3">
        <v>0</v>
      </c>
      <c r="L202" s="3">
        <v>13.443581628130788</v>
      </c>
      <c r="M202" s="3">
        <f>IF(F202&gt;0,SUM($J$2:J202)/SUM($F$2:F202),M201)</f>
        <v>17.174095854073745</v>
      </c>
    </row>
    <row r="203" spans="1:13" x14ac:dyDescent="0.25">
      <c r="A203" s="1">
        <v>44390</v>
      </c>
      <c r="B203" s="2">
        <v>29</v>
      </c>
      <c r="C203" s="2" t="s">
        <v>41</v>
      </c>
      <c r="D203" s="3" t="s">
        <v>16</v>
      </c>
      <c r="E203" s="3">
        <v>0</v>
      </c>
      <c r="F203" s="3">
        <v>23470</v>
      </c>
      <c r="G203" s="3">
        <v>1078188.1800000004</v>
      </c>
      <c r="H203" s="3">
        <v>17.600000000000001</v>
      </c>
      <c r="I203" s="3" t="s">
        <v>12</v>
      </c>
      <c r="J203" s="3">
        <v>413072.00000000006</v>
      </c>
      <c r="K203" s="3">
        <v>0</v>
      </c>
      <c r="L203" s="3">
        <v>13.443581628130788</v>
      </c>
      <c r="M203" s="3">
        <f>IF(F203&gt;0,SUM($J$2:J203)/SUM($F$2:F203),M202)</f>
        <v>17.181456119617312</v>
      </c>
    </row>
    <row r="204" spans="1:13" x14ac:dyDescent="0.25">
      <c r="A204" s="1">
        <v>44391</v>
      </c>
      <c r="B204" s="2">
        <v>29</v>
      </c>
      <c r="C204" s="2" t="s">
        <v>41</v>
      </c>
      <c r="D204" s="3" t="s">
        <v>16</v>
      </c>
      <c r="E204" s="3">
        <v>0</v>
      </c>
      <c r="F204" s="3">
        <v>339.3</v>
      </c>
      <c r="G204" s="3">
        <v>1077848.8800000004</v>
      </c>
      <c r="H204" s="3">
        <v>18.600000000000001</v>
      </c>
      <c r="I204" s="3" t="s">
        <v>12</v>
      </c>
      <c r="J204" s="3">
        <v>6310.9800000000005</v>
      </c>
      <c r="K204" s="3">
        <v>0</v>
      </c>
      <c r="L204" s="3">
        <v>13.443581628130788</v>
      </c>
      <c r="M204" s="3">
        <f>IF(F204&gt;0,SUM($J$2:J204)/SUM($F$2:F204),M203)</f>
        <v>17.181810432278407</v>
      </c>
    </row>
    <row r="205" spans="1:13" x14ac:dyDescent="0.25">
      <c r="A205" s="1">
        <v>44391</v>
      </c>
      <c r="B205" s="2">
        <v>29</v>
      </c>
      <c r="C205" s="2" t="s">
        <v>41</v>
      </c>
      <c r="D205" s="3" t="s">
        <v>16</v>
      </c>
      <c r="E205" s="3">
        <v>0</v>
      </c>
      <c r="F205" s="3">
        <v>2814</v>
      </c>
      <c r="G205" s="3">
        <v>1075034.8800000004</v>
      </c>
      <c r="H205" s="3">
        <v>17.5</v>
      </c>
      <c r="I205" s="3" t="s">
        <v>12</v>
      </c>
      <c r="J205" s="3">
        <v>49245</v>
      </c>
      <c r="K205" s="3">
        <v>0</v>
      </c>
      <c r="L205" s="3">
        <v>13.443581628130788</v>
      </c>
      <c r="M205" s="3">
        <f>IF(F205&gt;0,SUM($J$2:J205)/SUM($F$2:F205),M204)</f>
        <v>17.182468198183731</v>
      </c>
    </row>
    <row r="206" spans="1:13" x14ac:dyDescent="0.25">
      <c r="A206" s="1">
        <v>44391</v>
      </c>
      <c r="B206" s="2">
        <v>29</v>
      </c>
      <c r="C206" s="2" t="s">
        <v>41</v>
      </c>
      <c r="D206" s="3" t="s">
        <v>16</v>
      </c>
      <c r="E206" s="3">
        <v>0</v>
      </c>
      <c r="F206" s="3">
        <v>3232</v>
      </c>
      <c r="G206" s="3">
        <v>1071802.8800000004</v>
      </c>
      <c r="H206" s="3">
        <v>17.8</v>
      </c>
      <c r="I206" s="3" t="s">
        <v>12</v>
      </c>
      <c r="J206" s="3">
        <v>57529.600000000006</v>
      </c>
      <c r="K206" s="3">
        <v>0</v>
      </c>
      <c r="L206" s="3">
        <v>13.443581628130788</v>
      </c>
      <c r="M206" s="3">
        <f>IF(F206&gt;0,SUM($J$2:J206)/SUM($F$2:F206),M205)</f>
        <v>17.183930921191017</v>
      </c>
    </row>
    <row r="207" spans="1:13" x14ac:dyDescent="0.25">
      <c r="A207" s="1">
        <v>44401</v>
      </c>
      <c r="B207" s="2">
        <v>30</v>
      </c>
      <c r="C207" s="2" t="s">
        <v>43</v>
      </c>
      <c r="D207" s="3" t="s">
        <v>16</v>
      </c>
      <c r="E207" s="3">
        <v>0</v>
      </c>
      <c r="F207" s="3">
        <v>14260</v>
      </c>
      <c r="G207" s="3">
        <v>1057542.8800000004</v>
      </c>
      <c r="H207" s="3">
        <v>16.600000000000001</v>
      </c>
      <c r="I207" s="3" t="s">
        <v>12</v>
      </c>
      <c r="J207" s="3">
        <v>236716.00000000003</v>
      </c>
      <c r="K207" s="3">
        <v>0</v>
      </c>
      <c r="L207" s="3">
        <v>13.443581628130788</v>
      </c>
      <c r="M207" s="3">
        <f>IF(F207&gt;0,SUM($J$2:J207)/SUM($F$2:F207),M206)</f>
        <v>17.177891473491641</v>
      </c>
    </row>
    <row r="208" spans="1:13" x14ac:dyDescent="0.25">
      <c r="A208" s="1">
        <v>44401</v>
      </c>
      <c r="B208" s="2">
        <v>30</v>
      </c>
      <c r="C208" s="2" t="s">
        <v>43</v>
      </c>
      <c r="D208" s="3" t="s">
        <v>16</v>
      </c>
      <c r="E208" s="3">
        <v>0</v>
      </c>
      <c r="F208" s="3">
        <v>6850</v>
      </c>
      <c r="G208" s="3">
        <v>1050692.8800000004</v>
      </c>
      <c r="H208" s="3">
        <v>16.399999999999999</v>
      </c>
      <c r="I208" s="3" t="s">
        <v>12</v>
      </c>
      <c r="J208" s="3">
        <v>112339.99999999999</v>
      </c>
      <c r="K208" s="3">
        <v>0</v>
      </c>
      <c r="L208" s="3">
        <v>13.443581628130788</v>
      </c>
      <c r="M208" s="3">
        <f>IF(F208&gt;0,SUM($J$2:J208)/SUM($F$2:F208),M207)</f>
        <v>17.174045790772666</v>
      </c>
    </row>
    <row r="209" spans="1:13" x14ac:dyDescent="0.25">
      <c r="A209" s="1">
        <v>44403</v>
      </c>
      <c r="B209" s="2">
        <v>31</v>
      </c>
      <c r="C209" s="2" t="s">
        <v>44</v>
      </c>
      <c r="D209" s="3" t="s">
        <v>16</v>
      </c>
      <c r="E209" s="3">
        <v>0</v>
      </c>
      <c r="F209" s="3">
        <v>4930</v>
      </c>
      <c r="G209" s="3">
        <v>1045762.8800000004</v>
      </c>
      <c r="H209" s="3">
        <v>17.600000000000001</v>
      </c>
      <c r="I209" s="3" t="s">
        <v>12</v>
      </c>
      <c r="J209" s="3">
        <v>86768</v>
      </c>
      <c r="K209" s="3">
        <v>0</v>
      </c>
      <c r="L209" s="3">
        <v>13.443581628130788</v>
      </c>
      <c r="M209" s="3">
        <f>IF(F209&gt;0,SUM($J$2:J209)/SUM($F$2:F209),M208)</f>
        <v>17.175555979440396</v>
      </c>
    </row>
    <row r="210" spans="1:13" x14ac:dyDescent="0.25">
      <c r="A210" s="1">
        <v>44404</v>
      </c>
      <c r="B210" s="2">
        <v>31</v>
      </c>
      <c r="C210" s="2" t="s">
        <v>44</v>
      </c>
      <c r="D210" s="3" t="s">
        <v>16</v>
      </c>
      <c r="E210" s="3">
        <v>0</v>
      </c>
      <c r="F210" s="3">
        <v>330</v>
      </c>
      <c r="G210" s="3">
        <v>1045432.8800000004</v>
      </c>
      <c r="H210" s="3">
        <v>17.2</v>
      </c>
      <c r="I210" s="3" t="s">
        <v>12</v>
      </c>
      <c r="J210" s="3">
        <v>5676</v>
      </c>
      <c r="K210" s="3">
        <v>0</v>
      </c>
      <c r="L210" s="3">
        <v>13.443581628130788</v>
      </c>
      <c r="M210" s="3">
        <f>IF(F210&gt;0,SUM($J$2:J210)/SUM($F$2:F210),M209)</f>
        <v>17.175561779131975</v>
      </c>
    </row>
    <row r="211" spans="1:13" x14ac:dyDescent="0.25">
      <c r="A211" s="1">
        <v>44405</v>
      </c>
      <c r="B211" s="2">
        <v>31</v>
      </c>
      <c r="C211" s="2" t="s">
        <v>44</v>
      </c>
      <c r="D211" s="3" t="s">
        <v>16</v>
      </c>
      <c r="E211" s="3">
        <v>0</v>
      </c>
      <c r="F211" s="3">
        <v>130</v>
      </c>
      <c r="G211" s="3">
        <v>1045302.8800000004</v>
      </c>
      <c r="H211" s="3">
        <v>18.2</v>
      </c>
      <c r="I211" s="3" t="s">
        <v>12</v>
      </c>
      <c r="J211" s="3">
        <v>2366</v>
      </c>
      <c r="K211" s="3">
        <v>0</v>
      </c>
      <c r="L211" s="3">
        <v>13.443581628130788</v>
      </c>
      <c r="M211" s="3">
        <f>IF(F211&gt;0,SUM($J$2:J211)/SUM($F$2:F211),M210)</f>
        <v>17.175657522092777</v>
      </c>
    </row>
    <row r="212" spans="1:13" x14ac:dyDescent="0.25">
      <c r="A212" s="1">
        <v>44405</v>
      </c>
      <c r="B212" s="2">
        <v>31</v>
      </c>
      <c r="C212" s="2" t="s">
        <v>44</v>
      </c>
      <c r="D212" s="3" t="s">
        <v>16</v>
      </c>
      <c r="E212" s="3">
        <v>0</v>
      </c>
      <c r="F212" s="3">
        <v>65</v>
      </c>
      <c r="G212" s="3">
        <v>1045237.8800000004</v>
      </c>
      <c r="H212" s="3">
        <v>16.3</v>
      </c>
      <c r="I212" s="3" t="s">
        <v>12</v>
      </c>
      <c r="J212" s="3">
        <v>1059.5</v>
      </c>
      <c r="K212" s="3">
        <v>0</v>
      </c>
      <c r="L212" s="3">
        <v>13.443581628130788</v>
      </c>
      <c r="M212" s="3">
        <f>IF(F212&gt;0,SUM($J$2:J212)/SUM($F$2:F212),M211)</f>
        <v>17.175616604971285</v>
      </c>
    </row>
    <row r="213" spans="1:13" x14ac:dyDescent="0.25">
      <c r="A213" s="1">
        <v>44408</v>
      </c>
      <c r="B213" s="2">
        <v>31</v>
      </c>
      <c r="C213" s="2" t="s">
        <v>44</v>
      </c>
      <c r="D213" s="3" t="s">
        <v>16</v>
      </c>
      <c r="E213" s="3">
        <v>0</v>
      </c>
      <c r="F213" s="3">
        <v>46</v>
      </c>
      <c r="G213" s="3">
        <v>1045191.8800000004</v>
      </c>
      <c r="H213" s="3">
        <v>17.7</v>
      </c>
      <c r="I213" s="3" t="s">
        <v>12</v>
      </c>
      <c r="J213" s="3">
        <v>814.19999999999993</v>
      </c>
      <c r="K213" s="3">
        <v>0</v>
      </c>
      <c r="L213" s="3">
        <v>13.443581628130788</v>
      </c>
      <c r="M213" s="3">
        <f>IF(F213&gt;0,SUM($J$2:J213)/SUM($F$2:F213),M212)</f>
        <v>17.175633945000932</v>
      </c>
    </row>
    <row r="214" spans="1:13" x14ac:dyDescent="0.25">
      <c r="A214" s="1">
        <v>44410</v>
      </c>
      <c r="B214" s="2">
        <v>32</v>
      </c>
      <c r="C214" s="2" t="s">
        <v>45</v>
      </c>
      <c r="D214" s="3" t="s">
        <v>16</v>
      </c>
      <c r="E214" s="3">
        <v>0</v>
      </c>
      <c r="F214" s="3">
        <v>2430</v>
      </c>
      <c r="G214" s="3">
        <v>1042761.8800000004</v>
      </c>
      <c r="H214" s="3">
        <v>18.600000000000001</v>
      </c>
      <c r="I214" s="3" t="s">
        <v>12</v>
      </c>
      <c r="J214" s="3">
        <v>45198</v>
      </c>
      <c r="K214" s="3">
        <v>0</v>
      </c>
      <c r="L214" s="3">
        <v>13.443581628130788</v>
      </c>
      <c r="M214" s="3">
        <f>IF(F214&gt;0,SUM($J$2:J214)/SUM($F$2:F214),M213)</f>
        <v>17.178117724208899</v>
      </c>
    </row>
    <row r="215" spans="1:13" x14ac:dyDescent="0.25">
      <c r="A215" s="1">
        <v>44417</v>
      </c>
      <c r="B215" s="2">
        <v>33</v>
      </c>
      <c r="C215" s="2" t="s">
        <v>46</v>
      </c>
      <c r="D215" s="3" t="s">
        <v>16</v>
      </c>
      <c r="E215" s="3">
        <v>0</v>
      </c>
      <c r="F215" s="3">
        <v>10148</v>
      </c>
      <c r="G215" s="3">
        <v>1032613.8800000004</v>
      </c>
      <c r="H215" s="3">
        <v>18.399999999999999</v>
      </c>
      <c r="I215" s="3" t="s">
        <v>12</v>
      </c>
      <c r="J215" s="3">
        <v>186723.19999999998</v>
      </c>
      <c r="K215" s="3">
        <v>0</v>
      </c>
      <c r="L215" s="3">
        <v>13.443581628130788</v>
      </c>
      <c r="M215" s="3">
        <f>IF(F215&gt;0,SUM($J$2:J215)/SUM($F$2:F215),M214)</f>
        <v>17.186951446484596</v>
      </c>
    </row>
    <row r="216" spans="1:13" x14ac:dyDescent="0.25">
      <c r="A216" s="1">
        <v>44417</v>
      </c>
      <c r="B216" s="2">
        <v>33</v>
      </c>
      <c r="C216" s="2" t="s">
        <v>46</v>
      </c>
      <c r="D216" s="3" t="s">
        <v>16</v>
      </c>
      <c r="E216" s="3">
        <v>0</v>
      </c>
      <c r="F216" s="3">
        <v>11712</v>
      </c>
      <c r="G216" s="3">
        <v>1020901.8800000004</v>
      </c>
      <c r="H216" s="3">
        <v>17.8</v>
      </c>
      <c r="I216" s="3" t="s">
        <v>12</v>
      </c>
      <c r="J216" s="3">
        <v>208473.60000000001</v>
      </c>
      <c r="K216" s="3">
        <v>0</v>
      </c>
      <c r="L216" s="3">
        <v>13.443581628130788</v>
      </c>
      <c r="M216" s="3">
        <f>IF(F216&gt;0,SUM($J$2:J216)/SUM($F$2:F216),M215)</f>
        <v>17.192024287038031</v>
      </c>
    </row>
    <row r="217" spans="1:13" x14ac:dyDescent="0.25">
      <c r="A217" s="1">
        <v>44419</v>
      </c>
      <c r="B217" s="2">
        <v>33</v>
      </c>
      <c r="C217" s="2" t="s">
        <v>46</v>
      </c>
      <c r="D217" s="3" t="s">
        <v>16</v>
      </c>
      <c r="E217" s="3">
        <v>0</v>
      </c>
      <c r="F217" s="3">
        <v>5310</v>
      </c>
      <c r="G217" s="3">
        <v>1015591.8800000004</v>
      </c>
      <c r="H217" s="3">
        <v>18.8</v>
      </c>
      <c r="I217" s="3" t="s">
        <v>12</v>
      </c>
      <c r="J217" s="3">
        <v>99828</v>
      </c>
      <c r="K217" s="3">
        <v>0</v>
      </c>
      <c r="L217" s="3">
        <v>13.443581628130788</v>
      </c>
      <c r="M217" s="3">
        <f>IF(F217&gt;0,SUM($J$2:J217)/SUM($F$2:F217),M216)</f>
        <v>17.198034266936205</v>
      </c>
    </row>
    <row r="218" spans="1:13" x14ac:dyDescent="0.25">
      <c r="A218" s="1">
        <v>44424</v>
      </c>
      <c r="B218" s="2">
        <v>34</v>
      </c>
      <c r="C218" s="2" t="s">
        <v>47</v>
      </c>
      <c r="D218" s="3" t="s">
        <v>16</v>
      </c>
      <c r="E218" s="3">
        <v>0</v>
      </c>
      <c r="F218" s="3">
        <v>14150</v>
      </c>
      <c r="G218" s="3">
        <v>1001441.8800000004</v>
      </c>
      <c r="H218" s="3">
        <v>18.3</v>
      </c>
      <c r="I218" s="3" t="s">
        <v>12</v>
      </c>
      <c r="J218" s="3">
        <v>258945</v>
      </c>
      <c r="K218" s="3">
        <v>0</v>
      </c>
      <c r="L218" s="3">
        <v>13.443581628130788</v>
      </c>
      <c r="M218" s="3">
        <f>IF(F218&gt;0,SUM($J$2:J218)/SUM($F$2:F218),M217)</f>
        <v>17.208901510674213</v>
      </c>
    </row>
    <row r="219" spans="1:13" x14ac:dyDescent="0.25">
      <c r="A219" s="1">
        <v>44425</v>
      </c>
      <c r="B219" s="2">
        <v>34</v>
      </c>
      <c r="C219" s="2" t="s">
        <v>47</v>
      </c>
      <c r="D219" s="3" t="s">
        <v>16</v>
      </c>
      <c r="E219" s="3">
        <v>0</v>
      </c>
      <c r="F219" s="3">
        <v>6400</v>
      </c>
      <c r="G219" s="3">
        <v>995041.88000000035</v>
      </c>
      <c r="H219" s="3">
        <v>17.7</v>
      </c>
      <c r="I219" s="3" t="s">
        <v>12</v>
      </c>
      <c r="J219" s="3">
        <v>113280</v>
      </c>
      <c r="K219" s="3">
        <v>0</v>
      </c>
      <c r="L219" s="3">
        <v>13.443581628130788</v>
      </c>
      <c r="M219" s="3">
        <f>IF(F219&gt;0,SUM($J$2:J219)/SUM($F$2:F219),M218)</f>
        <v>17.211082284499721</v>
      </c>
    </row>
    <row r="220" spans="1:13" x14ac:dyDescent="0.25">
      <c r="A220" s="1">
        <v>44425</v>
      </c>
      <c r="B220" s="2">
        <v>34</v>
      </c>
      <c r="C220" s="2" t="s">
        <v>47</v>
      </c>
      <c r="D220" s="3" t="s">
        <v>16</v>
      </c>
      <c r="E220" s="3">
        <v>0</v>
      </c>
      <c r="F220" s="3">
        <v>4320</v>
      </c>
      <c r="G220" s="3">
        <v>990721.88000000035</v>
      </c>
      <c r="H220" s="3">
        <v>17.600000000000001</v>
      </c>
      <c r="I220" s="3" t="s">
        <v>12</v>
      </c>
      <c r="J220" s="3">
        <v>76032</v>
      </c>
      <c r="K220" s="3">
        <v>0</v>
      </c>
      <c r="L220" s="3">
        <v>13.443581628130788</v>
      </c>
      <c r="M220" s="3">
        <f>IF(F220&gt;0,SUM($J$2:J220)/SUM($F$2:F220),M219)</f>
        <v>17.212244545636072</v>
      </c>
    </row>
    <row r="221" spans="1:13" x14ac:dyDescent="0.25">
      <c r="A221" s="1">
        <v>44425</v>
      </c>
      <c r="B221" s="2">
        <v>34</v>
      </c>
      <c r="C221" s="2" t="s">
        <v>47</v>
      </c>
      <c r="D221" s="3" t="s">
        <v>16</v>
      </c>
      <c r="E221" s="3">
        <v>0</v>
      </c>
      <c r="F221" s="3">
        <v>16724</v>
      </c>
      <c r="G221" s="3">
        <v>973997.88000000035</v>
      </c>
      <c r="H221" s="3">
        <v>16.3</v>
      </c>
      <c r="I221" s="3" t="s">
        <v>12</v>
      </c>
      <c r="J221" s="3">
        <v>272601.2</v>
      </c>
      <c r="K221" s="3">
        <v>0</v>
      </c>
      <c r="L221" s="3">
        <v>13.443581628130788</v>
      </c>
      <c r="M221" s="3">
        <f>IF(F221&gt;0,SUM($J$2:J221)/SUM($F$2:F221),M220)</f>
        <v>17.201811332235298</v>
      </c>
    </row>
    <row r="222" spans="1:13" x14ac:dyDescent="0.25">
      <c r="A222" s="1">
        <v>44425</v>
      </c>
      <c r="B222" s="2">
        <v>34</v>
      </c>
      <c r="C222" s="2" t="s">
        <v>47</v>
      </c>
      <c r="D222" s="3" t="s">
        <v>16</v>
      </c>
      <c r="E222" s="3">
        <v>0</v>
      </c>
      <c r="F222" s="3">
        <v>6600</v>
      </c>
      <c r="G222" s="3">
        <v>967397.88000000035</v>
      </c>
      <c r="H222" s="3">
        <v>17.899999999999999</v>
      </c>
      <c r="I222" s="3" t="s">
        <v>12</v>
      </c>
      <c r="J222" s="3">
        <v>118139.99999999999</v>
      </c>
      <c r="K222" s="3">
        <v>0</v>
      </c>
      <c r="L222" s="3">
        <v>13.443581628130788</v>
      </c>
      <c r="M222" s="3">
        <f>IF(F222&gt;0,SUM($J$2:J222)/SUM($F$2:F222),M221)</f>
        <v>17.204948426887736</v>
      </c>
    </row>
    <row r="223" spans="1:13" x14ac:dyDescent="0.25">
      <c r="A223" s="1">
        <v>44425</v>
      </c>
      <c r="B223" s="2">
        <v>34</v>
      </c>
      <c r="C223" s="2" t="s">
        <v>47</v>
      </c>
      <c r="D223" s="3" t="s">
        <v>16</v>
      </c>
      <c r="E223" s="3">
        <v>0</v>
      </c>
      <c r="F223" s="3">
        <v>16249</v>
      </c>
      <c r="G223" s="3">
        <v>951148.88000000035</v>
      </c>
      <c r="H223" s="3">
        <v>16.100000000000001</v>
      </c>
      <c r="I223" s="3" t="s">
        <v>12</v>
      </c>
      <c r="J223" s="3">
        <v>261608.90000000002</v>
      </c>
      <c r="K223" s="3">
        <v>0</v>
      </c>
      <c r="L223" s="3">
        <v>13.443581628130788</v>
      </c>
      <c r="M223" s="3">
        <f>IF(F223&gt;0,SUM($J$2:J223)/SUM($F$2:F223),M222)</f>
        <v>17.192859111504788</v>
      </c>
    </row>
    <row r="224" spans="1:13" x14ac:dyDescent="0.25">
      <c r="A224" s="1">
        <v>44425</v>
      </c>
      <c r="B224" s="2">
        <v>34</v>
      </c>
      <c r="C224" s="2" t="s">
        <v>47</v>
      </c>
      <c r="D224" s="3" t="s">
        <v>16</v>
      </c>
      <c r="E224" s="3">
        <v>0</v>
      </c>
      <c r="F224" s="3">
        <v>13350</v>
      </c>
      <c r="G224" s="3">
        <v>937798.88000000035</v>
      </c>
      <c r="H224" s="3">
        <v>18.3</v>
      </c>
      <c r="I224" s="3" t="s">
        <v>12</v>
      </c>
      <c r="J224" s="3">
        <v>244305</v>
      </c>
      <c r="K224" s="3">
        <v>0</v>
      </c>
      <c r="L224" s="3">
        <v>13.443581628130788</v>
      </c>
      <c r="M224" s="3">
        <f>IF(F224&gt;0,SUM($J$2:J224)/SUM($F$2:F224),M223)</f>
        <v>17.202722604920467</v>
      </c>
    </row>
    <row r="225" spans="1:13" x14ac:dyDescent="0.25">
      <c r="A225" s="1">
        <v>44425</v>
      </c>
      <c r="B225" s="2">
        <v>34</v>
      </c>
      <c r="C225" s="2" t="s">
        <v>47</v>
      </c>
      <c r="D225" s="3" t="s">
        <v>16</v>
      </c>
      <c r="E225" s="3">
        <v>0</v>
      </c>
      <c r="F225" s="3">
        <v>3270</v>
      </c>
      <c r="G225" s="3">
        <v>934528.88000000035</v>
      </c>
      <c r="H225" s="3">
        <v>18.899999999999999</v>
      </c>
      <c r="I225" s="3" t="s">
        <v>12</v>
      </c>
      <c r="J225" s="3">
        <v>61802.999999999993</v>
      </c>
      <c r="K225" s="3">
        <v>0</v>
      </c>
      <c r="L225" s="3">
        <v>13.443581628130788</v>
      </c>
      <c r="M225" s="3">
        <f>IF(F225&gt;0,SUM($J$2:J225)/SUM($F$2:F225),M224)</f>
        <v>17.206418337159473</v>
      </c>
    </row>
    <row r="226" spans="1:13" x14ac:dyDescent="0.25">
      <c r="A226" s="1">
        <v>44425</v>
      </c>
      <c r="B226" s="2">
        <v>34</v>
      </c>
      <c r="C226" s="2" t="s">
        <v>47</v>
      </c>
      <c r="D226" s="3" t="s">
        <v>16</v>
      </c>
      <c r="E226" s="3">
        <v>0</v>
      </c>
      <c r="F226" s="3">
        <v>6610</v>
      </c>
      <c r="G226" s="3">
        <v>927918.88000000035</v>
      </c>
      <c r="H226" s="3">
        <v>17.8</v>
      </c>
      <c r="I226" s="3" t="s">
        <v>12</v>
      </c>
      <c r="J226" s="3">
        <v>117658</v>
      </c>
      <c r="K226" s="3">
        <v>0</v>
      </c>
      <c r="L226" s="3">
        <v>13.443581628130788</v>
      </c>
      <c r="M226" s="3">
        <f>IF(F226&gt;0,SUM($J$2:J226)/SUM($F$2:F226),M225)</f>
        <v>17.209019541671136</v>
      </c>
    </row>
    <row r="227" spans="1:13" x14ac:dyDescent="0.25">
      <c r="A227" s="1">
        <v>44426</v>
      </c>
      <c r="B227" s="2">
        <v>34</v>
      </c>
      <c r="C227" s="2" t="s">
        <v>47</v>
      </c>
      <c r="D227" s="3" t="s">
        <v>16</v>
      </c>
      <c r="E227" s="3">
        <v>0</v>
      </c>
      <c r="F227" s="3">
        <v>2045</v>
      </c>
      <c r="G227" s="3">
        <v>925873.88000000035</v>
      </c>
      <c r="H227" s="3">
        <v>16.2</v>
      </c>
      <c r="I227" s="3" t="s">
        <v>12</v>
      </c>
      <c r="J227" s="3">
        <v>33129</v>
      </c>
      <c r="K227" s="3">
        <v>0</v>
      </c>
      <c r="L227" s="3">
        <v>13.443581628130788</v>
      </c>
      <c r="M227" s="3">
        <f>IF(F227&gt;0,SUM($J$2:J227)/SUM($F$2:F227),M226)</f>
        <v>17.207653395880804</v>
      </c>
    </row>
    <row r="228" spans="1:13" x14ac:dyDescent="0.25">
      <c r="A228" s="1">
        <v>44426</v>
      </c>
      <c r="B228" s="2">
        <v>34</v>
      </c>
      <c r="C228" s="2" t="s">
        <v>47</v>
      </c>
      <c r="D228" s="3" t="s">
        <v>16</v>
      </c>
      <c r="E228" s="3">
        <v>0</v>
      </c>
      <c r="F228" s="3">
        <v>11605</v>
      </c>
      <c r="G228" s="3">
        <v>914268.88000000035</v>
      </c>
      <c r="H228" s="3">
        <v>18.2</v>
      </c>
      <c r="I228" s="3" t="s">
        <v>12</v>
      </c>
      <c r="J228" s="3">
        <v>211211</v>
      </c>
      <c r="K228" s="3">
        <v>0</v>
      </c>
      <c r="L228" s="3">
        <v>13.443581628130788</v>
      </c>
      <c r="M228" s="3">
        <f>IF(F228&gt;0,SUM($J$2:J228)/SUM($F$2:F228),M227)</f>
        <v>17.21521978406517</v>
      </c>
    </row>
    <row r="229" spans="1:13" x14ac:dyDescent="0.25">
      <c r="A229" s="1">
        <v>44427</v>
      </c>
      <c r="B229" s="2">
        <v>34</v>
      </c>
      <c r="C229" s="2" t="s">
        <v>47</v>
      </c>
      <c r="D229" s="3" t="s">
        <v>16</v>
      </c>
      <c r="E229" s="3">
        <v>0</v>
      </c>
      <c r="F229" s="3">
        <v>9600</v>
      </c>
      <c r="G229" s="3">
        <v>904668.88000000035</v>
      </c>
      <c r="H229" s="3">
        <v>17.2</v>
      </c>
      <c r="I229" s="3" t="s">
        <v>12</v>
      </c>
      <c r="J229" s="3">
        <v>165120</v>
      </c>
      <c r="K229" s="3">
        <v>0</v>
      </c>
      <c r="L229" s="3">
        <v>13.443581628130788</v>
      </c>
      <c r="M229" s="3">
        <f>IF(F229&gt;0,SUM($J$2:J229)/SUM($F$2:F229),M228)</f>
        <v>17.215124388290864</v>
      </c>
    </row>
    <row r="230" spans="1:13" x14ac:dyDescent="0.25">
      <c r="A230" s="1">
        <v>44429</v>
      </c>
      <c r="B230" s="2">
        <v>34</v>
      </c>
      <c r="C230" s="2" t="s">
        <v>47</v>
      </c>
      <c r="D230" s="3" t="s">
        <v>16</v>
      </c>
      <c r="E230" s="3">
        <v>0</v>
      </c>
      <c r="F230" s="3">
        <v>44</v>
      </c>
      <c r="G230" s="3">
        <v>904624.88000000035</v>
      </c>
      <c r="H230" s="3">
        <v>17.3</v>
      </c>
      <c r="I230" s="3" t="s">
        <v>12</v>
      </c>
      <c r="J230" s="3">
        <v>761.2</v>
      </c>
      <c r="K230" s="3">
        <v>0</v>
      </c>
      <c r="L230" s="3">
        <v>13.443581628130788</v>
      </c>
      <c r="M230" s="3">
        <f>IF(F230&gt;0,SUM($J$2:J230)/SUM($F$2:F230),M229)</f>
        <v>17.21512682650885</v>
      </c>
    </row>
    <row r="231" spans="1:13" x14ac:dyDescent="0.25">
      <c r="A231" s="1">
        <v>44429</v>
      </c>
      <c r="B231" s="2">
        <v>34</v>
      </c>
      <c r="C231" s="2" t="s">
        <v>47</v>
      </c>
      <c r="D231" s="3" t="s">
        <v>16</v>
      </c>
      <c r="E231" s="3">
        <v>0</v>
      </c>
      <c r="F231" s="3">
        <v>3077</v>
      </c>
      <c r="G231" s="3">
        <v>901547.88000000035</v>
      </c>
      <c r="H231" s="3">
        <v>18.8</v>
      </c>
      <c r="I231" s="3" t="s">
        <v>12</v>
      </c>
      <c r="J231" s="3">
        <v>57847.600000000006</v>
      </c>
      <c r="K231" s="3">
        <v>0</v>
      </c>
      <c r="L231" s="3">
        <v>13.443581628130788</v>
      </c>
      <c r="M231" s="3">
        <f>IF(F231&gt;0,SUM($J$2:J231)/SUM($F$2:F231),M230)</f>
        <v>17.218304339660424</v>
      </c>
    </row>
    <row r="232" spans="1:13" x14ac:dyDescent="0.25">
      <c r="A232" s="1">
        <v>44429</v>
      </c>
      <c r="B232" s="2">
        <v>34</v>
      </c>
      <c r="C232" s="2" t="s">
        <v>47</v>
      </c>
      <c r="D232" s="3" t="s">
        <v>16</v>
      </c>
      <c r="E232" s="3">
        <v>0</v>
      </c>
      <c r="F232" s="3">
        <v>6623</v>
      </c>
      <c r="G232" s="3">
        <v>894924.88000000035</v>
      </c>
      <c r="H232" s="3">
        <v>18.899999999999999</v>
      </c>
      <c r="I232" s="3" t="s">
        <v>12</v>
      </c>
      <c r="J232" s="3">
        <v>125174.7</v>
      </c>
      <c r="K232" s="3">
        <v>0</v>
      </c>
      <c r="L232" s="3">
        <v>13.443581628130788</v>
      </c>
      <c r="M232" s="3">
        <f>IF(F232&gt;0,SUM($J$2:J232)/SUM($F$2:F232),M231)</f>
        <v>17.225530330166865</v>
      </c>
    </row>
    <row r="233" spans="1:13" x14ac:dyDescent="0.25">
      <c r="A233" s="1">
        <v>44431</v>
      </c>
      <c r="B233" s="2">
        <v>35</v>
      </c>
      <c r="C233" s="2" t="s">
        <v>48</v>
      </c>
      <c r="D233" s="3" t="s">
        <v>16</v>
      </c>
      <c r="E233" s="3">
        <v>0</v>
      </c>
      <c r="F233" s="3">
        <v>15830</v>
      </c>
      <c r="G233" s="3">
        <v>879094.88000000035</v>
      </c>
      <c r="H233" s="3">
        <v>17.399999999999999</v>
      </c>
      <c r="I233" s="3" t="s">
        <v>12</v>
      </c>
      <c r="J233" s="3">
        <v>275442</v>
      </c>
      <c r="K233" s="3">
        <v>0</v>
      </c>
      <c r="L233" s="3">
        <v>13.443581628130788</v>
      </c>
      <c r="M233" s="3">
        <f>IF(F233&gt;0,SUM($J$2:J233)/SUM($F$2:F233),M232)</f>
        <v>17.227303941958521</v>
      </c>
    </row>
    <row r="234" spans="1:13" x14ac:dyDescent="0.25">
      <c r="A234" s="1">
        <v>44431</v>
      </c>
      <c r="B234" s="2">
        <v>35</v>
      </c>
      <c r="C234" s="2" t="s">
        <v>48</v>
      </c>
      <c r="D234" s="3" t="s">
        <v>16</v>
      </c>
      <c r="E234" s="3">
        <v>0</v>
      </c>
      <c r="F234" s="3">
        <v>3290</v>
      </c>
      <c r="G234" s="3">
        <v>875804.88000000035</v>
      </c>
      <c r="H234" s="3">
        <v>17.899999999999999</v>
      </c>
      <c r="I234" s="3" t="s">
        <v>12</v>
      </c>
      <c r="J234" s="3">
        <v>58890.999999999993</v>
      </c>
      <c r="K234" s="3">
        <v>0</v>
      </c>
      <c r="L234" s="3">
        <v>13.443581628130788</v>
      </c>
      <c r="M234" s="3">
        <f>IF(F234&gt;0,SUM($J$2:J234)/SUM($F$2:F234),M233)</f>
        <v>17.228722202090275</v>
      </c>
    </row>
    <row r="235" spans="1:13" x14ac:dyDescent="0.25">
      <c r="A235" s="1">
        <v>44432</v>
      </c>
      <c r="B235" s="2">
        <v>35</v>
      </c>
      <c r="C235" s="2" t="s">
        <v>48</v>
      </c>
      <c r="D235" s="3" t="s">
        <v>16</v>
      </c>
      <c r="E235" s="3">
        <v>0</v>
      </c>
      <c r="F235" s="3">
        <v>13000</v>
      </c>
      <c r="G235" s="3">
        <v>862804.88000000035</v>
      </c>
      <c r="H235" s="3">
        <v>16.600000000000001</v>
      </c>
      <c r="I235" s="3" t="s">
        <v>12</v>
      </c>
      <c r="J235" s="3">
        <v>215800.00000000003</v>
      </c>
      <c r="K235" s="3">
        <v>0</v>
      </c>
      <c r="L235" s="3">
        <v>13.443581628130788</v>
      </c>
      <c r="M235" s="3">
        <f>IF(F235&gt;0,SUM($J$2:J235)/SUM($F$2:F235),M234)</f>
        <v>17.223527743976607</v>
      </c>
    </row>
    <row r="236" spans="1:13" x14ac:dyDescent="0.25">
      <c r="A236" s="1">
        <v>44433</v>
      </c>
      <c r="B236" s="2">
        <v>35</v>
      </c>
      <c r="C236" s="2" t="s">
        <v>48</v>
      </c>
      <c r="D236" s="3" t="s">
        <v>16</v>
      </c>
      <c r="E236" s="3">
        <v>0</v>
      </c>
      <c r="F236" s="3">
        <v>790</v>
      </c>
      <c r="G236" s="3">
        <v>862014.88000000035</v>
      </c>
      <c r="H236" s="3">
        <v>17.399999999999999</v>
      </c>
      <c r="I236" s="3" t="s">
        <v>12</v>
      </c>
      <c r="J236" s="3">
        <v>13745.999999999998</v>
      </c>
      <c r="K236" s="3">
        <v>0</v>
      </c>
      <c r="L236" s="3">
        <v>13.443581628130788</v>
      </c>
      <c r="M236" s="3">
        <f>IF(F236&gt;0,SUM($J$2:J236)/SUM($F$2:F236),M235)</f>
        <v>17.223616301127652</v>
      </c>
    </row>
    <row r="237" spans="1:13" x14ac:dyDescent="0.25">
      <c r="A237" s="1">
        <v>44437</v>
      </c>
      <c r="B237" s="2">
        <v>36</v>
      </c>
      <c r="C237" s="2" t="s">
        <v>49</v>
      </c>
      <c r="D237" s="3" t="s">
        <v>16</v>
      </c>
      <c r="E237" s="3">
        <v>0</v>
      </c>
      <c r="F237" s="3">
        <v>880</v>
      </c>
      <c r="G237" s="3">
        <v>861134.88000000035</v>
      </c>
      <c r="H237" s="3">
        <v>17.100000000000001</v>
      </c>
      <c r="I237" s="3" t="s">
        <v>12</v>
      </c>
      <c r="J237" s="3">
        <v>15048.000000000002</v>
      </c>
      <c r="K237" s="3">
        <v>0</v>
      </c>
      <c r="L237" s="3">
        <v>13.443581628130788</v>
      </c>
      <c r="M237" s="3">
        <f>IF(F237&gt;0,SUM($J$2:J237)/SUM($F$2:F237),M236)</f>
        <v>17.223547239656376</v>
      </c>
    </row>
    <row r="238" spans="1:13" x14ac:dyDescent="0.25">
      <c r="A238" s="1">
        <v>44438</v>
      </c>
      <c r="B238" s="2">
        <v>36</v>
      </c>
      <c r="C238" s="2" t="s">
        <v>49</v>
      </c>
      <c r="D238" s="3" t="s">
        <v>16</v>
      </c>
      <c r="E238" s="3">
        <v>0</v>
      </c>
      <c r="F238" s="3">
        <v>11190</v>
      </c>
      <c r="G238" s="3">
        <v>849944.88000000035</v>
      </c>
      <c r="H238" s="3">
        <v>18.100000000000001</v>
      </c>
      <c r="I238" s="3" t="s">
        <v>12</v>
      </c>
      <c r="J238" s="3">
        <v>202539.00000000003</v>
      </c>
      <c r="K238" s="3">
        <v>0</v>
      </c>
      <c r="L238" s="3">
        <v>13.443581628130788</v>
      </c>
      <c r="M238" s="3">
        <f>IF(F238&gt;0,SUM($J$2:J238)/SUM($F$2:F238),M237)</f>
        <v>17.229729704514497</v>
      </c>
    </row>
    <row r="239" spans="1:13" x14ac:dyDescent="0.25">
      <c r="A239" s="1">
        <v>44438</v>
      </c>
      <c r="B239" s="2">
        <v>36</v>
      </c>
      <c r="C239" s="2" t="s">
        <v>49</v>
      </c>
      <c r="D239" s="3" t="s">
        <v>16</v>
      </c>
      <c r="E239" s="3">
        <v>0</v>
      </c>
      <c r="F239" s="3">
        <v>10035</v>
      </c>
      <c r="G239" s="3">
        <v>839909.88000000035</v>
      </c>
      <c r="H239" s="3">
        <v>16.100000000000001</v>
      </c>
      <c r="I239" s="3" t="s">
        <v>12</v>
      </c>
      <c r="J239" s="3">
        <v>161563.5</v>
      </c>
      <c r="K239" s="3">
        <v>0</v>
      </c>
      <c r="L239" s="3">
        <v>13.443581628130788</v>
      </c>
      <c r="M239" s="3">
        <f>IF(F239&gt;0,SUM($J$2:J239)/SUM($F$2:F239),M238)</f>
        <v>17.222628102286389</v>
      </c>
    </row>
    <row r="240" spans="1:13" x14ac:dyDescent="0.25">
      <c r="A240" s="1">
        <v>44439</v>
      </c>
      <c r="B240" s="2">
        <v>36</v>
      </c>
      <c r="C240" s="2" t="s">
        <v>49</v>
      </c>
      <c r="D240" s="3" t="s">
        <v>16</v>
      </c>
      <c r="E240" s="3">
        <v>0</v>
      </c>
      <c r="F240" s="3">
        <v>15820</v>
      </c>
      <c r="G240" s="3">
        <v>824089.88000000035</v>
      </c>
      <c r="H240" s="3">
        <v>18.899999999999999</v>
      </c>
      <c r="I240" s="3" t="s">
        <v>12</v>
      </c>
      <c r="J240" s="3">
        <v>298998</v>
      </c>
      <c r="K240" s="3">
        <v>0</v>
      </c>
      <c r="L240" s="3">
        <v>13.443581628130788</v>
      </c>
      <c r="M240" s="3">
        <f>IF(F240&gt;0,SUM($J$2:J240)/SUM($F$2:F240),M239)</f>
        <v>17.239087639290634</v>
      </c>
    </row>
    <row r="241" spans="1:13" x14ac:dyDescent="0.25">
      <c r="A241" s="1">
        <v>44440</v>
      </c>
      <c r="B241" s="2">
        <v>36</v>
      </c>
      <c r="C241" s="2" t="s">
        <v>49</v>
      </c>
      <c r="D241" s="3" t="s">
        <v>16</v>
      </c>
      <c r="E241" s="3">
        <v>14050</v>
      </c>
      <c r="F241" s="3">
        <v>0</v>
      </c>
      <c r="G241" s="3">
        <v>838139.88000000035</v>
      </c>
      <c r="H241" s="3" t="s">
        <v>12</v>
      </c>
      <c r="I241" s="3">
        <v>13.4</v>
      </c>
      <c r="J241" s="3">
        <v>0</v>
      </c>
      <c r="K241" s="3">
        <v>188270</v>
      </c>
      <c r="L241" s="3">
        <v>13.443331735240434</v>
      </c>
      <c r="M241" s="3">
        <f>IF(F241&gt;0,SUM($J$2:J241)/SUM($F$2:F241),M240)</f>
        <v>17.239087639290634</v>
      </c>
    </row>
    <row r="242" spans="1:13" x14ac:dyDescent="0.25">
      <c r="A242" s="1">
        <v>44443</v>
      </c>
      <c r="B242" s="2">
        <v>36</v>
      </c>
      <c r="C242" s="2" t="s">
        <v>49</v>
      </c>
      <c r="D242" s="3" t="s">
        <v>16</v>
      </c>
      <c r="E242" s="3">
        <v>0</v>
      </c>
      <c r="F242" s="3">
        <v>22850</v>
      </c>
      <c r="G242" s="3">
        <v>815289.88000000035</v>
      </c>
      <c r="H242" s="3">
        <v>16.600000000000001</v>
      </c>
      <c r="I242" s="3" t="s">
        <v>12</v>
      </c>
      <c r="J242" s="3">
        <v>379310.00000000006</v>
      </c>
      <c r="K242" s="3">
        <v>0</v>
      </c>
      <c r="L242" s="3">
        <v>13.443331735240434</v>
      </c>
      <c r="M242" s="3">
        <f>IF(F242&gt;0,SUM($J$2:J242)/SUM($F$2:F242),M241)</f>
        <v>17.230156306657381</v>
      </c>
    </row>
    <row r="243" spans="1:13" x14ac:dyDescent="0.25">
      <c r="A243" s="1">
        <v>44443</v>
      </c>
      <c r="B243" s="2">
        <v>36</v>
      </c>
      <c r="C243" s="2" t="s">
        <v>49</v>
      </c>
      <c r="D243" s="3" t="s">
        <v>16</v>
      </c>
      <c r="E243" s="3">
        <v>0</v>
      </c>
      <c r="F243" s="3">
        <v>42420</v>
      </c>
      <c r="G243" s="3">
        <v>772869.88000000035</v>
      </c>
      <c r="H243" s="3">
        <v>18.5</v>
      </c>
      <c r="I243" s="3" t="s">
        <v>12</v>
      </c>
      <c r="J243" s="3">
        <v>784770</v>
      </c>
      <c r="K243" s="3">
        <v>0</v>
      </c>
      <c r="L243" s="3">
        <v>13.443331735240434</v>
      </c>
      <c r="M243" s="3">
        <f>IF(F243&gt;0,SUM($J$2:J243)/SUM($F$2:F243),M242)</f>
        <v>17.262268267931333</v>
      </c>
    </row>
    <row r="244" spans="1:13" x14ac:dyDescent="0.25">
      <c r="A244" s="1">
        <v>44444</v>
      </c>
      <c r="B244" s="2">
        <v>37</v>
      </c>
      <c r="C244" s="2" t="s">
        <v>50</v>
      </c>
      <c r="D244" s="3" t="s">
        <v>16</v>
      </c>
      <c r="E244" s="3">
        <v>0</v>
      </c>
      <c r="F244" s="3">
        <v>6470</v>
      </c>
      <c r="G244" s="3">
        <v>766399.88000000035</v>
      </c>
      <c r="H244" s="3">
        <v>18.3</v>
      </c>
      <c r="I244" s="3" t="s">
        <v>12</v>
      </c>
      <c r="J244" s="3">
        <v>118401</v>
      </c>
      <c r="K244" s="3">
        <v>0</v>
      </c>
      <c r="L244" s="3">
        <v>13.443331735240434</v>
      </c>
      <c r="M244" s="3">
        <f>IF(F244&gt;0,SUM($J$2:J244)/SUM($F$2:F244),M243)</f>
        <v>17.266255425736009</v>
      </c>
    </row>
    <row r="245" spans="1:13" x14ac:dyDescent="0.25">
      <c r="A245" s="1">
        <v>44444</v>
      </c>
      <c r="B245" s="2">
        <v>37</v>
      </c>
      <c r="C245" s="2" t="s">
        <v>50</v>
      </c>
      <c r="D245" s="3" t="s">
        <v>16</v>
      </c>
      <c r="E245" s="3">
        <v>0</v>
      </c>
      <c r="F245" s="3">
        <v>6700</v>
      </c>
      <c r="G245" s="3">
        <v>759699.88000000035</v>
      </c>
      <c r="H245" s="3">
        <v>18.600000000000001</v>
      </c>
      <c r="I245" s="3" t="s">
        <v>12</v>
      </c>
      <c r="J245" s="3">
        <v>124620.00000000001</v>
      </c>
      <c r="K245" s="3">
        <v>0</v>
      </c>
      <c r="L245" s="3">
        <v>13.443331735240434</v>
      </c>
      <c r="M245" s="3">
        <f>IF(F245&gt;0,SUM($J$2:J245)/SUM($F$2:F245),M244)</f>
        <v>17.271541058501583</v>
      </c>
    </row>
    <row r="246" spans="1:13" x14ac:dyDescent="0.25">
      <c r="A246" s="1">
        <v>44444</v>
      </c>
      <c r="B246" s="2">
        <v>37</v>
      </c>
      <c r="C246" s="2" t="s">
        <v>50</v>
      </c>
      <c r="D246" s="3" t="s">
        <v>16</v>
      </c>
      <c r="E246" s="3">
        <v>0</v>
      </c>
      <c r="F246" s="3">
        <v>6500</v>
      </c>
      <c r="G246" s="3">
        <v>753199.88000000035</v>
      </c>
      <c r="H246" s="3">
        <v>16.399999999999999</v>
      </c>
      <c r="I246" s="3" t="s">
        <v>12</v>
      </c>
      <c r="J246" s="3">
        <v>106599.99999999999</v>
      </c>
      <c r="K246" s="3">
        <v>0</v>
      </c>
      <c r="L246" s="3">
        <v>13.443331735240434</v>
      </c>
      <c r="M246" s="3">
        <f>IF(F246&gt;0,SUM($J$2:J246)/SUM($F$2:F246),M245)</f>
        <v>17.268203074937766</v>
      </c>
    </row>
    <row r="247" spans="1:13" x14ac:dyDescent="0.25">
      <c r="A247" s="1">
        <v>44444</v>
      </c>
      <c r="B247" s="2">
        <v>37</v>
      </c>
      <c r="C247" s="2" t="s">
        <v>50</v>
      </c>
      <c r="D247" s="3" t="s">
        <v>16</v>
      </c>
      <c r="E247" s="3">
        <v>0</v>
      </c>
      <c r="F247" s="3">
        <v>16890</v>
      </c>
      <c r="G247" s="3">
        <v>736309.88000000035</v>
      </c>
      <c r="H247" s="3">
        <v>17.3</v>
      </c>
      <c r="I247" s="3" t="s">
        <v>12</v>
      </c>
      <c r="J247" s="3">
        <v>292197</v>
      </c>
      <c r="K247" s="3">
        <v>0</v>
      </c>
      <c r="L247" s="3">
        <v>13.443331735240434</v>
      </c>
      <c r="M247" s="3">
        <f>IF(F247&gt;0,SUM($J$2:J247)/SUM($F$2:F247),M246)</f>
        <v>17.268516401347696</v>
      </c>
    </row>
    <row r="248" spans="1:13" x14ac:dyDescent="0.25">
      <c r="A248" s="1">
        <v>44445</v>
      </c>
      <c r="B248" s="2">
        <v>37</v>
      </c>
      <c r="C248" s="2" t="s">
        <v>50</v>
      </c>
      <c r="D248" s="3" t="s">
        <v>16</v>
      </c>
      <c r="E248" s="3">
        <v>0</v>
      </c>
      <c r="F248" s="3">
        <v>6650</v>
      </c>
      <c r="G248" s="3">
        <v>729659.88000000035</v>
      </c>
      <c r="H248" s="3">
        <v>17.899999999999999</v>
      </c>
      <c r="I248" s="3" t="s">
        <v>12</v>
      </c>
      <c r="J248" s="3">
        <v>119034.99999999999</v>
      </c>
      <c r="K248" s="3">
        <v>0</v>
      </c>
      <c r="L248" s="3">
        <v>13.443331735240434</v>
      </c>
      <c r="M248" s="3">
        <f>IF(F248&gt;0,SUM($J$2:J248)/SUM($F$2:F248),M247)</f>
        <v>17.270956931939555</v>
      </c>
    </row>
    <row r="249" spans="1:13" x14ac:dyDescent="0.25">
      <c r="A249" s="1">
        <v>44446</v>
      </c>
      <c r="B249" s="2">
        <v>37</v>
      </c>
      <c r="C249" s="2" t="s">
        <v>50</v>
      </c>
      <c r="D249" s="3" t="s">
        <v>16</v>
      </c>
      <c r="E249" s="3">
        <v>0</v>
      </c>
      <c r="F249" s="3">
        <v>5124</v>
      </c>
      <c r="G249" s="3">
        <v>724535.88000000035</v>
      </c>
      <c r="H249" s="3">
        <v>17.3</v>
      </c>
      <c r="I249" s="3" t="s">
        <v>12</v>
      </c>
      <c r="J249" s="3">
        <v>88645.2</v>
      </c>
      <c r="K249" s="3">
        <v>0</v>
      </c>
      <c r="L249" s="3">
        <v>13.443331735240434</v>
      </c>
      <c r="M249" s="3">
        <f>IF(F249&gt;0,SUM($J$2:J249)/SUM($F$2:F249),M248)</f>
        <v>17.271043162416184</v>
      </c>
    </row>
    <row r="250" spans="1:13" x14ac:dyDescent="0.25">
      <c r="A250" s="1">
        <v>44446</v>
      </c>
      <c r="B250" s="2">
        <v>37</v>
      </c>
      <c r="C250" s="2" t="s">
        <v>50</v>
      </c>
      <c r="D250" s="3" t="s">
        <v>16</v>
      </c>
      <c r="E250" s="3">
        <v>0</v>
      </c>
      <c r="F250" s="3">
        <v>900</v>
      </c>
      <c r="G250" s="3">
        <v>723635.88000000035</v>
      </c>
      <c r="H250" s="3">
        <v>18.7</v>
      </c>
      <c r="I250" s="3" t="s">
        <v>12</v>
      </c>
      <c r="J250" s="3">
        <v>16830</v>
      </c>
      <c r="K250" s="3">
        <v>0</v>
      </c>
      <c r="L250" s="3">
        <v>13.443331735240434</v>
      </c>
      <c r="M250" s="3">
        <f>IF(F250&gt;0,SUM($J$2:J250)/SUM($F$2:F250),M249)</f>
        <v>17.27178797047856</v>
      </c>
    </row>
    <row r="251" spans="1:13" x14ac:dyDescent="0.25">
      <c r="A251" s="1">
        <v>44447</v>
      </c>
      <c r="B251" s="2">
        <v>37</v>
      </c>
      <c r="C251" s="2" t="s">
        <v>50</v>
      </c>
      <c r="D251" s="3" t="s">
        <v>16</v>
      </c>
      <c r="E251" s="3">
        <v>0</v>
      </c>
      <c r="F251" s="3">
        <v>9620</v>
      </c>
      <c r="G251" s="3">
        <v>714015.88000000035</v>
      </c>
      <c r="H251" s="3">
        <v>18.3</v>
      </c>
      <c r="I251" s="3" t="s">
        <v>12</v>
      </c>
      <c r="J251" s="3">
        <v>176046</v>
      </c>
      <c r="K251" s="3">
        <v>0</v>
      </c>
      <c r="L251" s="3">
        <v>13.443331735240434</v>
      </c>
      <c r="M251" s="3">
        <f>IF(F251&gt;0,SUM($J$2:J251)/SUM($F$2:F251),M250)</f>
        <v>17.277484726560772</v>
      </c>
    </row>
    <row r="252" spans="1:13" x14ac:dyDescent="0.25">
      <c r="A252" s="1">
        <v>44447</v>
      </c>
      <c r="B252" s="2">
        <v>37</v>
      </c>
      <c r="C252" s="2" t="s">
        <v>50</v>
      </c>
      <c r="D252" s="3" t="s">
        <v>16</v>
      </c>
      <c r="E252" s="3">
        <v>0</v>
      </c>
      <c r="F252" s="3">
        <v>45690</v>
      </c>
      <c r="G252" s="3">
        <v>668325.88000000035</v>
      </c>
      <c r="H252" s="3">
        <v>17.899999999999999</v>
      </c>
      <c r="I252" s="3" t="s">
        <v>12</v>
      </c>
      <c r="J252" s="3">
        <v>817850.99999999988</v>
      </c>
      <c r="K252" s="3">
        <v>0</v>
      </c>
      <c r="L252" s="3">
        <v>13.443331735240434</v>
      </c>
      <c r="M252" s="3">
        <f>IF(F252&gt;0,SUM($J$2:J252)/SUM($F$2:F252),M251)</f>
        <v>17.293445748025054</v>
      </c>
    </row>
    <row r="253" spans="1:13" x14ac:dyDescent="0.25">
      <c r="A253" s="1">
        <v>44447</v>
      </c>
      <c r="B253" s="2">
        <v>37</v>
      </c>
      <c r="C253" s="2" t="s">
        <v>50</v>
      </c>
      <c r="D253" s="3" t="s">
        <v>16</v>
      </c>
      <c r="E253" s="3">
        <v>0</v>
      </c>
      <c r="F253" s="3">
        <v>9750</v>
      </c>
      <c r="G253" s="3">
        <v>658575.88000000035</v>
      </c>
      <c r="H253" s="3">
        <v>17.399999999999999</v>
      </c>
      <c r="I253" s="3" t="s">
        <v>12</v>
      </c>
      <c r="J253" s="3">
        <v>169650</v>
      </c>
      <c r="K253" s="3">
        <v>0</v>
      </c>
      <c r="L253" s="3">
        <v>13.443331735240434</v>
      </c>
      <c r="M253" s="3">
        <f>IF(F253&gt;0,SUM($J$2:J253)/SUM($F$2:F253),M252)</f>
        <v>17.294025570725534</v>
      </c>
    </row>
    <row r="254" spans="1:13" x14ac:dyDescent="0.25">
      <c r="A254" s="1">
        <v>44447</v>
      </c>
      <c r="B254" s="2">
        <v>37</v>
      </c>
      <c r="C254" s="2" t="s">
        <v>50</v>
      </c>
      <c r="D254" s="3" t="s">
        <v>16</v>
      </c>
      <c r="E254" s="3">
        <v>0</v>
      </c>
      <c r="F254" s="3">
        <v>3187</v>
      </c>
      <c r="G254" s="3">
        <v>655388.88000000035</v>
      </c>
      <c r="H254" s="3">
        <v>17.600000000000001</v>
      </c>
      <c r="I254" s="3" t="s">
        <v>12</v>
      </c>
      <c r="J254" s="3">
        <v>56091.200000000004</v>
      </c>
      <c r="K254" s="3">
        <v>0</v>
      </c>
      <c r="L254" s="3">
        <v>13.443331735240434</v>
      </c>
      <c r="M254" s="3">
        <f>IF(F254&gt;0,SUM($J$2:J254)/SUM($F$2:F254),M253)</f>
        <v>17.294568840094374</v>
      </c>
    </row>
    <row r="255" spans="1:13" x14ac:dyDescent="0.25">
      <c r="A255" s="1">
        <v>44447</v>
      </c>
      <c r="B255" s="2">
        <v>37</v>
      </c>
      <c r="C255" s="2" t="s">
        <v>50</v>
      </c>
      <c r="D255" s="3" t="s">
        <v>16</v>
      </c>
      <c r="E255" s="3">
        <v>0</v>
      </c>
      <c r="F255" s="3">
        <v>3330</v>
      </c>
      <c r="G255" s="3">
        <v>652058.88000000035</v>
      </c>
      <c r="H255" s="3">
        <v>18.7</v>
      </c>
      <c r="I255" s="3" t="s">
        <v>12</v>
      </c>
      <c r="J255" s="3">
        <v>62271</v>
      </c>
      <c r="K255" s="3">
        <v>0</v>
      </c>
      <c r="L255" s="3">
        <v>13.443331735240434</v>
      </c>
      <c r="M255" s="3">
        <f>IF(F255&gt;0,SUM($J$2:J255)/SUM($F$2:F255),M254)</f>
        <v>17.297171376864199</v>
      </c>
    </row>
    <row r="256" spans="1:13" x14ac:dyDescent="0.25">
      <c r="A256" s="1">
        <v>44447</v>
      </c>
      <c r="B256" s="2">
        <v>37</v>
      </c>
      <c r="C256" s="2" t="s">
        <v>50</v>
      </c>
      <c r="D256" s="3" t="s">
        <v>16</v>
      </c>
      <c r="E256" s="3">
        <v>0</v>
      </c>
      <c r="F256" s="3">
        <v>6630</v>
      </c>
      <c r="G256" s="3">
        <v>645428.88000000035</v>
      </c>
      <c r="H256" s="3">
        <v>16.399999999999999</v>
      </c>
      <c r="I256" s="3" t="s">
        <v>12</v>
      </c>
      <c r="J256" s="3">
        <v>108731.99999999999</v>
      </c>
      <c r="K256" s="3">
        <v>0</v>
      </c>
      <c r="L256" s="3">
        <v>13.443331735240434</v>
      </c>
      <c r="M256" s="3">
        <f>IF(F256&gt;0,SUM($J$2:J256)/SUM($F$2:F256),M255)</f>
        <v>17.293875782419192</v>
      </c>
    </row>
    <row r="257" spans="1:13" x14ac:dyDescent="0.25">
      <c r="A257" s="1">
        <v>44448</v>
      </c>
      <c r="B257" s="2">
        <v>37</v>
      </c>
      <c r="C257" s="2" t="s">
        <v>50</v>
      </c>
      <c r="D257" s="3" t="s">
        <v>16</v>
      </c>
      <c r="E257" s="3">
        <v>0</v>
      </c>
      <c r="F257" s="3">
        <v>38880</v>
      </c>
      <c r="G257" s="3">
        <v>606548.88000000035</v>
      </c>
      <c r="H257" s="3">
        <v>17.600000000000001</v>
      </c>
      <c r="I257" s="3" t="s">
        <v>12</v>
      </c>
      <c r="J257" s="3">
        <v>684288</v>
      </c>
      <c r="K257" s="3">
        <v>0</v>
      </c>
      <c r="L257" s="3">
        <v>13.443331735240434</v>
      </c>
      <c r="M257" s="3">
        <f>IF(F257&gt;0,SUM($J$2:J257)/SUM($F$2:F257),M256)</f>
        <v>17.300331029301823</v>
      </c>
    </row>
    <row r="258" spans="1:13" x14ac:dyDescent="0.25">
      <c r="A258" s="1">
        <v>44448</v>
      </c>
      <c r="B258" s="2">
        <v>37</v>
      </c>
      <c r="C258" s="2" t="s">
        <v>50</v>
      </c>
      <c r="D258" s="3" t="s">
        <v>16</v>
      </c>
      <c r="E258" s="3">
        <v>0</v>
      </c>
      <c r="F258" s="3">
        <v>16200</v>
      </c>
      <c r="G258" s="3">
        <v>590348.88000000035</v>
      </c>
      <c r="H258" s="3">
        <v>17.100000000000001</v>
      </c>
      <c r="I258" s="3" t="s">
        <v>12</v>
      </c>
      <c r="J258" s="3">
        <v>277020</v>
      </c>
      <c r="K258" s="3">
        <v>0</v>
      </c>
      <c r="L258" s="3">
        <v>13.443331735240434</v>
      </c>
      <c r="M258" s="3">
        <f>IF(F258&gt;0,SUM($J$2:J258)/SUM($F$2:F258),M257)</f>
        <v>17.298586199815308</v>
      </c>
    </row>
    <row r="259" spans="1:13" x14ac:dyDescent="0.25">
      <c r="A259" s="1">
        <v>44448</v>
      </c>
      <c r="B259" s="2">
        <v>37</v>
      </c>
      <c r="C259" s="2" t="s">
        <v>50</v>
      </c>
      <c r="D259" s="3" t="s">
        <v>16</v>
      </c>
      <c r="E259" s="3">
        <v>0</v>
      </c>
      <c r="F259" s="3">
        <v>22870</v>
      </c>
      <c r="G259" s="3">
        <v>567478.88000000035</v>
      </c>
      <c r="H259" s="3">
        <v>16.7</v>
      </c>
      <c r="I259" s="3" t="s">
        <v>12</v>
      </c>
      <c r="J259" s="3">
        <v>381929</v>
      </c>
      <c r="K259" s="3">
        <v>0</v>
      </c>
      <c r="L259" s="3">
        <v>13.443331735240434</v>
      </c>
      <c r="M259" s="3">
        <f>IF(F259&gt;0,SUM($J$2:J259)/SUM($F$2:F259),M258)</f>
        <v>17.29131551706033</v>
      </c>
    </row>
    <row r="260" spans="1:13" x14ac:dyDescent="0.25">
      <c r="A260" s="1">
        <v>44448</v>
      </c>
      <c r="B260" s="2">
        <v>37</v>
      </c>
      <c r="C260" s="2" t="s">
        <v>50</v>
      </c>
      <c r="D260" s="3" t="s">
        <v>16</v>
      </c>
      <c r="E260" s="3">
        <v>0</v>
      </c>
      <c r="F260" s="3">
        <v>16670</v>
      </c>
      <c r="G260" s="3">
        <v>550808.88000000035</v>
      </c>
      <c r="H260" s="3">
        <v>16.8</v>
      </c>
      <c r="I260" s="3" t="s">
        <v>12</v>
      </c>
      <c r="J260" s="3">
        <v>280056</v>
      </c>
      <c r="K260" s="3">
        <v>0</v>
      </c>
      <c r="L260" s="3">
        <v>13.443331735240434</v>
      </c>
      <c r="M260" s="3">
        <f>IF(F260&gt;0,SUM($J$2:J260)/SUM($F$2:F260),M259)</f>
        <v>17.287003799743058</v>
      </c>
    </row>
    <row r="261" spans="1:13" x14ac:dyDescent="0.25">
      <c r="A261" s="1">
        <v>44448</v>
      </c>
      <c r="B261" s="2">
        <v>37</v>
      </c>
      <c r="C261" s="2" t="s">
        <v>50</v>
      </c>
      <c r="D261" s="3" t="s">
        <v>16</v>
      </c>
      <c r="E261" s="3">
        <v>0</v>
      </c>
      <c r="F261" s="3">
        <v>49950</v>
      </c>
      <c r="G261" s="3">
        <v>500858.88000000035</v>
      </c>
      <c r="H261" s="3">
        <v>18.899999999999999</v>
      </c>
      <c r="I261" s="3" t="s">
        <v>12</v>
      </c>
      <c r="J261" s="3">
        <v>944054.99999999988</v>
      </c>
      <c r="K261" s="3">
        <v>0</v>
      </c>
      <c r="L261" s="3">
        <v>13.443331735240434</v>
      </c>
      <c r="M261" s="3">
        <f>IF(F261&gt;0,SUM($J$2:J261)/SUM($F$2:F261),M260)</f>
        <v>17.3283323718112</v>
      </c>
    </row>
    <row r="262" spans="1:13" x14ac:dyDescent="0.25">
      <c r="A262" s="1">
        <v>44450</v>
      </c>
      <c r="B262" s="2">
        <v>37</v>
      </c>
      <c r="C262" s="2" t="s">
        <v>50</v>
      </c>
      <c r="D262" s="3" t="s">
        <v>16</v>
      </c>
      <c r="E262" s="3">
        <v>0</v>
      </c>
      <c r="F262" s="3">
        <v>22670</v>
      </c>
      <c r="G262" s="3">
        <v>478188.88000000035</v>
      </c>
      <c r="H262" s="3">
        <v>17.600000000000001</v>
      </c>
      <c r="I262" s="3" t="s">
        <v>12</v>
      </c>
      <c r="J262" s="3">
        <v>398992.00000000006</v>
      </c>
      <c r="K262" s="3">
        <v>0</v>
      </c>
      <c r="L262" s="3">
        <v>13.443331735240434</v>
      </c>
      <c r="M262" s="3">
        <f>IF(F262&gt;0,SUM($J$2:J262)/SUM($F$2:F262),M261)</f>
        <v>17.331455212367281</v>
      </c>
    </row>
    <row r="263" spans="1:13" x14ac:dyDescent="0.25">
      <c r="A263" s="1">
        <v>44450</v>
      </c>
      <c r="B263" s="2">
        <v>37</v>
      </c>
      <c r="C263" s="2" t="s">
        <v>50</v>
      </c>
      <c r="D263" s="3" t="s">
        <v>16</v>
      </c>
      <c r="E263" s="3">
        <v>0</v>
      </c>
      <c r="F263" s="3">
        <v>13470</v>
      </c>
      <c r="G263" s="3">
        <v>464718.88000000035</v>
      </c>
      <c r="H263" s="3">
        <v>17.600000000000001</v>
      </c>
      <c r="I263" s="3" t="s">
        <v>12</v>
      </c>
      <c r="J263" s="3">
        <v>237072.00000000003</v>
      </c>
      <c r="K263" s="3">
        <v>0</v>
      </c>
      <c r="L263" s="3">
        <v>13.443331735240434</v>
      </c>
      <c r="M263" s="3">
        <f>IF(F263&gt;0,SUM($J$2:J263)/SUM($F$2:F263),M262)</f>
        <v>17.333276961307835</v>
      </c>
    </row>
    <row r="264" spans="1:13" x14ac:dyDescent="0.25">
      <c r="A264" s="1">
        <v>44450</v>
      </c>
      <c r="B264" s="2">
        <v>37</v>
      </c>
      <c r="C264" s="2" t="s">
        <v>50</v>
      </c>
      <c r="D264" s="3" t="s">
        <v>16</v>
      </c>
      <c r="E264" s="3">
        <v>0</v>
      </c>
      <c r="F264" s="3">
        <v>26450</v>
      </c>
      <c r="G264" s="3">
        <v>438268.88000000035</v>
      </c>
      <c r="H264" s="3">
        <v>18.2</v>
      </c>
      <c r="I264" s="3" t="s">
        <v>12</v>
      </c>
      <c r="J264" s="3">
        <v>481390</v>
      </c>
      <c r="K264" s="3">
        <v>0</v>
      </c>
      <c r="L264" s="3">
        <v>13.443331735240434</v>
      </c>
      <c r="M264" s="3">
        <f>IF(F264&gt;0,SUM($J$2:J264)/SUM($F$2:F264),M263)</f>
        <v>17.34467062164148</v>
      </c>
    </row>
    <row r="265" spans="1:13" x14ac:dyDescent="0.25">
      <c r="A265" s="1">
        <v>44451</v>
      </c>
      <c r="B265" s="2">
        <v>38</v>
      </c>
      <c r="C265" s="2" t="s">
        <v>51</v>
      </c>
      <c r="D265" s="3" t="s">
        <v>16</v>
      </c>
      <c r="E265" s="3">
        <v>0</v>
      </c>
      <c r="F265" s="3">
        <v>6690</v>
      </c>
      <c r="G265" s="3">
        <v>431578.88000000035</v>
      </c>
      <c r="H265" s="3">
        <v>16.8</v>
      </c>
      <c r="I265" s="3" t="s">
        <v>12</v>
      </c>
      <c r="J265" s="3">
        <v>112392</v>
      </c>
      <c r="K265" s="3">
        <v>0</v>
      </c>
      <c r="L265" s="3">
        <v>13.443331735240434</v>
      </c>
      <c r="M265" s="3">
        <f>IF(F265&gt;0,SUM($J$2:J265)/SUM($F$2:F265),M264)</f>
        <v>17.342865627845995</v>
      </c>
    </row>
    <row r="266" spans="1:13" x14ac:dyDescent="0.25">
      <c r="A266" s="1">
        <v>44453</v>
      </c>
      <c r="B266" s="2">
        <v>38</v>
      </c>
      <c r="C266" s="2" t="s">
        <v>51</v>
      </c>
      <c r="D266" s="3" t="s">
        <v>16</v>
      </c>
      <c r="E266" s="3">
        <v>0</v>
      </c>
      <c r="F266" s="3">
        <v>6820</v>
      </c>
      <c r="G266" s="3">
        <v>424758.88000000035</v>
      </c>
      <c r="H266" s="3">
        <v>16.3</v>
      </c>
      <c r="I266" s="3" t="s">
        <v>12</v>
      </c>
      <c r="J266" s="3">
        <v>111166</v>
      </c>
      <c r="K266" s="3">
        <v>0</v>
      </c>
      <c r="L266" s="3">
        <v>13.443331735240434</v>
      </c>
      <c r="M266" s="3">
        <f>IF(F266&gt;0,SUM($J$2:J266)/SUM($F$2:F266),M265)</f>
        <v>17.339354362401291</v>
      </c>
    </row>
    <row r="267" spans="1:13" x14ac:dyDescent="0.25">
      <c r="A267" s="1">
        <v>44457</v>
      </c>
      <c r="B267" s="2">
        <v>38</v>
      </c>
      <c r="C267" s="2" t="s">
        <v>51</v>
      </c>
      <c r="D267" s="3" t="s">
        <v>16</v>
      </c>
      <c r="E267" s="3">
        <v>26710</v>
      </c>
      <c r="F267" s="3">
        <v>0</v>
      </c>
      <c r="G267" s="3">
        <v>451468.88000000035</v>
      </c>
      <c r="H267" s="3" t="s">
        <v>12</v>
      </c>
      <c r="I267" s="3">
        <v>14.7</v>
      </c>
      <c r="J267" s="3">
        <v>0</v>
      </c>
      <c r="K267" s="3">
        <v>392637</v>
      </c>
      <c r="L267" s="3">
        <v>13.45688238850439</v>
      </c>
      <c r="M267" s="3">
        <f>IF(F267&gt;0,SUM($J$2:J267)/SUM($F$2:F267),M266)</f>
        <v>17.339354362401291</v>
      </c>
    </row>
    <row r="268" spans="1:13" x14ac:dyDescent="0.25">
      <c r="A268" s="1">
        <v>44457</v>
      </c>
      <c r="B268" s="2">
        <v>38</v>
      </c>
      <c r="C268" s="2" t="s">
        <v>51</v>
      </c>
      <c r="D268" s="3" t="s">
        <v>16</v>
      </c>
      <c r="E268" s="3">
        <v>0</v>
      </c>
      <c r="F268" s="3">
        <v>3300</v>
      </c>
      <c r="G268" s="3">
        <v>448168.88000000035</v>
      </c>
      <c r="H268" s="3">
        <v>17.100000000000001</v>
      </c>
      <c r="I268" s="3" t="s">
        <v>12</v>
      </c>
      <c r="J268" s="3">
        <v>56430.000000000007</v>
      </c>
      <c r="K268" s="3">
        <v>0</v>
      </c>
      <c r="L268" s="3">
        <v>13.45688238850439</v>
      </c>
      <c r="M268" s="3">
        <f>IF(F268&gt;0,SUM($J$2:J268)/SUM($F$2:F268),M267)</f>
        <v>17.338965049083967</v>
      </c>
    </row>
    <row r="269" spans="1:13" x14ac:dyDescent="0.25">
      <c r="A269" s="1">
        <v>44460</v>
      </c>
      <c r="B269" s="2">
        <v>39</v>
      </c>
      <c r="C269" s="2" t="s">
        <v>52</v>
      </c>
      <c r="D269" s="3" t="s">
        <v>16</v>
      </c>
      <c r="E269" s="3">
        <v>0</v>
      </c>
      <c r="F269" s="3">
        <v>905</v>
      </c>
      <c r="G269" s="3">
        <v>447263.88000000035</v>
      </c>
      <c r="H269" s="3">
        <v>17.399999999999999</v>
      </c>
      <c r="I269" s="3" t="s">
        <v>12</v>
      </c>
      <c r="J269" s="3">
        <v>15746.999999999998</v>
      </c>
      <c r="K269" s="3">
        <v>0</v>
      </c>
      <c r="L269" s="3">
        <v>13.45688238850439</v>
      </c>
      <c r="M269" s="3">
        <f>IF(F269&gt;0,SUM($J$2:J269)/SUM($F$2:F269),M268)</f>
        <v>17.338992262149898</v>
      </c>
    </row>
    <row r="270" spans="1:13" x14ac:dyDescent="0.25">
      <c r="A270" s="1">
        <v>44460</v>
      </c>
      <c r="B270" s="2">
        <v>39</v>
      </c>
      <c r="C270" s="2" t="s">
        <v>52</v>
      </c>
      <c r="D270" s="3" t="s">
        <v>16</v>
      </c>
      <c r="E270" s="3">
        <v>0</v>
      </c>
      <c r="F270" s="3">
        <v>885</v>
      </c>
      <c r="G270" s="3">
        <v>446378.88000000035</v>
      </c>
      <c r="H270" s="3">
        <v>17.7</v>
      </c>
      <c r="I270" s="3" t="s">
        <v>12</v>
      </c>
      <c r="J270" s="3">
        <v>15664.5</v>
      </c>
      <c r="K270" s="3">
        <v>0</v>
      </c>
      <c r="L270" s="3">
        <v>13.45688238850439</v>
      </c>
      <c r="M270" s="3">
        <f>IF(F270&gt;0,SUM($J$2:J270)/SUM($F$2:F270),M269)</f>
        <v>17.339149595489847</v>
      </c>
    </row>
    <row r="271" spans="1:13" x14ac:dyDescent="0.25">
      <c r="A271" s="1">
        <v>44460</v>
      </c>
      <c r="B271" s="2">
        <v>39</v>
      </c>
      <c r="C271" s="2" t="s">
        <v>52</v>
      </c>
      <c r="D271" s="3" t="s">
        <v>16</v>
      </c>
      <c r="E271" s="3">
        <v>0</v>
      </c>
      <c r="F271" s="3">
        <v>3466</v>
      </c>
      <c r="G271" s="3">
        <v>442912.88000000035</v>
      </c>
      <c r="H271" s="3">
        <v>16.5</v>
      </c>
      <c r="I271" s="3" t="s">
        <v>12</v>
      </c>
      <c r="J271" s="3">
        <v>57189</v>
      </c>
      <c r="K271" s="3">
        <v>0</v>
      </c>
      <c r="L271" s="3">
        <v>13.45688238850439</v>
      </c>
      <c r="M271" s="3">
        <f>IF(F271&gt;0,SUM($J$2:J271)/SUM($F$2:F271),M270)</f>
        <v>17.33771975268262</v>
      </c>
    </row>
    <row r="272" spans="1:13" x14ac:dyDescent="0.25">
      <c r="A272" s="1">
        <v>44461</v>
      </c>
      <c r="B272" s="2">
        <v>39</v>
      </c>
      <c r="C272" s="2" t="s">
        <v>52</v>
      </c>
      <c r="D272" s="3" t="s">
        <v>16</v>
      </c>
      <c r="E272" s="3">
        <v>0</v>
      </c>
      <c r="F272" s="3">
        <v>10890</v>
      </c>
      <c r="G272" s="3">
        <v>432022.88000000035</v>
      </c>
      <c r="H272" s="3">
        <v>18.100000000000001</v>
      </c>
      <c r="I272" s="3" t="s">
        <v>12</v>
      </c>
      <c r="J272" s="3">
        <v>197109.00000000003</v>
      </c>
      <c r="K272" s="3">
        <v>0</v>
      </c>
      <c r="L272" s="3">
        <v>13.45688238850439</v>
      </c>
      <c r="M272" s="3">
        <f>IF(F272&gt;0,SUM($J$2:J272)/SUM($F$2:F272),M271)</f>
        <v>17.34177898626972</v>
      </c>
    </row>
    <row r="273" spans="1:13" x14ac:dyDescent="0.25">
      <c r="A273" s="1">
        <v>44461</v>
      </c>
      <c r="B273" s="2">
        <v>39</v>
      </c>
      <c r="C273" s="2" t="s">
        <v>52</v>
      </c>
      <c r="D273" s="3" t="s">
        <v>16</v>
      </c>
      <c r="E273" s="3">
        <v>0</v>
      </c>
      <c r="F273" s="3">
        <v>463</v>
      </c>
      <c r="G273" s="3">
        <v>431559.88000000035</v>
      </c>
      <c r="H273" s="3">
        <v>16.2</v>
      </c>
      <c r="I273" s="3" t="s">
        <v>12</v>
      </c>
      <c r="J273" s="3">
        <v>7500.5999999999995</v>
      </c>
      <c r="K273" s="3">
        <v>0</v>
      </c>
      <c r="L273" s="3">
        <v>13.45688238850439</v>
      </c>
      <c r="M273" s="3">
        <f>IF(F273&gt;0,SUM($J$2:J273)/SUM($F$2:F273),M272)</f>
        <v>17.341520542409199</v>
      </c>
    </row>
    <row r="274" spans="1:13" x14ac:dyDescent="0.25">
      <c r="A274" s="1">
        <v>44461</v>
      </c>
      <c r="B274" s="2">
        <v>39</v>
      </c>
      <c r="C274" s="2" t="s">
        <v>52</v>
      </c>
      <c r="D274" s="3" t="s">
        <v>16</v>
      </c>
      <c r="E274" s="3">
        <v>0</v>
      </c>
      <c r="F274" s="3">
        <v>7550</v>
      </c>
      <c r="G274" s="3">
        <v>424009.88000000035</v>
      </c>
      <c r="H274" s="3">
        <v>17.8</v>
      </c>
      <c r="I274" s="3" t="s">
        <v>12</v>
      </c>
      <c r="J274" s="3">
        <v>134390</v>
      </c>
      <c r="K274" s="3">
        <v>0</v>
      </c>
      <c r="L274" s="3">
        <v>13.45688238850439</v>
      </c>
      <c r="M274" s="3">
        <f>IF(F274&gt;0,SUM($J$2:J274)/SUM($F$2:F274),M273)</f>
        <v>17.343206590523746</v>
      </c>
    </row>
    <row r="275" spans="1:13" x14ac:dyDescent="0.25">
      <c r="A275" s="1">
        <v>44462</v>
      </c>
      <c r="B275" s="2">
        <v>39</v>
      </c>
      <c r="C275" s="2" t="s">
        <v>52</v>
      </c>
      <c r="D275" s="3" t="s">
        <v>16</v>
      </c>
      <c r="E275" s="3">
        <v>0</v>
      </c>
      <c r="F275" s="3">
        <v>9910</v>
      </c>
      <c r="G275" s="3">
        <v>414099.88000000035</v>
      </c>
      <c r="H275" s="3">
        <v>16.7</v>
      </c>
      <c r="I275" s="3" t="s">
        <v>12</v>
      </c>
      <c r="J275" s="3">
        <v>165497</v>
      </c>
      <c r="K275" s="3">
        <v>0</v>
      </c>
      <c r="L275" s="3">
        <v>13.45688238850439</v>
      </c>
      <c r="M275" s="3">
        <f>IF(F275&gt;0,SUM($J$2:J275)/SUM($F$2:F275),M274)</f>
        <v>17.340116750623565</v>
      </c>
    </row>
    <row r="276" spans="1:13" x14ac:dyDescent="0.25">
      <c r="A276" s="1">
        <v>44462</v>
      </c>
      <c r="B276" s="2">
        <v>39</v>
      </c>
      <c r="C276" s="2" t="s">
        <v>52</v>
      </c>
      <c r="D276" s="3" t="s">
        <v>16</v>
      </c>
      <c r="E276" s="3">
        <v>0</v>
      </c>
      <c r="F276" s="3">
        <v>1300</v>
      </c>
      <c r="G276" s="3">
        <v>412799.88000000035</v>
      </c>
      <c r="H276" s="3">
        <v>16.8</v>
      </c>
      <c r="I276" s="3" t="s">
        <v>12</v>
      </c>
      <c r="J276" s="3">
        <v>21840</v>
      </c>
      <c r="K276" s="3">
        <v>0</v>
      </c>
      <c r="L276" s="3">
        <v>13.45688238850439</v>
      </c>
      <c r="M276" s="3">
        <f>IF(F276&gt;0,SUM($J$2:J276)/SUM($F$2:F276),M275)</f>
        <v>17.339776601588035</v>
      </c>
    </row>
    <row r="277" spans="1:13" x14ac:dyDescent="0.25">
      <c r="A277" s="1">
        <v>44462</v>
      </c>
      <c r="B277" s="2">
        <v>39</v>
      </c>
      <c r="C277" s="2" t="s">
        <v>52</v>
      </c>
      <c r="D277" s="3" t="s">
        <v>16</v>
      </c>
      <c r="E277" s="3">
        <v>0</v>
      </c>
      <c r="F277" s="3">
        <v>3577</v>
      </c>
      <c r="G277" s="3">
        <v>409222.88000000035</v>
      </c>
      <c r="H277" s="3">
        <v>17.3</v>
      </c>
      <c r="I277" s="3" t="s">
        <v>12</v>
      </c>
      <c r="J277" s="3">
        <v>61882.100000000006</v>
      </c>
      <c r="K277" s="3">
        <v>0</v>
      </c>
      <c r="L277" s="3">
        <v>13.45688238850439</v>
      </c>
      <c r="M277" s="3">
        <f>IF(F277&gt;0,SUM($J$2:J277)/SUM($F$2:F277),M276)</f>
        <v>17.339707794535983</v>
      </c>
    </row>
    <row r="278" spans="1:13" x14ac:dyDescent="0.25">
      <c r="A278" s="1">
        <v>44462</v>
      </c>
      <c r="B278" s="2">
        <v>39</v>
      </c>
      <c r="C278" s="2" t="s">
        <v>52</v>
      </c>
      <c r="D278" s="3" t="s">
        <v>16</v>
      </c>
      <c r="E278" s="3">
        <v>0</v>
      </c>
      <c r="F278" s="3">
        <v>350</v>
      </c>
      <c r="G278" s="3">
        <v>408872.88000000035</v>
      </c>
      <c r="H278" s="3">
        <v>18.899999999999999</v>
      </c>
      <c r="I278" s="3" t="s">
        <v>12</v>
      </c>
      <c r="J278" s="3">
        <v>6614.9999999999991</v>
      </c>
      <c r="K278" s="3">
        <v>0</v>
      </c>
      <c r="L278" s="3">
        <v>13.45688238850439</v>
      </c>
      <c r="M278" s="3">
        <f>IF(F278&gt;0,SUM($J$2:J278)/SUM($F$2:F278),M277)</f>
        <v>17.339971844928129</v>
      </c>
    </row>
    <row r="279" spans="1:13" x14ac:dyDescent="0.25">
      <c r="A279" s="1">
        <v>44462</v>
      </c>
      <c r="B279" s="2">
        <v>39</v>
      </c>
      <c r="C279" s="2" t="s">
        <v>52</v>
      </c>
      <c r="D279" s="3" t="s">
        <v>16</v>
      </c>
      <c r="E279" s="3">
        <v>1770</v>
      </c>
      <c r="F279" s="3">
        <v>0</v>
      </c>
      <c r="G279" s="3">
        <v>410642.88000000035</v>
      </c>
      <c r="H279" s="3" t="s">
        <v>12</v>
      </c>
      <c r="I279" s="3">
        <v>13.2</v>
      </c>
      <c r="J279" s="3">
        <v>0</v>
      </c>
      <c r="K279" s="3">
        <v>23364</v>
      </c>
      <c r="L279" s="3">
        <v>13.456698961583824</v>
      </c>
      <c r="M279" s="3">
        <f>IF(F279&gt;0,SUM($J$2:J279)/SUM($F$2:F279),M278)</f>
        <v>17.339971844928129</v>
      </c>
    </row>
    <row r="280" spans="1:13" x14ac:dyDescent="0.25">
      <c r="A280" s="1">
        <v>44462</v>
      </c>
      <c r="B280" s="2">
        <v>39</v>
      </c>
      <c r="C280" s="2" t="s">
        <v>52</v>
      </c>
      <c r="D280" s="3" t="s">
        <v>16</v>
      </c>
      <c r="E280" s="3">
        <v>0</v>
      </c>
      <c r="F280" s="3">
        <v>11873</v>
      </c>
      <c r="G280" s="3">
        <v>398769.88000000035</v>
      </c>
      <c r="H280" s="3">
        <v>18.7</v>
      </c>
      <c r="I280" s="3" t="s">
        <v>12</v>
      </c>
      <c r="J280" s="3">
        <v>222025.1</v>
      </c>
      <c r="K280" s="3">
        <v>0</v>
      </c>
      <c r="L280" s="3">
        <v>13.456698961583824</v>
      </c>
      <c r="M280" s="3">
        <f>IF(F280&gt;0,SUM($J$2:J280)/SUM($F$2:F280),M279)</f>
        <v>17.347734943968394</v>
      </c>
    </row>
    <row r="281" spans="1:13" x14ac:dyDescent="0.25">
      <c r="A281" s="1">
        <v>44462</v>
      </c>
      <c r="B281" s="2">
        <v>39</v>
      </c>
      <c r="C281" s="2" t="s">
        <v>52</v>
      </c>
      <c r="D281" s="3" t="s">
        <v>16</v>
      </c>
      <c r="E281" s="3">
        <v>1786</v>
      </c>
      <c r="F281" s="3">
        <v>0</v>
      </c>
      <c r="G281" s="3">
        <v>400555.88000000035</v>
      </c>
      <c r="H281" s="3" t="s">
        <v>12</v>
      </c>
      <c r="I281" s="3">
        <v>12.9</v>
      </c>
      <c r="J281" s="3">
        <v>0</v>
      </c>
      <c r="K281" s="3">
        <v>23039.4</v>
      </c>
      <c r="L281" s="3">
        <v>13.456298146049404</v>
      </c>
      <c r="M281" s="3">
        <f>IF(F281&gt;0,SUM($J$2:J281)/SUM($F$2:F281),M280)</f>
        <v>17.347734943968394</v>
      </c>
    </row>
    <row r="282" spans="1:13" x14ac:dyDescent="0.25">
      <c r="A282" s="1">
        <v>44464</v>
      </c>
      <c r="B282" s="2">
        <v>39</v>
      </c>
      <c r="C282" s="2" t="s">
        <v>52</v>
      </c>
      <c r="D282" s="3" t="s">
        <v>16</v>
      </c>
      <c r="E282" s="3">
        <v>0</v>
      </c>
      <c r="F282" s="3">
        <v>11545</v>
      </c>
      <c r="G282" s="3">
        <v>389010.88000000035</v>
      </c>
      <c r="H282" s="3">
        <v>16.100000000000001</v>
      </c>
      <c r="I282" s="3" t="s">
        <v>12</v>
      </c>
      <c r="J282" s="3">
        <v>185874.50000000003</v>
      </c>
      <c r="K282" s="3">
        <v>0</v>
      </c>
      <c r="L282" s="3">
        <v>13.456298146049404</v>
      </c>
      <c r="M282" s="3">
        <f>IF(F282&gt;0,SUM($J$2:J282)/SUM($F$2:F282),M281)</f>
        <v>17.340847799201267</v>
      </c>
    </row>
    <row r="283" spans="1:13" x14ac:dyDescent="0.25">
      <c r="A283" s="1">
        <v>44466</v>
      </c>
      <c r="B283" s="2">
        <v>40</v>
      </c>
      <c r="C283" s="2" t="s">
        <v>54</v>
      </c>
      <c r="D283" s="3" t="s">
        <v>16</v>
      </c>
      <c r="E283" s="3">
        <v>0</v>
      </c>
      <c r="F283" s="3">
        <v>1786.6</v>
      </c>
      <c r="G283" s="3">
        <v>387224.28000000026</v>
      </c>
      <c r="H283" s="3">
        <v>16.8</v>
      </c>
      <c r="I283" s="3" t="s">
        <v>12</v>
      </c>
      <c r="J283" s="3">
        <v>30014.880000000001</v>
      </c>
      <c r="K283" s="3">
        <v>0</v>
      </c>
      <c r="L283" s="3">
        <v>13.456298146049404</v>
      </c>
      <c r="M283" s="3">
        <f>IF(F283&gt;0,SUM($J$2:J283)/SUM($F$2:F283),M282)</f>
        <v>17.340386211185148</v>
      </c>
    </row>
    <row r="284" spans="1:13" x14ac:dyDescent="0.25">
      <c r="A284" s="1">
        <v>44467</v>
      </c>
      <c r="B284" s="2">
        <v>40</v>
      </c>
      <c r="C284" s="2" t="s">
        <v>54</v>
      </c>
      <c r="D284" s="3" t="s">
        <v>16</v>
      </c>
      <c r="E284" s="3">
        <v>0</v>
      </c>
      <c r="F284" s="3">
        <v>6680</v>
      </c>
      <c r="G284" s="3">
        <v>380544.28000000026</v>
      </c>
      <c r="H284" s="3">
        <v>16.5</v>
      </c>
      <c r="I284" s="3" t="s">
        <v>12</v>
      </c>
      <c r="J284" s="3">
        <v>110220</v>
      </c>
      <c r="K284" s="3">
        <v>0</v>
      </c>
      <c r="L284" s="3">
        <v>13.456298146049404</v>
      </c>
      <c r="M284" s="3">
        <f>IF(F284&gt;0,SUM($J$2:J284)/SUM($F$2:F284),M283)</f>
        <v>17.33771305781956</v>
      </c>
    </row>
    <row r="285" spans="1:13" x14ac:dyDescent="0.25">
      <c r="A285" s="1">
        <v>44478</v>
      </c>
      <c r="B285" s="2">
        <v>41</v>
      </c>
      <c r="C285" s="2" t="s">
        <v>55</v>
      </c>
      <c r="D285" s="3" t="s">
        <v>16</v>
      </c>
      <c r="E285" s="3">
        <v>0</v>
      </c>
      <c r="F285" s="3">
        <v>9210</v>
      </c>
      <c r="G285" s="3">
        <v>371334.28000000026</v>
      </c>
      <c r="H285" s="3">
        <v>18.7</v>
      </c>
      <c r="I285" s="3" t="s">
        <v>12</v>
      </c>
      <c r="J285" s="3">
        <v>172227</v>
      </c>
      <c r="K285" s="3">
        <v>0</v>
      </c>
      <c r="L285" s="3">
        <v>13.456298146049404</v>
      </c>
      <c r="M285" s="3">
        <f>IF(F285&gt;0,SUM($J$2:J285)/SUM($F$2:F285),M284)</f>
        <v>17.343661404142171</v>
      </c>
    </row>
    <row r="286" spans="1:13" x14ac:dyDescent="0.25">
      <c r="A286" s="1">
        <v>44481</v>
      </c>
      <c r="B286" s="2">
        <v>42</v>
      </c>
      <c r="C286" s="2" t="s">
        <v>56</v>
      </c>
      <c r="D286" s="3" t="s">
        <v>16</v>
      </c>
      <c r="E286" s="3">
        <v>0</v>
      </c>
      <c r="F286" s="3">
        <v>1360</v>
      </c>
      <c r="G286" s="3">
        <v>369974.28000000026</v>
      </c>
      <c r="H286" s="3">
        <v>18.899999999999999</v>
      </c>
      <c r="I286" s="3" t="s">
        <v>12</v>
      </c>
      <c r="J286" s="3">
        <v>25703.999999999996</v>
      </c>
      <c r="K286" s="3">
        <v>0</v>
      </c>
      <c r="L286" s="3">
        <v>13.456298146049404</v>
      </c>
      <c r="M286" s="3">
        <f>IF(F286&gt;0,SUM($J$2:J286)/SUM($F$2:F286),M285)</f>
        <v>17.344664242845823</v>
      </c>
    </row>
    <row r="287" spans="1:13" x14ac:dyDescent="0.25">
      <c r="A287" s="1">
        <v>44482</v>
      </c>
      <c r="B287" s="2">
        <v>42</v>
      </c>
      <c r="C287" s="2" t="s">
        <v>56</v>
      </c>
      <c r="D287" s="3" t="s">
        <v>16</v>
      </c>
      <c r="E287" s="3">
        <v>0</v>
      </c>
      <c r="F287" s="3">
        <v>3150</v>
      </c>
      <c r="G287" s="3">
        <v>366824.28000000026</v>
      </c>
      <c r="H287" s="3">
        <v>16.5</v>
      </c>
      <c r="I287" s="3" t="s">
        <v>12</v>
      </c>
      <c r="J287" s="3">
        <v>51975</v>
      </c>
      <c r="K287" s="3">
        <v>0</v>
      </c>
      <c r="L287" s="3">
        <v>13.456298146049404</v>
      </c>
      <c r="M287" s="3">
        <f>IF(F287&gt;0,SUM($J$2:J287)/SUM($F$2:F287),M286)</f>
        <v>17.343405505619927</v>
      </c>
    </row>
    <row r="288" spans="1:13" x14ac:dyDescent="0.25">
      <c r="A288" s="1">
        <v>44483</v>
      </c>
      <c r="B288" s="2">
        <v>42</v>
      </c>
      <c r="C288" s="2" t="s">
        <v>56</v>
      </c>
      <c r="D288" s="3" t="s">
        <v>16</v>
      </c>
      <c r="E288" s="3">
        <v>13470</v>
      </c>
      <c r="F288" s="3">
        <v>0</v>
      </c>
      <c r="G288" s="3">
        <v>380294.28000000026</v>
      </c>
      <c r="H288" s="3" t="s">
        <v>12</v>
      </c>
      <c r="I288" s="3">
        <v>13.1</v>
      </c>
      <c r="J288" s="3">
        <v>0</v>
      </c>
      <c r="K288" s="3">
        <v>176457</v>
      </c>
      <c r="L288" s="3">
        <v>13.454373849763163</v>
      </c>
      <c r="M288" s="3">
        <f>IF(F288&gt;0,SUM($J$2:J288)/SUM($F$2:F288),M287)</f>
        <v>17.343405505619927</v>
      </c>
    </row>
    <row r="289" spans="1:13" x14ac:dyDescent="0.25">
      <c r="A289" s="1">
        <v>44485</v>
      </c>
      <c r="B289" s="2">
        <v>42</v>
      </c>
      <c r="C289" s="2" t="s">
        <v>56</v>
      </c>
      <c r="D289" s="3" t="s">
        <v>16</v>
      </c>
      <c r="E289" s="3">
        <v>0</v>
      </c>
      <c r="F289" s="3">
        <v>6299</v>
      </c>
      <c r="G289" s="3">
        <v>373995.28000000026</v>
      </c>
      <c r="H289" s="3">
        <v>16.100000000000001</v>
      </c>
      <c r="I289" s="3" t="s">
        <v>12</v>
      </c>
      <c r="J289" s="3">
        <v>101413.90000000001</v>
      </c>
      <c r="K289" s="3">
        <v>0</v>
      </c>
      <c r="L289" s="3">
        <v>13.454373849763163</v>
      </c>
      <c r="M289" s="3">
        <f>IF(F289&gt;0,SUM($J$2:J289)/SUM($F$2:F289),M288)</f>
        <v>17.339711202329138</v>
      </c>
    </row>
    <row r="290" spans="1:13" x14ac:dyDescent="0.25">
      <c r="A290" s="1">
        <v>44485</v>
      </c>
      <c r="B290" s="2">
        <v>42</v>
      </c>
      <c r="C290" s="2" t="s">
        <v>56</v>
      </c>
      <c r="D290" s="3" t="s">
        <v>16</v>
      </c>
      <c r="E290" s="3">
        <v>8500</v>
      </c>
      <c r="F290" s="3">
        <v>0</v>
      </c>
      <c r="G290" s="3">
        <v>382495.28000000026</v>
      </c>
      <c r="H290" s="3" t="s">
        <v>12</v>
      </c>
      <c r="I290" s="3">
        <v>12.9</v>
      </c>
      <c r="J290" s="3">
        <v>0</v>
      </c>
      <c r="K290" s="3">
        <v>109650</v>
      </c>
      <c r="L290" s="3">
        <v>13.452490916829559</v>
      </c>
      <c r="M290" s="3">
        <f>IF(F290&gt;0,SUM($J$2:J290)/SUM($F$2:F290),M289)</f>
        <v>17.339711202329138</v>
      </c>
    </row>
    <row r="291" spans="1:13" x14ac:dyDescent="0.25">
      <c r="A291" s="1">
        <v>44485</v>
      </c>
      <c r="B291" s="2">
        <v>42</v>
      </c>
      <c r="C291" s="2" t="s">
        <v>56</v>
      </c>
      <c r="D291" s="3" t="s">
        <v>16</v>
      </c>
      <c r="E291" s="3">
        <v>0</v>
      </c>
      <c r="F291" s="3">
        <v>26653</v>
      </c>
      <c r="G291" s="3">
        <v>355842.28000000026</v>
      </c>
      <c r="H291" s="3">
        <v>17.5</v>
      </c>
      <c r="I291" s="3" t="s">
        <v>12</v>
      </c>
      <c r="J291" s="3">
        <v>466427.5</v>
      </c>
      <c r="K291" s="3">
        <v>0</v>
      </c>
      <c r="L291" s="3">
        <v>13.452490916829559</v>
      </c>
      <c r="M291" s="3">
        <f>IF(F291&gt;0,SUM($J$2:J291)/SUM($F$2:F291),M290)</f>
        <v>17.341701287367609</v>
      </c>
    </row>
    <row r="292" spans="1:13" x14ac:dyDescent="0.25">
      <c r="A292" s="1">
        <v>44486</v>
      </c>
      <c r="B292" s="2">
        <v>43</v>
      </c>
      <c r="C292" s="2" t="s">
        <v>57</v>
      </c>
      <c r="D292" s="3" t="s">
        <v>16</v>
      </c>
      <c r="E292" s="3">
        <v>0</v>
      </c>
      <c r="F292" s="3">
        <v>362</v>
      </c>
      <c r="G292" s="3">
        <v>355480.28000000026</v>
      </c>
      <c r="H292" s="3">
        <v>18.5</v>
      </c>
      <c r="I292" s="3" t="s">
        <v>12</v>
      </c>
      <c r="J292" s="3">
        <v>6697</v>
      </c>
      <c r="K292" s="3">
        <v>0</v>
      </c>
      <c r="L292" s="3">
        <v>13.452490916829559</v>
      </c>
      <c r="M292" s="3">
        <f>IF(F292&gt;0,SUM($J$2:J292)/SUM($F$2:F292),M291)</f>
        <v>17.341896576591765</v>
      </c>
    </row>
    <row r="293" spans="1:13" x14ac:dyDescent="0.25">
      <c r="A293" s="1">
        <v>44486</v>
      </c>
      <c r="B293" s="2">
        <v>43</v>
      </c>
      <c r="C293" s="2" t="s">
        <v>57</v>
      </c>
      <c r="D293" s="3" t="s">
        <v>16</v>
      </c>
      <c r="E293" s="3">
        <v>0</v>
      </c>
      <c r="F293" s="3">
        <v>260</v>
      </c>
      <c r="G293" s="3">
        <v>355220.28000000026</v>
      </c>
      <c r="H293" s="3">
        <v>16.2</v>
      </c>
      <c r="I293" s="3" t="s">
        <v>12</v>
      </c>
      <c r="J293" s="3">
        <v>4212</v>
      </c>
      <c r="K293" s="3">
        <v>0</v>
      </c>
      <c r="L293" s="3">
        <v>13.452490916829559</v>
      </c>
      <c r="M293" s="3">
        <f>IF(F293&gt;0,SUM($J$2:J293)/SUM($F$2:F293),M292)</f>
        <v>17.341758316555161</v>
      </c>
    </row>
    <row r="294" spans="1:13" x14ac:dyDescent="0.25">
      <c r="A294" s="1">
        <v>44487</v>
      </c>
      <c r="B294" s="2">
        <v>43</v>
      </c>
      <c r="C294" s="2" t="s">
        <v>57</v>
      </c>
      <c r="D294" s="3" t="s">
        <v>16</v>
      </c>
      <c r="E294" s="3">
        <v>0</v>
      </c>
      <c r="F294" s="3">
        <v>1312</v>
      </c>
      <c r="G294" s="3">
        <v>353908.28000000026</v>
      </c>
      <c r="H294" s="3">
        <v>17.7</v>
      </c>
      <c r="I294" s="3" t="s">
        <v>12</v>
      </c>
      <c r="J294" s="3">
        <v>23222.399999999998</v>
      </c>
      <c r="K294" s="3">
        <v>0</v>
      </c>
      <c r="L294" s="3">
        <v>13.452490916829559</v>
      </c>
      <c r="M294" s="3">
        <f>IF(F294&gt;0,SUM($J$2:J294)/SUM($F$2:F294),M293)</f>
        <v>17.341977063116364</v>
      </c>
    </row>
    <row r="295" spans="1:13" x14ac:dyDescent="0.25">
      <c r="A295" s="1">
        <v>44487</v>
      </c>
      <c r="B295" s="2">
        <v>43</v>
      </c>
      <c r="C295" s="2" t="s">
        <v>57</v>
      </c>
      <c r="D295" s="3" t="s">
        <v>16</v>
      </c>
      <c r="E295" s="3">
        <v>0</v>
      </c>
      <c r="F295" s="3">
        <v>1330</v>
      </c>
      <c r="G295" s="3">
        <v>352578.28000000026</v>
      </c>
      <c r="H295" s="3">
        <v>17.100000000000001</v>
      </c>
      <c r="I295" s="3" t="s">
        <v>12</v>
      </c>
      <c r="J295" s="3">
        <v>22743.000000000004</v>
      </c>
      <c r="K295" s="3">
        <v>0</v>
      </c>
      <c r="L295" s="3">
        <v>13.452490916829559</v>
      </c>
      <c r="M295" s="3">
        <f>IF(F295&gt;0,SUM($J$2:J295)/SUM($F$2:F295),M294)</f>
        <v>17.341827374634317</v>
      </c>
    </row>
    <row r="296" spans="1:13" x14ac:dyDescent="0.25">
      <c r="A296" s="1">
        <v>44487</v>
      </c>
      <c r="B296" s="2">
        <v>43</v>
      </c>
      <c r="C296" s="2" t="s">
        <v>57</v>
      </c>
      <c r="D296" s="3" t="s">
        <v>16</v>
      </c>
      <c r="E296" s="3">
        <v>0</v>
      </c>
      <c r="F296" s="3">
        <v>177</v>
      </c>
      <c r="G296" s="3">
        <v>352401.28000000026</v>
      </c>
      <c r="H296" s="3">
        <v>16.5</v>
      </c>
      <c r="I296" s="3" t="s">
        <v>12</v>
      </c>
      <c r="J296" s="3">
        <v>2920.5</v>
      </c>
      <c r="K296" s="3">
        <v>0</v>
      </c>
      <c r="L296" s="3">
        <v>13.452490916829559</v>
      </c>
      <c r="M296" s="3">
        <f>IF(F296&gt;0,SUM($J$2:J296)/SUM($F$2:F296),M295)</f>
        <v>17.341758076251427</v>
      </c>
    </row>
    <row r="297" spans="1:13" x14ac:dyDescent="0.25">
      <c r="A297" s="1">
        <v>44487</v>
      </c>
      <c r="B297" s="2">
        <v>43</v>
      </c>
      <c r="C297" s="2" t="s">
        <v>57</v>
      </c>
      <c r="D297" s="3" t="s">
        <v>16</v>
      </c>
      <c r="E297" s="3">
        <v>0</v>
      </c>
      <c r="F297" s="3">
        <v>346.7</v>
      </c>
      <c r="G297" s="3">
        <v>352054.58000000007</v>
      </c>
      <c r="H297" s="3">
        <v>16.3</v>
      </c>
      <c r="I297" s="3" t="s">
        <v>12</v>
      </c>
      <c r="J297" s="3">
        <v>5651.21</v>
      </c>
      <c r="K297" s="3">
        <v>0</v>
      </c>
      <c r="L297" s="3">
        <v>13.452490916829559</v>
      </c>
      <c r="M297" s="3">
        <f>IF(F297&gt;0,SUM($J$2:J297)/SUM($F$2:F297),M296)</f>
        <v>17.341590127226699</v>
      </c>
    </row>
    <row r="298" spans="1:13" x14ac:dyDescent="0.25">
      <c r="A298" s="1">
        <v>44488</v>
      </c>
      <c r="B298" s="2">
        <v>43</v>
      </c>
      <c r="C298" s="2" t="s">
        <v>57</v>
      </c>
      <c r="D298" s="3" t="s">
        <v>16</v>
      </c>
      <c r="E298" s="3">
        <v>0</v>
      </c>
      <c r="F298" s="3">
        <v>2890</v>
      </c>
      <c r="G298" s="3">
        <v>349164.58000000007</v>
      </c>
      <c r="H298" s="3">
        <v>17.600000000000001</v>
      </c>
      <c r="I298" s="3" t="s">
        <v>12</v>
      </c>
      <c r="J298" s="3">
        <v>50864.000000000007</v>
      </c>
      <c r="K298" s="3">
        <v>0</v>
      </c>
      <c r="L298" s="3">
        <v>13.452490916829559</v>
      </c>
      <c r="M298" s="3">
        <f>IF(F298&gt;0,SUM($J$2:J298)/SUM($F$2:F298),M297)</f>
        <v>17.341936928332519</v>
      </c>
    </row>
    <row r="299" spans="1:13" x14ac:dyDescent="0.25">
      <c r="A299" s="1">
        <v>44488</v>
      </c>
      <c r="B299" s="2">
        <v>43</v>
      </c>
      <c r="C299" s="2" t="s">
        <v>57</v>
      </c>
      <c r="D299" s="3" t="s">
        <v>16</v>
      </c>
      <c r="E299" s="3">
        <v>0</v>
      </c>
      <c r="F299" s="3">
        <v>1330</v>
      </c>
      <c r="G299" s="3">
        <v>347834.58000000007</v>
      </c>
      <c r="H299" s="3">
        <v>18.2</v>
      </c>
      <c r="I299" s="3" t="s">
        <v>12</v>
      </c>
      <c r="J299" s="3">
        <v>24206</v>
      </c>
      <c r="K299" s="3">
        <v>0</v>
      </c>
      <c r="L299" s="3">
        <v>13.452490916829559</v>
      </c>
      <c r="M299" s="3">
        <f>IF(F299&gt;0,SUM($J$2:J299)/SUM($F$2:F299),M298)</f>
        <v>17.342466562790811</v>
      </c>
    </row>
    <row r="300" spans="1:13" x14ac:dyDescent="0.25">
      <c r="A300" s="1">
        <v>44488</v>
      </c>
      <c r="B300" s="2">
        <v>43</v>
      </c>
      <c r="C300" s="2" t="s">
        <v>57</v>
      </c>
      <c r="D300" s="3" t="s">
        <v>16</v>
      </c>
      <c r="E300" s="3">
        <v>4315</v>
      </c>
      <c r="F300" s="3">
        <v>0</v>
      </c>
      <c r="G300" s="3">
        <v>352149.58000000007</v>
      </c>
      <c r="H300" s="3" t="s">
        <v>12</v>
      </c>
      <c r="I300" s="3">
        <v>12.4</v>
      </c>
      <c r="J300" s="3">
        <v>0</v>
      </c>
      <c r="K300" s="3">
        <v>53506</v>
      </c>
      <c r="L300" s="3">
        <v>13.450679309080668</v>
      </c>
      <c r="M300" s="3">
        <f>IF(F300&gt;0,SUM($J$2:J300)/SUM($F$2:F300),M299)</f>
        <v>17.342466562790811</v>
      </c>
    </row>
    <row r="301" spans="1:13" x14ac:dyDescent="0.25">
      <c r="A301" s="1">
        <v>44489</v>
      </c>
      <c r="B301" s="2">
        <v>43</v>
      </c>
      <c r="C301" s="2" t="s">
        <v>57</v>
      </c>
      <c r="D301" s="3" t="s">
        <v>16</v>
      </c>
      <c r="E301" s="3">
        <v>0</v>
      </c>
      <c r="F301" s="3">
        <v>4160</v>
      </c>
      <c r="G301" s="3">
        <v>347989.58000000007</v>
      </c>
      <c r="H301" s="3">
        <v>16.100000000000001</v>
      </c>
      <c r="I301" s="3" t="s">
        <v>12</v>
      </c>
      <c r="J301" s="3">
        <v>66976</v>
      </c>
      <c r="K301" s="3">
        <v>0</v>
      </c>
      <c r="L301" s="3">
        <v>13.450679309080668</v>
      </c>
      <c r="M301" s="3">
        <f>IF(F301&gt;0,SUM($J$2:J301)/SUM($F$2:F301),M300)</f>
        <v>17.3400724436015</v>
      </c>
    </row>
    <row r="302" spans="1:13" x14ac:dyDescent="0.25">
      <c r="A302" s="1">
        <v>44489</v>
      </c>
      <c r="B302" s="2">
        <v>43</v>
      </c>
      <c r="C302" s="2" t="s">
        <v>57</v>
      </c>
      <c r="D302" s="3" t="s">
        <v>16</v>
      </c>
      <c r="E302" s="3">
        <v>0</v>
      </c>
      <c r="F302" s="3">
        <v>3258</v>
      </c>
      <c r="G302" s="3">
        <v>344731.58000000007</v>
      </c>
      <c r="H302" s="3">
        <v>18.5</v>
      </c>
      <c r="I302" s="3" t="s">
        <v>12</v>
      </c>
      <c r="J302" s="3">
        <v>60273</v>
      </c>
      <c r="K302" s="3">
        <v>0</v>
      </c>
      <c r="L302" s="3">
        <v>13.450679309080668</v>
      </c>
      <c r="M302" s="3">
        <f>IF(F302&gt;0,SUM($J$2:J302)/SUM($F$2:F302),M301)</f>
        <v>17.341820255824747</v>
      </c>
    </row>
    <row r="303" spans="1:13" x14ac:dyDescent="0.25">
      <c r="A303" s="1">
        <v>44489</v>
      </c>
      <c r="B303" s="2">
        <v>43</v>
      </c>
      <c r="C303" s="2" t="s">
        <v>57</v>
      </c>
      <c r="D303" s="3" t="s">
        <v>16</v>
      </c>
      <c r="E303" s="3">
        <v>0</v>
      </c>
      <c r="F303" s="3">
        <v>116</v>
      </c>
      <c r="G303" s="3">
        <v>344615.58000000007</v>
      </c>
      <c r="H303" s="3">
        <v>16.3</v>
      </c>
      <c r="I303" s="3" t="s">
        <v>12</v>
      </c>
      <c r="J303" s="3">
        <v>1890.8000000000002</v>
      </c>
      <c r="K303" s="3">
        <v>0</v>
      </c>
      <c r="L303" s="3">
        <v>13.450679309080668</v>
      </c>
      <c r="M303" s="3">
        <f>IF(F303&gt;0,SUM($J$2:J303)/SUM($F$2:F303),M302)</f>
        <v>17.341764365026403</v>
      </c>
    </row>
    <row r="304" spans="1:13" x14ac:dyDescent="0.25">
      <c r="A304" s="1">
        <v>44492</v>
      </c>
      <c r="B304" s="2">
        <v>43</v>
      </c>
      <c r="C304" s="2" t="s">
        <v>57</v>
      </c>
      <c r="D304" s="3" t="s">
        <v>16</v>
      </c>
      <c r="E304" s="3">
        <v>0</v>
      </c>
      <c r="F304" s="3">
        <v>9706</v>
      </c>
      <c r="G304" s="3">
        <v>334909.58000000007</v>
      </c>
      <c r="H304" s="3">
        <v>16.399999999999999</v>
      </c>
      <c r="I304" s="3" t="s">
        <v>12</v>
      </c>
      <c r="J304" s="3">
        <v>159178.4</v>
      </c>
      <c r="K304" s="3">
        <v>0</v>
      </c>
      <c r="L304" s="3">
        <v>13.450679309080668</v>
      </c>
      <c r="M304" s="3">
        <f>IF(F304&gt;0,SUM($J$2:J304)/SUM($F$2:F304),M303)</f>
        <v>17.337555868525673</v>
      </c>
    </row>
    <row r="305" spans="1:13" x14ac:dyDescent="0.25">
      <c r="A305" s="1">
        <v>44493</v>
      </c>
      <c r="B305" s="2">
        <v>44</v>
      </c>
      <c r="C305" s="2" t="s">
        <v>58</v>
      </c>
      <c r="D305" s="3" t="s">
        <v>16</v>
      </c>
      <c r="E305" s="3">
        <v>0</v>
      </c>
      <c r="F305" s="3">
        <v>130</v>
      </c>
      <c r="G305" s="3">
        <v>334779.58000000007</v>
      </c>
      <c r="H305" s="3">
        <v>17.5</v>
      </c>
      <c r="I305" s="3" t="s">
        <v>12</v>
      </c>
      <c r="J305" s="3">
        <v>2275</v>
      </c>
      <c r="K305" s="3">
        <v>0</v>
      </c>
      <c r="L305" s="3">
        <v>13.450679309080668</v>
      </c>
      <c r="M305" s="3">
        <f>IF(F305&gt;0,SUM($J$2:J305)/SUM($F$2:F305),M304)</f>
        <v>17.337565590753986</v>
      </c>
    </row>
    <row r="306" spans="1:13" x14ac:dyDescent="0.25">
      <c r="A306" s="1">
        <v>44493</v>
      </c>
      <c r="B306" s="2">
        <v>44</v>
      </c>
      <c r="C306" s="2" t="s">
        <v>58</v>
      </c>
      <c r="D306" s="3" t="s">
        <v>16</v>
      </c>
      <c r="E306" s="3">
        <v>0</v>
      </c>
      <c r="F306" s="3">
        <v>1700</v>
      </c>
      <c r="G306" s="3">
        <v>333079.58000000007</v>
      </c>
      <c r="H306" s="3">
        <v>16.3</v>
      </c>
      <c r="I306" s="3" t="s">
        <v>12</v>
      </c>
      <c r="J306" s="3">
        <v>27710</v>
      </c>
      <c r="K306" s="3">
        <v>0</v>
      </c>
      <c r="L306" s="3">
        <v>13.450679309080668</v>
      </c>
      <c r="M306" s="3">
        <f>IF(F306&gt;0,SUM($J$2:J306)/SUM($F$2:F306),M305)</f>
        <v>17.33675417553064</v>
      </c>
    </row>
    <row r="307" spans="1:13" x14ac:dyDescent="0.25">
      <c r="A307" s="1">
        <v>44495</v>
      </c>
      <c r="B307" s="2">
        <v>44</v>
      </c>
      <c r="C307" s="2" t="s">
        <v>58</v>
      </c>
      <c r="D307" s="3" t="s">
        <v>16</v>
      </c>
      <c r="E307" s="3">
        <v>0</v>
      </c>
      <c r="F307" s="3">
        <v>2620</v>
      </c>
      <c r="G307" s="3">
        <v>330459.58000000007</v>
      </c>
      <c r="H307" s="3">
        <v>18.8</v>
      </c>
      <c r="I307" s="3" t="s">
        <v>12</v>
      </c>
      <c r="J307" s="3">
        <v>49256</v>
      </c>
      <c r="K307" s="3">
        <v>0</v>
      </c>
      <c r="L307" s="3">
        <v>13.450679309080668</v>
      </c>
      <c r="M307" s="3">
        <f>IF(F307&gt;0,SUM($J$2:J307)/SUM($F$2:F307),M306)</f>
        <v>17.338515640994519</v>
      </c>
    </row>
    <row r="308" spans="1:13" x14ac:dyDescent="0.25">
      <c r="A308" s="1">
        <v>44495</v>
      </c>
      <c r="B308" s="2">
        <v>44</v>
      </c>
      <c r="C308" s="2" t="s">
        <v>58</v>
      </c>
      <c r="D308" s="3" t="s">
        <v>16</v>
      </c>
      <c r="E308" s="3">
        <v>0</v>
      </c>
      <c r="F308" s="3">
        <v>16820</v>
      </c>
      <c r="G308" s="3">
        <v>313639.58000000007</v>
      </c>
      <c r="H308" s="3">
        <v>16.3</v>
      </c>
      <c r="I308" s="3" t="s">
        <v>12</v>
      </c>
      <c r="J308" s="3">
        <v>274166</v>
      </c>
      <c r="K308" s="3">
        <v>0</v>
      </c>
      <c r="L308" s="3">
        <v>13.450679309080668</v>
      </c>
      <c r="M308" s="3">
        <f>IF(F308&gt;0,SUM($J$2:J308)/SUM($F$2:F308),M307)</f>
        <v>17.330551276185844</v>
      </c>
    </row>
    <row r="309" spans="1:13" x14ac:dyDescent="0.25">
      <c r="A309" s="1">
        <v>44496</v>
      </c>
      <c r="B309" s="2">
        <v>44</v>
      </c>
      <c r="C309" s="2" t="s">
        <v>58</v>
      </c>
      <c r="D309" s="3" t="s">
        <v>16</v>
      </c>
      <c r="E309" s="3">
        <v>0</v>
      </c>
      <c r="F309" s="3">
        <v>4315</v>
      </c>
      <c r="G309" s="3">
        <v>309324.58000000007</v>
      </c>
      <c r="H309" s="3">
        <v>16.399999999999999</v>
      </c>
      <c r="I309" s="3" t="s">
        <v>12</v>
      </c>
      <c r="J309" s="3">
        <v>70766</v>
      </c>
      <c r="K309" s="3">
        <v>0</v>
      </c>
      <c r="L309" s="3">
        <v>13.450679309080668</v>
      </c>
      <c r="M309" s="3">
        <f>IF(F309&gt;0,SUM($J$2:J309)/SUM($F$2:F309),M308)</f>
        <v>17.328724103356382</v>
      </c>
    </row>
    <row r="310" spans="1:13" x14ac:dyDescent="0.25">
      <c r="A310" s="1">
        <v>44499</v>
      </c>
      <c r="B310" s="2">
        <v>44</v>
      </c>
      <c r="C310" s="2" t="s">
        <v>58</v>
      </c>
      <c r="D310" s="3" t="s">
        <v>16</v>
      </c>
      <c r="E310" s="3">
        <v>0</v>
      </c>
      <c r="F310" s="3">
        <v>2061</v>
      </c>
      <c r="G310" s="3">
        <v>307263.58000000007</v>
      </c>
      <c r="H310" s="3">
        <v>18.5</v>
      </c>
      <c r="I310" s="3" t="s">
        <v>12</v>
      </c>
      <c r="J310" s="3">
        <v>38128.5</v>
      </c>
      <c r="K310" s="3">
        <v>0</v>
      </c>
      <c r="L310" s="3">
        <v>13.450679309080668</v>
      </c>
      <c r="M310" s="3">
        <f>IF(F310&gt;0,SUM($J$2:J310)/SUM($F$2:F310),M309)</f>
        <v>17.329821563108986</v>
      </c>
    </row>
    <row r="311" spans="1:13" x14ac:dyDescent="0.25">
      <c r="A311" s="1">
        <v>44502</v>
      </c>
      <c r="B311" s="2">
        <v>45</v>
      </c>
      <c r="C311" s="2" t="s">
        <v>59</v>
      </c>
      <c r="D311" s="3" t="s">
        <v>16</v>
      </c>
      <c r="E311" s="3">
        <v>0</v>
      </c>
      <c r="F311" s="3">
        <v>9840</v>
      </c>
      <c r="G311" s="3">
        <v>297423.58000000007</v>
      </c>
      <c r="H311" s="3">
        <v>18.5</v>
      </c>
      <c r="I311" s="3" t="s">
        <v>12</v>
      </c>
      <c r="J311" s="3">
        <v>182040</v>
      </c>
      <c r="K311" s="3">
        <v>0</v>
      </c>
      <c r="L311" s="3">
        <v>13.450679309080668</v>
      </c>
      <c r="M311" s="3">
        <f>IF(F311&gt;0,SUM($J$2:J311)/SUM($F$2:F311),M310)</f>
        <v>17.335033031574877</v>
      </c>
    </row>
    <row r="312" spans="1:13" x14ac:dyDescent="0.25">
      <c r="A312" s="1">
        <v>44503</v>
      </c>
      <c r="B312" s="2">
        <v>45</v>
      </c>
      <c r="C312" s="2" t="s">
        <v>59</v>
      </c>
      <c r="D312" s="3" t="s">
        <v>16</v>
      </c>
      <c r="E312" s="3">
        <v>0</v>
      </c>
      <c r="F312" s="3">
        <v>10390</v>
      </c>
      <c r="G312" s="3">
        <v>287033.58000000007</v>
      </c>
      <c r="H312" s="3">
        <v>18.7</v>
      </c>
      <c r="I312" s="3" t="s">
        <v>12</v>
      </c>
      <c r="J312" s="3">
        <v>194293</v>
      </c>
      <c r="K312" s="3">
        <v>0</v>
      </c>
      <c r="L312" s="3">
        <v>13.450679309080668</v>
      </c>
      <c r="M312" s="3">
        <f>IF(F312&gt;0,SUM($J$2:J312)/SUM($F$2:F312),M311)</f>
        <v>17.341421740955894</v>
      </c>
    </row>
    <row r="313" spans="1:13" x14ac:dyDescent="0.25">
      <c r="A313" s="1">
        <v>44509</v>
      </c>
      <c r="B313" s="2">
        <v>46</v>
      </c>
      <c r="C313" s="2" t="s">
        <v>60</v>
      </c>
      <c r="D313" s="3" t="s">
        <v>16</v>
      </c>
      <c r="E313" s="3">
        <v>0</v>
      </c>
      <c r="F313" s="3">
        <v>32501</v>
      </c>
      <c r="G313" s="3">
        <v>254532.58000000007</v>
      </c>
      <c r="H313" s="3">
        <v>16.7</v>
      </c>
      <c r="I313" s="3" t="s">
        <v>12</v>
      </c>
      <c r="J313" s="3">
        <v>542766.69999999995</v>
      </c>
      <c r="K313" s="3">
        <v>0</v>
      </c>
      <c r="L313" s="3">
        <v>13.450679309080668</v>
      </c>
      <c r="M313" s="3">
        <f>IF(F313&gt;0,SUM($J$2:J313)/SUM($F$2:F313),M312)</f>
        <v>17.332166165723002</v>
      </c>
    </row>
    <row r="314" spans="1:13" x14ac:dyDescent="0.25">
      <c r="A314" s="1">
        <v>44510</v>
      </c>
      <c r="B314" s="2">
        <v>46</v>
      </c>
      <c r="C314" s="2" t="s">
        <v>60</v>
      </c>
      <c r="D314" s="3" t="s">
        <v>16</v>
      </c>
      <c r="E314" s="3">
        <v>0</v>
      </c>
      <c r="F314" s="3">
        <v>52640</v>
      </c>
      <c r="G314" s="3">
        <v>201892.58000000007</v>
      </c>
      <c r="H314" s="3">
        <v>18.100000000000001</v>
      </c>
      <c r="I314" s="3" t="s">
        <v>12</v>
      </c>
      <c r="J314" s="3">
        <v>952784.00000000012</v>
      </c>
      <c r="K314" s="3">
        <v>0</v>
      </c>
      <c r="L314" s="3">
        <v>13.450679309080668</v>
      </c>
      <c r="M314" s="3">
        <f>IF(F314&gt;0,SUM($J$2:J314)/SUM($F$2:F314),M313)</f>
        <v>17.349701457582736</v>
      </c>
    </row>
    <row r="315" spans="1:13" x14ac:dyDescent="0.25">
      <c r="A315" s="1">
        <v>44510</v>
      </c>
      <c r="B315" s="2">
        <v>46</v>
      </c>
      <c r="C315" s="2" t="s">
        <v>60</v>
      </c>
      <c r="D315" s="3" t="s">
        <v>16</v>
      </c>
      <c r="E315" s="3">
        <v>0</v>
      </c>
      <c r="F315" s="3">
        <v>26000</v>
      </c>
      <c r="G315" s="3">
        <v>175892.58000000007</v>
      </c>
      <c r="H315" s="3">
        <v>17.8</v>
      </c>
      <c r="I315" s="3" t="s">
        <v>12</v>
      </c>
      <c r="J315" s="3">
        <v>462800</v>
      </c>
      <c r="K315" s="3">
        <v>0</v>
      </c>
      <c r="L315" s="3">
        <v>13.450679309080668</v>
      </c>
      <c r="M315" s="3">
        <f>IF(F315&gt;0,SUM($J$2:J315)/SUM($F$2:F315),M314)</f>
        <v>17.354724101726585</v>
      </c>
    </row>
    <row r="316" spans="1:13" x14ac:dyDescent="0.25">
      <c r="A316" s="1">
        <v>44511</v>
      </c>
      <c r="B316" s="2">
        <v>46</v>
      </c>
      <c r="C316" s="2" t="s">
        <v>60</v>
      </c>
      <c r="D316" s="3" t="s">
        <v>16</v>
      </c>
      <c r="E316" s="3">
        <v>0</v>
      </c>
      <c r="F316" s="3">
        <v>31320</v>
      </c>
      <c r="G316" s="3">
        <v>144572.58000000007</v>
      </c>
      <c r="H316" s="3">
        <v>18.600000000000001</v>
      </c>
      <c r="I316" s="3" t="s">
        <v>12</v>
      </c>
      <c r="J316" s="3">
        <v>582552</v>
      </c>
      <c r="K316" s="3">
        <v>0</v>
      </c>
      <c r="L316" s="3">
        <v>13.450679309080668</v>
      </c>
      <c r="M316" s="3">
        <f>IF(F316&gt;0,SUM($J$2:J316)/SUM($F$2:F316),M315)</f>
        <v>17.371234189888604</v>
      </c>
    </row>
    <row r="317" spans="1:13" x14ac:dyDescent="0.25">
      <c r="A317" s="1">
        <v>44512</v>
      </c>
      <c r="B317" s="2">
        <v>46</v>
      </c>
      <c r="C317" s="2" t="s">
        <v>60</v>
      </c>
      <c r="D317" s="3" t="s">
        <v>16</v>
      </c>
      <c r="E317" s="3">
        <v>0</v>
      </c>
      <c r="F317" s="3">
        <v>52110</v>
      </c>
      <c r="G317" s="3">
        <v>92462.580000000075</v>
      </c>
      <c r="H317" s="3">
        <v>16.3</v>
      </c>
      <c r="I317" s="3" t="s">
        <v>12</v>
      </c>
      <c r="J317" s="3">
        <v>849393</v>
      </c>
      <c r="K317" s="3">
        <v>0</v>
      </c>
      <c r="L317" s="3">
        <v>13.450679309080668</v>
      </c>
      <c r="M317" s="3">
        <f>IF(F317&gt;0,SUM($J$2:J317)/SUM($F$2:F317),M316)</f>
        <v>17.348113986723817</v>
      </c>
    </row>
    <row r="318" spans="1:13" x14ac:dyDescent="0.25">
      <c r="A318" s="1">
        <v>44512</v>
      </c>
      <c r="B318" s="2">
        <v>46</v>
      </c>
      <c r="C318" s="2" t="s">
        <v>60</v>
      </c>
      <c r="D318" s="3" t="s">
        <v>16</v>
      </c>
      <c r="E318" s="3">
        <v>0</v>
      </c>
      <c r="F318" s="3">
        <v>26690</v>
      </c>
      <c r="G318" s="3">
        <v>65772.580000000075</v>
      </c>
      <c r="H318" s="3">
        <v>16.600000000000001</v>
      </c>
      <c r="I318" s="3" t="s">
        <v>12</v>
      </c>
      <c r="J318" s="3">
        <v>443054.00000000006</v>
      </c>
      <c r="K318" s="3">
        <v>0</v>
      </c>
      <c r="L318" s="3">
        <v>13.450679309080668</v>
      </c>
      <c r="M318" s="3">
        <f>IF(F318&gt;0,SUM($J$2:J318)/SUM($F$2:F318),M317)</f>
        <v>17.339934463738292</v>
      </c>
    </row>
    <row r="319" spans="1:13" x14ac:dyDescent="0.25">
      <c r="A319" s="1">
        <v>44514</v>
      </c>
      <c r="B319" s="2">
        <v>47</v>
      </c>
      <c r="C319" s="2" t="s">
        <v>61</v>
      </c>
      <c r="D319" s="3" t="s">
        <v>16</v>
      </c>
      <c r="E319" s="3">
        <v>0</v>
      </c>
      <c r="F319" s="3">
        <v>12200</v>
      </c>
      <c r="G319" s="3">
        <v>53572.580000000075</v>
      </c>
      <c r="H319" s="3">
        <v>16.100000000000001</v>
      </c>
      <c r="I319" s="3" t="s">
        <v>12</v>
      </c>
      <c r="J319" s="3">
        <v>196420.00000000003</v>
      </c>
      <c r="K319" s="3">
        <v>0</v>
      </c>
      <c r="L319" s="3">
        <v>13.450679309080668</v>
      </c>
      <c r="M319" s="3">
        <f>IF(F319&gt;0,SUM($J$2:J319)/SUM($F$2:F319),M318)</f>
        <v>17.33376844107314</v>
      </c>
    </row>
    <row r="320" spans="1:13" x14ac:dyDescent="0.25">
      <c r="A320" s="1">
        <v>44514</v>
      </c>
      <c r="B320" s="2">
        <v>47</v>
      </c>
      <c r="C320" s="2" t="s">
        <v>61</v>
      </c>
      <c r="D320" s="3" t="s">
        <v>16</v>
      </c>
      <c r="E320" s="3">
        <v>0</v>
      </c>
      <c r="F320" s="3">
        <v>10200</v>
      </c>
      <c r="G320" s="3">
        <v>43372.580000000075</v>
      </c>
      <c r="H320" s="3">
        <v>18.399999999999999</v>
      </c>
      <c r="I320" s="3" t="s">
        <v>12</v>
      </c>
      <c r="J320" s="3">
        <v>187680</v>
      </c>
      <c r="K320" s="3">
        <v>0</v>
      </c>
      <c r="L320" s="3">
        <v>13.450679309080668</v>
      </c>
      <c r="M320" s="3">
        <f>IF(F320&gt;0,SUM($J$2:J320)/SUM($F$2:F320),M319)</f>
        <v>17.338183091941602</v>
      </c>
    </row>
    <row r="321" spans="1:13" x14ac:dyDescent="0.25">
      <c r="A321" s="1">
        <v>44514</v>
      </c>
      <c r="B321" s="2">
        <v>47</v>
      </c>
      <c r="C321" s="28" t="s">
        <v>61</v>
      </c>
      <c r="D321" s="3" t="s">
        <v>16</v>
      </c>
      <c r="E321" s="3">
        <v>0</v>
      </c>
      <c r="F321" s="3">
        <v>4200</v>
      </c>
      <c r="G321" s="3">
        <v>39172.580000000075</v>
      </c>
      <c r="H321" s="3">
        <v>16.100000000000001</v>
      </c>
      <c r="I321" s="3" t="s">
        <v>12</v>
      </c>
      <c r="J321" s="3">
        <v>67620</v>
      </c>
      <c r="K321" s="3">
        <v>0</v>
      </c>
      <c r="L321" s="3">
        <v>13.450679309080668</v>
      </c>
      <c r="M321" s="3">
        <f>IF(F321&gt;0,SUM($J$2:J321)/SUM($F$2:F321),M320)</f>
        <v>17.336075730505328</v>
      </c>
    </row>
    <row r="322" spans="1:13" x14ac:dyDescent="0.25">
      <c r="A322" s="1">
        <v>44515</v>
      </c>
      <c r="B322" s="2">
        <v>47</v>
      </c>
      <c r="C322" s="28" t="s">
        <v>61</v>
      </c>
      <c r="D322" s="3" t="s">
        <v>16</v>
      </c>
      <c r="E322" s="3">
        <v>0</v>
      </c>
      <c r="F322" s="3">
        <v>11300</v>
      </c>
      <c r="G322" s="3">
        <v>27872.580000000075</v>
      </c>
      <c r="H322" s="3">
        <v>17.899999999999999</v>
      </c>
      <c r="I322" s="3" t="s">
        <v>12</v>
      </c>
      <c r="J322" s="3">
        <v>202269.99999999997</v>
      </c>
      <c r="K322" s="3">
        <v>0</v>
      </c>
      <c r="L322" s="3">
        <v>13.450679309080668</v>
      </c>
      <c r="M322" s="3">
        <f>IF(F322&gt;0,SUM($J$2:J322)/SUM($F$2:F322),M321)</f>
        <v>17.338646244335663</v>
      </c>
    </row>
  </sheetData>
  <autoFilter ref="A1:L1" xr:uid="{6D9BC90B-82A5-4B06-B6A2-8860265326AB}"/>
  <sortState xmlns:xlrd2="http://schemas.microsoft.com/office/spreadsheetml/2017/richdata2" ref="A2:M322">
    <sortCondition ref="B2:B322"/>
  </sortState>
  <mergeCells count="2">
    <mergeCell ref="P11:P15"/>
    <mergeCell ref="Q11:Q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C76B-CD91-4961-9F19-5024F8711847}">
  <dimension ref="A1"/>
  <sheetViews>
    <sheetView topLeftCell="A4" zoomScale="40" zoomScaleNormal="40" workbookViewId="0">
      <selection activeCell="AB24" sqref="E9:AB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39DE-C0B4-48F4-8311-3900EE47A958}">
  <dimension ref="A1:P50"/>
  <sheetViews>
    <sheetView zoomScaleNormal="100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26.7109375" bestFit="1" customWidth="1"/>
    <col min="4" max="4" width="25.85546875" bestFit="1" customWidth="1"/>
    <col min="5" max="5" width="27.28515625" bestFit="1" customWidth="1"/>
    <col min="6" max="6" width="34.28515625" bestFit="1" customWidth="1"/>
    <col min="11" max="11" width="26.85546875" bestFit="1" customWidth="1"/>
    <col min="12" max="12" width="24.42578125" bestFit="1" customWidth="1"/>
    <col min="13" max="13" width="23.85546875" bestFit="1" customWidth="1"/>
    <col min="14" max="14" width="22.42578125" bestFit="1" customWidth="1"/>
    <col min="15" max="15" width="24" bestFit="1" customWidth="1"/>
    <col min="16" max="16" width="16" bestFit="1" customWidth="1"/>
  </cols>
  <sheetData>
    <row r="1" spans="1:16" x14ac:dyDescent="0.25">
      <c r="A1" t="s">
        <v>220</v>
      </c>
      <c r="K1" t="s">
        <v>219</v>
      </c>
    </row>
    <row r="2" spans="1:16" x14ac:dyDescent="0.25">
      <c r="A2" t="s">
        <v>221</v>
      </c>
      <c r="B2" t="s">
        <v>223</v>
      </c>
      <c r="C2" t="s">
        <v>225</v>
      </c>
      <c r="D2" t="s">
        <v>227</v>
      </c>
      <c r="E2" t="s">
        <v>229</v>
      </c>
      <c r="F2" t="s">
        <v>231</v>
      </c>
      <c r="K2" t="s">
        <v>222</v>
      </c>
      <c r="L2" t="s">
        <v>224</v>
      </c>
      <c r="M2" t="s">
        <v>226</v>
      </c>
      <c r="N2" t="s">
        <v>228</v>
      </c>
      <c r="O2" t="s">
        <v>230</v>
      </c>
      <c r="P2" t="s">
        <v>232</v>
      </c>
    </row>
    <row r="3" spans="1:16" x14ac:dyDescent="0.25">
      <c r="A3">
        <v>645955.48876936745</v>
      </c>
      <c r="B3">
        <v>11071.885709189941</v>
      </c>
      <c r="C3">
        <v>163938.37579601386</v>
      </c>
      <c r="D3">
        <v>838771.03405852453</v>
      </c>
      <c r="E3">
        <v>409617.73814508558</v>
      </c>
      <c r="F3">
        <f>A3+B3+C3+D3+E3</f>
        <v>2069354.5224781814</v>
      </c>
      <c r="K3">
        <v>233882.48772022201</v>
      </c>
      <c r="L3">
        <v>56926.204825552057</v>
      </c>
      <c r="M3">
        <v>52001.246947148</v>
      </c>
      <c r="N3">
        <v>264504.32904936752</v>
      </c>
      <c r="O3">
        <v>206618.11679631501</v>
      </c>
      <c r="P3">
        <f>K3+L3+M3+N3+O3</f>
        <v>813932.38533860445</v>
      </c>
    </row>
    <row r="4" spans="1:16" x14ac:dyDescent="0.25">
      <c r="A4">
        <v>147817.52800000002</v>
      </c>
      <c r="B4">
        <v>2544</v>
      </c>
      <c r="C4">
        <v>37172.480000000003</v>
      </c>
      <c r="D4">
        <v>191489.72</v>
      </c>
      <c r="E4">
        <v>96117.712000000014</v>
      </c>
      <c r="F4">
        <f t="shared" ref="F4:F49" si="0">A4+B4+C4+D4+E4</f>
        <v>475141.44</v>
      </c>
      <c r="K4">
        <v>53092.488000000005</v>
      </c>
      <c r="L4">
        <v>13080</v>
      </c>
      <c r="M4">
        <v>11791.10932831946</v>
      </c>
      <c r="N4">
        <v>60385.8</v>
      </c>
      <c r="O4">
        <v>48483.4</v>
      </c>
      <c r="P4">
        <f t="shared" ref="P4:P49" si="1">K4+L4+M4+N4+O4</f>
        <v>186832.79732831949</v>
      </c>
    </row>
    <row r="5" spans="1:16" x14ac:dyDescent="0.25">
      <c r="A5">
        <v>135183.01600000003</v>
      </c>
      <c r="B5">
        <v>15134.788269137774</v>
      </c>
      <c r="C5">
        <v>36884.480000000003</v>
      </c>
      <c r="D5">
        <v>158715.96000000002</v>
      </c>
      <c r="E5">
        <v>148444.04124189785</v>
      </c>
      <c r="F5">
        <f t="shared" si="0"/>
        <v>494362.2855110357</v>
      </c>
      <c r="K5">
        <v>40457.976000000002</v>
      </c>
      <c r="L5">
        <v>13080</v>
      </c>
      <c r="M5">
        <v>11503.10932831946</v>
      </c>
      <c r="N5">
        <v>27612.040000000005</v>
      </c>
      <c r="O5">
        <v>47317.8</v>
      </c>
      <c r="P5">
        <f t="shared" si="1"/>
        <v>139970.92532831948</v>
      </c>
    </row>
    <row r="6" spans="1:16" x14ac:dyDescent="0.25">
      <c r="A6">
        <v>196427.10906071</v>
      </c>
      <c r="B6">
        <v>6558.0808283412207</v>
      </c>
      <c r="C6">
        <v>36516.28</v>
      </c>
      <c r="D6">
        <v>150120.44000000003</v>
      </c>
      <c r="E6">
        <v>116602.32490293426</v>
      </c>
      <c r="F6">
        <f t="shared" si="0"/>
        <v>506224.23479198548</v>
      </c>
      <c r="K6">
        <v>19770.376000000004</v>
      </c>
      <c r="L6">
        <v>10187</v>
      </c>
      <c r="M6">
        <v>11134.90932831946</v>
      </c>
      <c r="N6">
        <v>19016.52</v>
      </c>
      <c r="O6">
        <v>38706.400000000001</v>
      </c>
      <c r="P6">
        <f t="shared" si="1"/>
        <v>98815.205328319455</v>
      </c>
    </row>
    <row r="7" spans="1:16" x14ac:dyDescent="0.25">
      <c r="A7">
        <v>124609.41600000003</v>
      </c>
      <c r="B7">
        <v>851.59999999999968</v>
      </c>
      <c r="C7">
        <v>38527.205291032493</v>
      </c>
      <c r="D7">
        <v>141100.51697200001</v>
      </c>
      <c r="E7">
        <v>104528.33598179865</v>
      </c>
      <c r="F7">
        <f t="shared" si="0"/>
        <v>409617.07424483116</v>
      </c>
      <c r="K7">
        <v>11050.376000000002</v>
      </c>
      <c r="L7">
        <v>7572.2800000000007</v>
      </c>
      <c r="M7">
        <v>10534.10932831946</v>
      </c>
      <c r="N7">
        <v>273099.2490493675</v>
      </c>
      <c r="O7">
        <v>238144.91679631502</v>
      </c>
      <c r="P7">
        <f t="shared" si="1"/>
        <v>540400.93117400201</v>
      </c>
    </row>
    <row r="8" spans="1:16" x14ac:dyDescent="0.25">
      <c r="A8">
        <v>205573.71338297016</v>
      </c>
      <c r="B8">
        <v>187569.4647846841</v>
      </c>
      <c r="C8">
        <v>158550.61242864135</v>
      </c>
      <c r="D8">
        <v>1077157.6477609572</v>
      </c>
      <c r="E8">
        <v>559796.92021442042</v>
      </c>
      <c r="F8">
        <f t="shared" si="0"/>
        <v>2188648.3585716733</v>
      </c>
      <c r="K8">
        <v>241712.06372022201</v>
      </c>
      <c r="L8">
        <v>7572.2800000000007</v>
      </c>
      <c r="M8">
        <v>34667.198544086743</v>
      </c>
      <c r="N8">
        <v>66505.72</v>
      </c>
      <c r="O8">
        <v>75696.800000000003</v>
      </c>
      <c r="P8">
        <f t="shared" si="1"/>
        <v>426154.06226430874</v>
      </c>
    </row>
    <row r="9" spans="1:16" x14ac:dyDescent="0.25">
      <c r="A9">
        <v>139293.52800000002</v>
      </c>
      <c r="B9">
        <v>74895.829611611305</v>
      </c>
      <c r="C9">
        <v>52808.642645795313</v>
      </c>
      <c r="D9">
        <v>304088.3171345875</v>
      </c>
      <c r="E9">
        <v>196269.8817256192</v>
      </c>
      <c r="F9">
        <f t="shared" si="0"/>
        <v>767356.19911761337</v>
      </c>
      <c r="K9">
        <v>60146.088000000003</v>
      </c>
      <c r="L9">
        <v>134311.01489294018</v>
      </c>
      <c r="M9">
        <v>78958.504723615653</v>
      </c>
      <c r="N9">
        <v>147364.08912627428</v>
      </c>
      <c r="O9">
        <v>65811.600000000006</v>
      </c>
      <c r="P9">
        <f t="shared" si="1"/>
        <v>486591.29674283008</v>
      </c>
    </row>
    <row r="10" spans="1:16" x14ac:dyDescent="0.25">
      <c r="A10">
        <v>306062.66480033175</v>
      </c>
      <c r="B10">
        <v>35309.852000000006</v>
      </c>
      <c r="C10">
        <v>47006.06</v>
      </c>
      <c r="D10">
        <v>314732.99601804803</v>
      </c>
      <c r="E10">
        <v>406471.15548620792</v>
      </c>
      <c r="F10">
        <f t="shared" si="0"/>
        <v>1109582.7283045878</v>
      </c>
      <c r="K10">
        <v>58587.488000000005</v>
      </c>
      <c r="L10">
        <v>56926.204825552057</v>
      </c>
      <c r="M10">
        <v>89412.619090863416</v>
      </c>
      <c r="N10">
        <v>434233.00016165274</v>
      </c>
      <c r="O10">
        <v>52994.600000000006</v>
      </c>
      <c r="P10">
        <f t="shared" si="1"/>
        <v>692153.91207806824</v>
      </c>
    </row>
    <row r="11" spans="1:16" x14ac:dyDescent="0.25">
      <c r="A11">
        <v>173124.31200000003</v>
      </c>
      <c r="B11">
        <v>34691.852000000006</v>
      </c>
      <c r="C11">
        <v>41003.660000000003</v>
      </c>
      <c r="D11">
        <v>285853.20905432501</v>
      </c>
      <c r="E11">
        <v>205023.58400000003</v>
      </c>
      <c r="F11">
        <f t="shared" si="0"/>
        <v>739696.61705432506</v>
      </c>
      <c r="K11">
        <v>55282.632000000012</v>
      </c>
      <c r="L11">
        <v>12462</v>
      </c>
      <c r="M11">
        <v>73834.975745823031</v>
      </c>
      <c r="N11">
        <v>264504.32904936752</v>
      </c>
      <c r="O11">
        <v>24090.800000000003</v>
      </c>
      <c r="P11">
        <f t="shared" si="1"/>
        <v>430174.73679519055</v>
      </c>
    </row>
    <row r="12" spans="1:16" x14ac:dyDescent="0.25">
      <c r="A12">
        <v>167226.04413949099</v>
      </c>
      <c r="B12">
        <v>29230.852000000003</v>
      </c>
      <c r="C12">
        <v>36047.01</v>
      </c>
      <c r="D12">
        <v>219149.56000000003</v>
      </c>
      <c r="E12">
        <v>196774.18704047706</v>
      </c>
      <c r="F12">
        <f t="shared" si="0"/>
        <v>648427.65317996813</v>
      </c>
      <c r="K12">
        <v>44456.456000000006</v>
      </c>
      <c r="L12">
        <v>7001</v>
      </c>
      <c r="M12">
        <v>52001.246947148</v>
      </c>
      <c r="N12">
        <v>17418.2</v>
      </c>
      <c r="O12">
        <v>257179.38923719394</v>
      </c>
      <c r="P12">
        <f t="shared" si="1"/>
        <v>378056.29218434193</v>
      </c>
    </row>
    <row r="13" spans="1:16" x14ac:dyDescent="0.25">
      <c r="A13">
        <v>138642.13600000003</v>
      </c>
      <c r="B13">
        <v>27192.852000000003</v>
      </c>
      <c r="C13">
        <v>31411.01</v>
      </c>
      <c r="D13">
        <v>277355.09587255004</v>
      </c>
      <c r="E13">
        <v>168537.2240281862</v>
      </c>
      <c r="F13">
        <f t="shared" si="0"/>
        <v>643138.31790073623</v>
      </c>
      <c r="K13">
        <v>19667.656000000006</v>
      </c>
      <c r="L13">
        <v>4963</v>
      </c>
      <c r="M13">
        <v>7155.1093283194605</v>
      </c>
      <c r="N13">
        <v>402574.58966497378</v>
      </c>
      <c r="O13">
        <v>44623.237922783512</v>
      </c>
      <c r="P13">
        <f t="shared" si="1"/>
        <v>478983.59291607677</v>
      </c>
    </row>
    <row r="14" spans="1:16" x14ac:dyDescent="0.25">
      <c r="A14">
        <v>134408.53600000005</v>
      </c>
      <c r="B14">
        <v>92029.598600866215</v>
      </c>
      <c r="C14">
        <v>31411.01</v>
      </c>
      <c r="D14">
        <v>190402.16000000003</v>
      </c>
      <c r="E14">
        <v>165649.54400000002</v>
      </c>
      <c r="F14">
        <f t="shared" si="0"/>
        <v>613900.84860086627</v>
      </c>
      <c r="K14">
        <v>15434.056000000006</v>
      </c>
      <c r="L14">
        <v>154320.05149897849</v>
      </c>
      <c r="M14">
        <v>7155.1093283194605</v>
      </c>
      <c r="N14">
        <v>150081.70457093991</v>
      </c>
      <c r="O14">
        <v>206618.11679631501</v>
      </c>
      <c r="P14">
        <f t="shared" si="1"/>
        <v>533609.03819455288</v>
      </c>
    </row>
    <row r="15" spans="1:16" x14ac:dyDescent="0.25">
      <c r="A15">
        <v>136645.12933855169</v>
      </c>
      <c r="B15">
        <v>26815.652000000002</v>
      </c>
      <c r="C15">
        <v>29947.61</v>
      </c>
      <c r="D15">
        <v>179803.16000000003</v>
      </c>
      <c r="E15">
        <v>165062.14400000003</v>
      </c>
      <c r="F15">
        <f t="shared" si="0"/>
        <v>538273.69533855177</v>
      </c>
      <c r="K15">
        <v>13494.456000000006</v>
      </c>
      <c r="L15">
        <v>56926.204825552057</v>
      </c>
      <c r="M15">
        <v>5691.7093283194599</v>
      </c>
      <c r="N15">
        <v>264504.32904936752</v>
      </c>
      <c r="O15">
        <v>47896</v>
      </c>
      <c r="P15">
        <f t="shared" si="1"/>
        <v>388512.69920323906</v>
      </c>
    </row>
    <row r="16" spans="1:16" x14ac:dyDescent="0.25">
      <c r="A16">
        <v>127034.33600000004</v>
      </c>
      <c r="B16">
        <v>26815.652000000002</v>
      </c>
      <c r="C16">
        <v>29947.61</v>
      </c>
      <c r="D16">
        <v>173384.76</v>
      </c>
      <c r="E16">
        <v>159954.09400000004</v>
      </c>
      <c r="F16">
        <f t="shared" si="0"/>
        <v>517136.45200000011</v>
      </c>
      <c r="K16">
        <v>240982.34372022201</v>
      </c>
      <c r="L16">
        <v>13080</v>
      </c>
      <c r="M16">
        <v>5691.7093283194599</v>
      </c>
      <c r="N16">
        <v>53967.4</v>
      </c>
      <c r="O16">
        <v>42787.950000000004</v>
      </c>
      <c r="P16">
        <f t="shared" si="1"/>
        <v>356509.40304854151</v>
      </c>
    </row>
    <row r="17" spans="1:16" x14ac:dyDescent="0.25">
      <c r="A17">
        <v>127034.33600000004</v>
      </c>
      <c r="B17">
        <v>24991.652000000002</v>
      </c>
      <c r="C17">
        <v>24837.61</v>
      </c>
      <c r="D17">
        <v>159094.56000000003</v>
      </c>
      <c r="E17">
        <v>158726.49400000004</v>
      </c>
      <c r="F17">
        <f t="shared" si="0"/>
        <v>494684.65200000012</v>
      </c>
      <c r="K17">
        <v>60863.456000000006</v>
      </c>
      <c r="L17">
        <v>11256</v>
      </c>
      <c r="M17">
        <v>581.70932831945981</v>
      </c>
      <c r="N17">
        <v>39677.200000000004</v>
      </c>
      <c r="O17">
        <v>41560.350000000006</v>
      </c>
      <c r="P17">
        <f t="shared" si="1"/>
        <v>153938.71532831946</v>
      </c>
    </row>
    <row r="18" spans="1:16" x14ac:dyDescent="0.25">
      <c r="A18">
        <v>120034.33600000004</v>
      </c>
      <c r="B18">
        <v>24991.652000000002</v>
      </c>
      <c r="C18">
        <v>24695.61</v>
      </c>
      <c r="D18">
        <v>149225.76</v>
      </c>
      <c r="E18">
        <v>139159.69400000002</v>
      </c>
      <c r="F18">
        <f t="shared" si="0"/>
        <v>458107.05200000008</v>
      </c>
      <c r="K18">
        <v>53863.456000000006</v>
      </c>
      <c r="L18">
        <v>11256</v>
      </c>
      <c r="M18">
        <v>52440.956275467463</v>
      </c>
      <c r="N18">
        <v>29808.400000000001</v>
      </c>
      <c r="O18">
        <v>228611.666796315</v>
      </c>
      <c r="P18">
        <f t="shared" si="1"/>
        <v>375980.47907178244</v>
      </c>
    </row>
    <row r="19" spans="1:16" x14ac:dyDescent="0.25">
      <c r="A19">
        <v>96962.224000000046</v>
      </c>
      <c r="B19">
        <v>16641.652000000002</v>
      </c>
      <c r="C19">
        <v>24695.61</v>
      </c>
      <c r="D19">
        <v>138627.76</v>
      </c>
      <c r="E19">
        <v>118286.69400000002</v>
      </c>
      <c r="F19">
        <f t="shared" si="0"/>
        <v>395213.94000000006</v>
      </c>
      <c r="K19">
        <v>30791.344000000008</v>
      </c>
      <c r="L19">
        <v>4275.2287488910661</v>
      </c>
      <c r="M19">
        <v>12230.818656638919</v>
      </c>
      <c r="N19">
        <v>283714.72904936754</v>
      </c>
      <c r="O19">
        <v>49603.950000000004</v>
      </c>
      <c r="P19">
        <f t="shared" si="1"/>
        <v>380616.07045489753</v>
      </c>
    </row>
    <row r="20" spans="1:16" x14ac:dyDescent="0.25">
      <c r="A20">
        <v>75134.224000000031</v>
      </c>
      <c r="B20">
        <v>55674.177856665279</v>
      </c>
      <c r="C20">
        <v>15914.809999999998</v>
      </c>
      <c r="D20">
        <v>109598.16000000002</v>
      </c>
      <c r="E20">
        <v>110154.69400000002</v>
      </c>
      <c r="F20">
        <f t="shared" si="0"/>
        <v>366476.06585666537</v>
      </c>
      <c r="K20">
        <v>8963.3440000000064</v>
      </c>
      <c r="L20">
        <v>0</v>
      </c>
      <c r="M20">
        <v>3450.0186566389198</v>
      </c>
      <c r="N20">
        <v>50566.600000000006</v>
      </c>
      <c r="O20">
        <v>41471.950000000004</v>
      </c>
      <c r="P20">
        <f t="shared" si="1"/>
        <v>104451.91265663895</v>
      </c>
    </row>
    <row r="21" spans="1:16" x14ac:dyDescent="0.25">
      <c r="A21">
        <v>75134.224000000031</v>
      </c>
      <c r="B21">
        <v>28743.599571618171</v>
      </c>
      <c r="C21">
        <v>17176.129542781648</v>
      </c>
      <c r="D21">
        <v>106520.37784185002</v>
      </c>
      <c r="E21">
        <v>114251.50257786285</v>
      </c>
      <c r="F21">
        <f t="shared" si="0"/>
        <v>341825.83353411272</v>
      </c>
      <c r="K21">
        <v>216253.55901237892</v>
      </c>
      <c r="L21">
        <v>50238.826505294841</v>
      </c>
      <c r="M21">
        <v>3450.0186566389198</v>
      </c>
      <c r="N21">
        <v>37694.6</v>
      </c>
      <c r="O21">
        <v>41405.15</v>
      </c>
      <c r="P21">
        <f t="shared" si="1"/>
        <v>349042.15417431266</v>
      </c>
    </row>
    <row r="22" spans="1:16" x14ac:dyDescent="0.25">
      <c r="A22">
        <v>518181.92318964779</v>
      </c>
      <c r="B22">
        <v>21079.052000000003</v>
      </c>
      <c r="C22">
        <v>13003.21</v>
      </c>
      <c r="D22">
        <v>168271.22961521754</v>
      </c>
      <c r="E22">
        <v>215687.26544404819</v>
      </c>
      <c r="F22">
        <f t="shared" si="0"/>
        <v>936222.68024891347</v>
      </c>
      <c r="K22">
        <v>233882.48772022201</v>
      </c>
      <c r="L22">
        <v>56926.204825552057</v>
      </c>
      <c r="M22">
        <v>252.41865663891951</v>
      </c>
      <c r="N22">
        <v>19128.16</v>
      </c>
      <c r="O22">
        <v>220382.66679631502</v>
      </c>
      <c r="P22">
        <f t="shared" si="1"/>
        <v>530571.93799872801</v>
      </c>
    </row>
    <row r="23" spans="1:16" x14ac:dyDescent="0.25">
      <c r="A23">
        <v>152052.62400000004</v>
      </c>
      <c r="B23">
        <v>21079.052000000003</v>
      </c>
      <c r="C23">
        <v>24646.159625676752</v>
      </c>
      <c r="D23">
        <v>105203.72801663501</v>
      </c>
      <c r="E23">
        <v>113641.60710338435</v>
      </c>
      <c r="F23">
        <f t="shared" si="0"/>
        <v>416623.17074569612</v>
      </c>
      <c r="K23">
        <v>46771.200000000004</v>
      </c>
      <c r="L23">
        <v>13080</v>
      </c>
      <c r="M23">
        <v>52253.665603786925</v>
      </c>
      <c r="N23">
        <v>279637.48904936755</v>
      </c>
      <c r="O23">
        <v>54423.350000000006</v>
      </c>
      <c r="P23">
        <f t="shared" si="1"/>
        <v>446165.70465315448</v>
      </c>
    </row>
    <row r="24" spans="1:16" x14ac:dyDescent="0.25">
      <c r="A24">
        <v>116943.74534779844</v>
      </c>
      <c r="B24">
        <v>17179.052000000003</v>
      </c>
      <c r="C24">
        <v>13003.21</v>
      </c>
      <c r="D24">
        <v>108540.52466689303</v>
      </c>
      <c r="E24">
        <v>168358.35282847806</v>
      </c>
      <c r="F24">
        <f t="shared" si="0"/>
        <v>424024.88484316954</v>
      </c>
      <c r="K24">
        <v>147825.47236153838</v>
      </c>
      <c r="L24">
        <v>9180</v>
      </c>
      <c r="M24">
        <v>9403.5279849583803</v>
      </c>
      <c r="N24">
        <v>68588.160000000003</v>
      </c>
      <c r="O24">
        <v>46758.55</v>
      </c>
      <c r="P24">
        <f t="shared" si="1"/>
        <v>281755.71034649678</v>
      </c>
    </row>
    <row r="25" spans="1:16" x14ac:dyDescent="0.25">
      <c r="A25">
        <v>96153.29358636988</v>
      </c>
      <c r="B25">
        <v>16969.052000000003</v>
      </c>
      <c r="C25">
        <v>12470.009999999998</v>
      </c>
      <c r="D25">
        <v>67327.8</v>
      </c>
      <c r="E25">
        <v>95730.27613741919</v>
      </c>
      <c r="F25">
        <f t="shared" si="0"/>
        <v>288650.43172378908</v>
      </c>
      <c r="K25">
        <v>222864.21279908461</v>
      </c>
      <c r="L25">
        <v>8970</v>
      </c>
      <c r="M25">
        <v>8870.3279849583796</v>
      </c>
      <c r="N25">
        <v>40504.559999999998</v>
      </c>
      <c r="O25">
        <v>25049.75</v>
      </c>
      <c r="P25">
        <f t="shared" si="1"/>
        <v>306258.85078404297</v>
      </c>
    </row>
    <row r="26" spans="1:16" x14ac:dyDescent="0.25">
      <c r="A26">
        <v>80593.152000000031</v>
      </c>
      <c r="B26">
        <v>17234.526393090327</v>
      </c>
      <c r="C26">
        <v>12470.009999999998</v>
      </c>
      <c r="D26">
        <v>76307.29310187501</v>
      </c>
      <c r="E26">
        <v>96685.255761867389</v>
      </c>
      <c r="F26">
        <f t="shared" si="0"/>
        <v>283290.23725683277</v>
      </c>
      <c r="K26">
        <v>17491.183112675448</v>
      </c>
      <c r="L26">
        <v>8278</v>
      </c>
      <c r="M26">
        <v>8870.3279849583796</v>
      </c>
      <c r="N26">
        <v>40504.559999999998</v>
      </c>
      <c r="O26">
        <v>23932.270000000004</v>
      </c>
      <c r="P26">
        <f t="shared" si="1"/>
        <v>99076.341097633835</v>
      </c>
    </row>
    <row r="27" spans="1:16" x14ac:dyDescent="0.25">
      <c r="A27">
        <v>742544.74367264321</v>
      </c>
      <c r="B27">
        <v>16277.052000000003</v>
      </c>
      <c r="C27">
        <v>12470.009999999998</v>
      </c>
      <c r="D27">
        <v>369437.810587632</v>
      </c>
      <c r="E27">
        <v>552182.29789694003</v>
      </c>
      <c r="F27">
        <f t="shared" si="0"/>
        <v>1692911.9141572153</v>
      </c>
      <c r="K27">
        <v>233882.48772022201</v>
      </c>
      <c r="L27">
        <v>8058</v>
      </c>
      <c r="M27">
        <v>8870.3279849583796</v>
      </c>
      <c r="N27">
        <v>303489.68904936756</v>
      </c>
      <c r="O27">
        <v>228860.58679631501</v>
      </c>
      <c r="P27">
        <f t="shared" si="1"/>
        <v>783161.091550863</v>
      </c>
    </row>
    <row r="28" spans="1:16" x14ac:dyDescent="0.25">
      <c r="A28">
        <v>231695.03600000005</v>
      </c>
      <c r="B28">
        <v>13786.252000000002</v>
      </c>
      <c r="C28">
        <v>12086.009999999998</v>
      </c>
      <c r="D28">
        <v>686240.736637878</v>
      </c>
      <c r="E28">
        <v>199116.29400000002</v>
      </c>
      <c r="F28">
        <f t="shared" si="0"/>
        <v>1142924.3286378782</v>
      </c>
      <c r="K28">
        <v>53630.600000000006</v>
      </c>
      <c r="L28">
        <v>5567.2000000000007</v>
      </c>
      <c r="M28">
        <v>8486.3279849583796</v>
      </c>
      <c r="N28">
        <v>74585.16</v>
      </c>
      <c r="O28">
        <v>69196.87</v>
      </c>
      <c r="P28">
        <f t="shared" si="1"/>
        <v>211466.15798495838</v>
      </c>
    </row>
    <row r="29" spans="1:16" x14ac:dyDescent="0.25">
      <c r="A29">
        <v>225528.03600000005</v>
      </c>
      <c r="B29">
        <v>13786.252000000002</v>
      </c>
      <c r="C29">
        <v>12086.009999999998</v>
      </c>
      <c r="D29">
        <v>237509.55999999997</v>
      </c>
      <c r="E29">
        <v>277310.77401135123</v>
      </c>
      <c r="F29">
        <f t="shared" si="0"/>
        <v>766220.63201135118</v>
      </c>
      <c r="K29">
        <v>47463.600000000006</v>
      </c>
      <c r="L29">
        <v>62493.404825552061</v>
      </c>
      <c r="M29">
        <v>8486.3279849583796</v>
      </c>
      <c r="N29">
        <v>69056.52</v>
      </c>
      <c r="O29">
        <v>67378.47</v>
      </c>
      <c r="P29">
        <f t="shared" si="1"/>
        <v>254878.32281051044</v>
      </c>
    </row>
    <row r="30" spans="1:16" x14ac:dyDescent="0.25">
      <c r="A30">
        <v>224013.03600000005</v>
      </c>
      <c r="B30">
        <v>12993.252000000002</v>
      </c>
      <c r="C30">
        <v>12039.009999999998</v>
      </c>
      <c r="D30">
        <v>488420.18856877997</v>
      </c>
      <c r="E30">
        <v>370693.22753187112</v>
      </c>
      <c r="F30">
        <f t="shared" si="0"/>
        <v>1108158.7141006512</v>
      </c>
      <c r="K30">
        <v>45948.600000000006</v>
      </c>
      <c r="L30">
        <v>17854.2</v>
      </c>
      <c r="M30">
        <v>8439.3279849583796</v>
      </c>
      <c r="N30">
        <v>67854.52</v>
      </c>
      <c r="O30">
        <v>59966.47</v>
      </c>
      <c r="P30">
        <f t="shared" si="1"/>
        <v>200063.11798495837</v>
      </c>
    </row>
    <row r="31" spans="1:16" x14ac:dyDescent="0.25">
      <c r="A31">
        <v>220925.83600000004</v>
      </c>
      <c r="B31">
        <v>12993.252000000002</v>
      </c>
      <c r="C31">
        <v>12039.009999999998</v>
      </c>
      <c r="D31">
        <v>290996.75999999995</v>
      </c>
      <c r="E31">
        <v>222286.49400000006</v>
      </c>
      <c r="F31">
        <f t="shared" si="0"/>
        <v>759241.35200000007</v>
      </c>
      <c r="K31">
        <v>42861.4</v>
      </c>
      <c r="L31">
        <v>17854.2</v>
      </c>
      <c r="M31">
        <v>8439.3279849583796</v>
      </c>
      <c r="N31">
        <v>64986.92</v>
      </c>
      <c r="O31">
        <v>35570.67</v>
      </c>
      <c r="P31">
        <f t="shared" si="1"/>
        <v>169712.51798495837</v>
      </c>
    </row>
    <row r="32" spans="1:16" x14ac:dyDescent="0.25">
      <c r="A32">
        <v>214360.57600000003</v>
      </c>
      <c r="B32">
        <v>12993.252000000002</v>
      </c>
      <c r="C32">
        <v>12039.009999999998</v>
      </c>
      <c r="D32">
        <v>279732.56</v>
      </c>
      <c r="E32">
        <v>203055.49400000006</v>
      </c>
      <c r="F32">
        <f t="shared" si="0"/>
        <v>722180.89200000011</v>
      </c>
      <c r="K32">
        <v>36296.140000000007</v>
      </c>
      <c r="L32">
        <v>17854.2</v>
      </c>
      <c r="M32">
        <v>8439.3279849583796</v>
      </c>
      <c r="N32">
        <v>53722.720000000001</v>
      </c>
      <c r="O32">
        <v>16339.669999999996</v>
      </c>
      <c r="P32">
        <f t="shared" si="1"/>
        <v>132652.05798495837</v>
      </c>
    </row>
    <row r="33" spans="1:16" x14ac:dyDescent="0.25">
      <c r="A33">
        <v>210138.57600000003</v>
      </c>
      <c r="B33">
        <v>12993.252000000002</v>
      </c>
      <c r="C33">
        <v>12039.009999999998</v>
      </c>
      <c r="D33">
        <v>279732.56</v>
      </c>
      <c r="E33">
        <v>533078.2071185566</v>
      </c>
      <c r="F33">
        <f t="shared" si="0"/>
        <v>1047981.6051185566</v>
      </c>
      <c r="K33">
        <v>32074.140000000003</v>
      </c>
      <c r="L33">
        <v>17854.2</v>
      </c>
      <c r="M33">
        <v>8439.3279849583796</v>
      </c>
      <c r="N33">
        <v>318227.04904936755</v>
      </c>
      <c r="O33">
        <v>16159.669999999996</v>
      </c>
      <c r="P33">
        <f t="shared" si="1"/>
        <v>392754.38703432592</v>
      </c>
    </row>
    <row r="34" spans="1:16" x14ac:dyDescent="0.25">
      <c r="A34">
        <v>209038.37600000005</v>
      </c>
      <c r="B34">
        <v>12993.252000000002</v>
      </c>
      <c r="C34">
        <v>12039.009999999998</v>
      </c>
      <c r="D34">
        <v>278847.56</v>
      </c>
      <c r="E34">
        <v>278210.89400000003</v>
      </c>
      <c r="F34">
        <f t="shared" si="0"/>
        <v>791129.09200000018</v>
      </c>
      <c r="K34">
        <v>30973.940000000002</v>
      </c>
      <c r="L34">
        <v>17854.2</v>
      </c>
      <c r="M34">
        <v>8439.3279849583796</v>
      </c>
      <c r="N34">
        <v>113223.52</v>
      </c>
      <c r="O34">
        <v>220630.38679631503</v>
      </c>
      <c r="P34">
        <f t="shared" si="1"/>
        <v>391121.37478127342</v>
      </c>
    </row>
    <row r="35" spans="1:16" x14ac:dyDescent="0.25">
      <c r="A35">
        <v>208552.37600000005</v>
      </c>
      <c r="B35">
        <v>11961.252000000002</v>
      </c>
      <c r="C35">
        <v>12039.009999999998</v>
      </c>
      <c r="D35">
        <v>314160.37259112502</v>
      </c>
      <c r="E35">
        <v>276901.89400000003</v>
      </c>
      <c r="F35">
        <f t="shared" si="0"/>
        <v>823614.9045911252</v>
      </c>
      <c r="K35">
        <v>264370.42772022204</v>
      </c>
      <c r="L35">
        <v>16822.2</v>
      </c>
      <c r="M35">
        <v>8439.3279849583796</v>
      </c>
      <c r="N35">
        <v>104602.52</v>
      </c>
      <c r="O35">
        <v>61186.67</v>
      </c>
      <c r="P35">
        <f t="shared" si="1"/>
        <v>455421.14570518042</v>
      </c>
    </row>
    <row r="36" spans="1:16" x14ac:dyDescent="0.25">
      <c r="A36">
        <v>203118.37600000005</v>
      </c>
      <c r="B36">
        <v>11961.252000000002</v>
      </c>
      <c r="C36">
        <v>11916.009999999998</v>
      </c>
      <c r="D36">
        <v>269812.56</v>
      </c>
      <c r="E36">
        <v>298220.31302798225</v>
      </c>
      <c r="F36">
        <f t="shared" si="0"/>
        <v>795028.51102798234</v>
      </c>
      <c r="K36">
        <v>78817.540000000008</v>
      </c>
      <c r="L36">
        <v>16822.2</v>
      </c>
      <c r="M36">
        <v>8316.3279849583796</v>
      </c>
      <c r="N36">
        <v>94158.52</v>
      </c>
      <c r="O36">
        <v>32132.67</v>
      </c>
      <c r="P36">
        <f t="shared" si="1"/>
        <v>230247.25798495836</v>
      </c>
    </row>
    <row r="37" spans="1:16" x14ac:dyDescent="0.25">
      <c r="A37">
        <v>178984.97600000002</v>
      </c>
      <c r="B37">
        <v>18824.602535924743</v>
      </c>
      <c r="C37">
        <v>11916.009999999998</v>
      </c>
      <c r="D37">
        <v>253367.18780287498</v>
      </c>
      <c r="E37">
        <v>238972.49400000006</v>
      </c>
      <c r="F37">
        <f t="shared" si="0"/>
        <v>702065.2703387998</v>
      </c>
      <c r="K37">
        <v>54684.140000000007</v>
      </c>
      <c r="L37">
        <v>16822.2</v>
      </c>
      <c r="M37">
        <v>8316.3279849583796</v>
      </c>
      <c r="N37">
        <v>66280.72</v>
      </c>
      <c r="O37">
        <v>627656.52653682674</v>
      </c>
      <c r="P37">
        <f t="shared" si="1"/>
        <v>773759.9145217851</v>
      </c>
    </row>
    <row r="38" spans="1:16" x14ac:dyDescent="0.25">
      <c r="A38">
        <v>184627.04191805221</v>
      </c>
      <c r="B38">
        <v>13418.252000000002</v>
      </c>
      <c r="C38">
        <v>11916.009999999998</v>
      </c>
      <c r="D38">
        <v>239947.36405994999</v>
      </c>
      <c r="E38">
        <v>192423.49400000006</v>
      </c>
      <c r="F38">
        <f t="shared" si="0"/>
        <v>642332.16197800229</v>
      </c>
      <c r="K38">
        <v>48102.140000000007</v>
      </c>
      <c r="L38">
        <v>16702.2</v>
      </c>
      <c r="M38">
        <v>8316.3279849583796</v>
      </c>
      <c r="N38">
        <v>39028.719999999994</v>
      </c>
      <c r="O38">
        <v>100422.46810122208</v>
      </c>
      <c r="P38">
        <f t="shared" si="1"/>
        <v>212571.85608618049</v>
      </c>
    </row>
    <row r="39" spans="1:16" x14ac:dyDescent="0.25">
      <c r="A39">
        <v>154573.97600000002</v>
      </c>
      <c r="B39">
        <v>10205.252000000002</v>
      </c>
      <c r="C39">
        <v>11916.009999999998</v>
      </c>
      <c r="D39">
        <v>230626.98572267499</v>
      </c>
      <c r="E39">
        <v>186701.49400000006</v>
      </c>
      <c r="F39">
        <f t="shared" si="0"/>
        <v>594023.71772267506</v>
      </c>
      <c r="K39">
        <v>598449.04348955234</v>
      </c>
      <c r="L39">
        <v>13489.2</v>
      </c>
      <c r="M39">
        <v>8316.3279849583796</v>
      </c>
      <c r="N39">
        <v>194786.26341685301</v>
      </c>
      <c r="O39">
        <v>625356.29145802383</v>
      </c>
      <c r="P39">
        <f t="shared" si="1"/>
        <v>1440397.1263493877</v>
      </c>
    </row>
    <row r="40" spans="1:16" x14ac:dyDescent="0.25">
      <c r="A40">
        <v>110892.55184848218</v>
      </c>
      <c r="B40">
        <v>6355.2520000000022</v>
      </c>
      <c r="C40">
        <v>12565.192645795309</v>
      </c>
      <c r="D40">
        <v>254196.70273479997</v>
      </c>
      <c r="E40">
        <v>133808.7549512446</v>
      </c>
      <c r="F40">
        <f t="shared" si="0"/>
        <v>517818.45418032201</v>
      </c>
      <c r="K40">
        <v>48651.73957542389</v>
      </c>
      <c r="L40">
        <v>9639.2000000000007</v>
      </c>
      <c r="M40">
        <v>8316.3279849583796</v>
      </c>
      <c r="N40">
        <v>264504.32904936752</v>
      </c>
      <c r="O40">
        <v>578694.56382077176</v>
      </c>
      <c r="P40">
        <f t="shared" si="1"/>
        <v>909806.16043052147</v>
      </c>
    </row>
    <row r="41" spans="1:16" x14ac:dyDescent="0.25">
      <c r="A41">
        <v>92727.639231643698</v>
      </c>
      <c r="B41">
        <v>27206.432987707944</v>
      </c>
      <c r="C41">
        <v>11916.009999999998</v>
      </c>
      <c r="D41">
        <v>212284.06739062499</v>
      </c>
      <c r="E41">
        <v>111194.96627764526</v>
      </c>
      <c r="F41">
        <f t="shared" si="0"/>
        <v>455329.11588762188</v>
      </c>
      <c r="K41">
        <v>181507.74513581998</v>
      </c>
      <c r="L41">
        <v>9639.2000000000007</v>
      </c>
      <c r="M41">
        <v>8169.1279849583798</v>
      </c>
      <c r="N41">
        <v>186089.01216292923</v>
      </c>
      <c r="O41">
        <v>122797.6189281375</v>
      </c>
      <c r="P41">
        <f t="shared" si="1"/>
        <v>508202.70421184506</v>
      </c>
    </row>
    <row r="42" spans="1:16" x14ac:dyDescent="0.25">
      <c r="A42">
        <v>77802.176000000021</v>
      </c>
      <c r="B42">
        <v>23180.68838039635</v>
      </c>
      <c r="C42">
        <v>11916.009999999998</v>
      </c>
      <c r="D42">
        <v>152567.82964205</v>
      </c>
      <c r="E42">
        <v>126179.85295255532</v>
      </c>
      <c r="F42">
        <f t="shared" si="0"/>
        <v>391646.5569750017</v>
      </c>
      <c r="K42">
        <v>233882.48772022201</v>
      </c>
      <c r="L42">
        <v>4848.2</v>
      </c>
      <c r="M42">
        <v>8169.1279849583798</v>
      </c>
      <c r="N42">
        <v>104749.92147693038</v>
      </c>
      <c r="O42">
        <v>538196.33409486187</v>
      </c>
      <c r="P42">
        <f t="shared" si="1"/>
        <v>889846.07127697265</v>
      </c>
    </row>
    <row r="43" spans="1:16" x14ac:dyDescent="0.25">
      <c r="A43">
        <v>76108.856000000029</v>
      </c>
      <c r="B43">
        <v>5888.2520000000022</v>
      </c>
      <c r="C43">
        <v>11742.009999999998</v>
      </c>
      <c r="D43">
        <v>196367.88432006247</v>
      </c>
      <c r="E43">
        <v>102273.81428155265</v>
      </c>
      <c r="F43">
        <f t="shared" si="0"/>
        <v>392380.81660161517</v>
      </c>
      <c r="K43">
        <v>52070.28</v>
      </c>
      <c r="L43">
        <v>515.20000000000005</v>
      </c>
      <c r="M43">
        <v>7995.1279849583798</v>
      </c>
      <c r="N43">
        <v>176003.82677962346</v>
      </c>
      <c r="O43">
        <v>206618.11679631501</v>
      </c>
      <c r="P43">
        <f t="shared" si="1"/>
        <v>443202.55156089686</v>
      </c>
    </row>
    <row r="44" spans="1:16" x14ac:dyDescent="0.25">
      <c r="A44">
        <v>93381.640926662425</v>
      </c>
      <c r="B44">
        <v>24067.557172226072</v>
      </c>
      <c r="C44">
        <v>11742.009999999998</v>
      </c>
      <c r="D44">
        <v>179207.43537141249</v>
      </c>
      <c r="E44">
        <v>63527.654930205455</v>
      </c>
      <c r="F44">
        <f t="shared" si="0"/>
        <v>371926.29840050644</v>
      </c>
      <c r="K44">
        <v>50228.28</v>
      </c>
      <c r="L44">
        <v>73186.798739240781</v>
      </c>
      <c r="M44">
        <v>7995.1279849583798</v>
      </c>
      <c r="N44">
        <v>264504.32904936752</v>
      </c>
      <c r="O44">
        <v>30998.456000000002</v>
      </c>
      <c r="P44">
        <f t="shared" si="1"/>
        <v>426912.9917735667</v>
      </c>
    </row>
    <row r="45" spans="1:16" x14ac:dyDescent="0.25">
      <c r="A45">
        <v>74922.679803302191</v>
      </c>
      <c r="B45">
        <v>4529.2520000000022</v>
      </c>
      <c r="C45">
        <v>10029.009999999998</v>
      </c>
      <c r="D45">
        <v>123893.57999999996</v>
      </c>
      <c r="E45">
        <v>52109.990000000063</v>
      </c>
      <c r="F45">
        <f t="shared" si="0"/>
        <v>265484.51180330222</v>
      </c>
      <c r="K45">
        <v>42735.880000000005</v>
      </c>
      <c r="L45">
        <v>56926.204825552057</v>
      </c>
      <c r="M45">
        <v>6282.1279849583798</v>
      </c>
      <c r="N45">
        <v>39858</v>
      </c>
      <c r="O45">
        <v>25785.056</v>
      </c>
      <c r="P45">
        <f t="shared" si="1"/>
        <v>171587.26881051046</v>
      </c>
    </row>
    <row r="46" spans="1:16" x14ac:dyDescent="0.25">
      <c r="A46">
        <v>66981.916000000027</v>
      </c>
      <c r="B46">
        <v>4009.952000000002</v>
      </c>
      <c r="C46">
        <v>10029.009999999998</v>
      </c>
      <c r="D46">
        <v>104516.37999999996</v>
      </c>
      <c r="E46">
        <v>77061.08763882886</v>
      </c>
      <c r="F46">
        <f t="shared" si="0"/>
        <v>262598.34563882882</v>
      </c>
      <c r="K46">
        <v>37686.339999999997</v>
      </c>
      <c r="L46">
        <v>12560.7</v>
      </c>
      <c r="M46">
        <v>6282.1279849583798</v>
      </c>
      <c r="N46">
        <v>20480.800000000003</v>
      </c>
      <c r="O46">
        <v>25004.456000000002</v>
      </c>
      <c r="P46">
        <f t="shared" si="1"/>
        <v>102014.42398495838</v>
      </c>
    </row>
    <row r="47" spans="1:16" x14ac:dyDescent="0.25">
      <c r="A47">
        <v>61452.716000000029</v>
      </c>
      <c r="B47">
        <v>4009.952000000002</v>
      </c>
      <c r="C47">
        <v>5605.0099999999984</v>
      </c>
      <c r="D47">
        <v>102438.93031441246</v>
      </c>
      <c r="E47">
        <v>56016.204417265406</v>
      </c>
      <c r="F47">
        <f t="shared" si="0"/>
        <v>229522.81273167787</v>
      </c>
      <c r="K47">
        <v>32157.14</v>
      </c>
      <c r="L47">
        <v>12560.7</v>
      </c>
      <c r="M47">
        <v>5386.6078020651548</v>
      </c>
      <c r="N47">
        <v>8017.8</v>
      </c>
      <c r="O47">
        <v>224624.73279631502</v>
      </c>
      <c r="P47">
        <f t="shared" si="1"/>
        <v>282746.98059838015</v>
      </c>
    </row>
    <row r="48" spans="1:16" x14ac:dyDescent="0.25">
      <c r="A48">
        <v>57406.716000000029</v>
      </c>
      <c r="B48">
        <v>4009.952000000002</v>
      </c>
      <c r="C48">
        <v>3510.0099999999979</v>
      </c>
      <c r="D48">
        <v>91865.379999999961</v>
      </c>
      <c r="E48">
        <v>28916.550000000061</v>
      </c>
      <c r="F48">
        <f t="shared" si="0"/>
        <v>185708.60800000007</v>
      </c>
      <c r="K48">
        <v>261689.5598665353</v>
      </c>
      <c r="L48">
        <v>12560.7</v>
      </c>
      <c r="M48">
        <v>0</v>
      </c>
      <c r="N48">
        <v>269963.1290493675</v>
      </c>
      <c r="O48">
        <v>43712.016000000003</v>
      </c>
      <c r="P48">
        <f t="shared" si="1"/>
        <v>587925.40491590276</v>
      </c>
    </row>
    <row r="49" spans="1:16" x14ac:dyDescent="0.25">
      <c r="A49">
        <v>13154.516000000027</v>
      </c>
      <c r="B49">
        <v>7981.8004600183804</v>
      </c>
      <c r="C49">
        <v>3510.0099999999979</v>
      </c>
      <c r="D49">
        <v>66507.977236904961</v>
      </c>
      <c r="E49">
        <v>48337.472136164186</v>
      </c>
      <c r="F49">
        <f t="shared" si="0"/>
        <v>139491.77583308757</v>
      </c>
      <c r="K49">
        <v>233882.48772022201</v>
      </c>
      <c r="L49">
        <v>8724.7800000000007</v>
      </c>
      <c r="M49">
        <v>49496.909688644701</v>
      </c>
      <c r="N49">
        <v>341465.13389762642</v>
      </c>
      <c r="O49">
        <v>35009.616000000002</v>
      </c>
      <c r="P49">
        <f t="shared" si="1"/>
        <v>668578.92730649316</v>
      </c>
    </row>
    <row r="50" spans="1:16" x14ac:dyDescent="0.25">
      <c r="F50">
        <f>SUM(F3:F49)</f>
        <v>30925699.767039742</v>
      </c>
      <c r="P50">
        <f>SUM(P3:P49)</f>
        <v>19617584.968125068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F47-81F8-4CDA-B22C-6A80C6C969F9}">
  <dimension ref="B9"/>
  <sheetViews>
    <sheetView workbookViewId="0"/>
  </sheetViews>
  <sheetFormatPr defaultRowHeight="15" x14ac:dyDescent="0.25"/>
  <sheetData>
    <row r="9" spans="2:2" x14ac:dyDescent="0.25">
      <c r="B9" s="4">
        <f>1</f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F35A-B3F0-45D2-9903-3C21F4654A71}">
  <dimension ref="A1:T47"/>
  <sheetViews>
    <sheetView workbookViewId="0"/>
  </sheetViews>
  <sheetFormatPr defaultColWidth="30.7109375" defaultRowHeight="15" x14ac:dyDescent="0.25"/>
  <cols>
    <col min="1" max="1" width="30.7109375" style="23"/>
    <col min="2" max="16384" width="30.7109375" style="7"/>
  </cols>
  <sheetData>
    <row r="1" spans="1:20" x14ac:dyDescent="0.25">
      <c r="A1" s="23" t="s">
        <v>108</v>
      </c>
      <c r="B1" s="7" t="s">
        <v>109</v>
      </c>
      <c r="C1" s="7" t="s">
        <v>99</v>
      </c>
      <c r="D1" s="7">
        <v>8</v>
      </c>
      <c r="E1" s="7" t="s">
        <v>100</v>
      </c>
      <c r="F1" s="7">
        <v>2</v>
      </c>
      <c r="G1" s="7" t="s">
        <v>101</v>
      </c>
      <c r="H1" s="7">
        <v>0</v>
      </c>
      <c r="I1" s="7" t="s">
        <v>102</v>
      </c>
      <c r="J1" s="7">
        <v>1</v>
      </c>
      <c r="K1" s="7" t="s">
        <v>103</v>
      </c>
      <c r="L1" s="7">
        <v>0</v>
      </c>
      <c r="M1" s="7" t="s">
        <v>104</v>
      </c>
      <c r="N1" s="7">
        <v>0</v>
      </c>
      <c r="O1" s="7" t="s">
        <v>105</v>
      </c>
      <c r="P1" s="7">
        <v>1</v>
      </c>
      <c r="Q1" s="7" t="s">
        <v>106</v>
      </c>
      <c r="R1" s="7">
        <v>0</v>
      </c>
      <c r="S1" s="7" t="s">
        <v>107</v>
      </c>
      <c r="T1" s="7">
        <v>0</v>
      </c>
    </row>
    <row r="2" spans="1:20" x14ac:dyDescent="0.25">
      <c r="A2" s="23" t="s">
        <v>110</v>
      </c>
      <c r="B2" s="7" t="s">
        <v>111</v>
      </c>
    </row>
    <row r="3" spans="1:20" x14ac:dyDescent="0.25">
      <c r="A3" s="23" t="s">
        <v>112</v>
      </c>
      <c r="B3" s="7" t="b">
        <f>IF(B10&gt;256,"TripUpST110AndEarlier",TRUE)</f>
        <v>1</v>
      </c>
    </row>
    <row r="4" spans="1:20" x14ac:dyDescent="0.25">
      <c r="A4" s="23" t="s">
        <v>113</v>
      </c>
      <c r="B4" s="7" t="s">
        <v>114</v>
      </c>
    </row>
    <row r="5" spans="1:20" x14ac:dyDescent="0.25">
      <c r="A5" s="23" t="s">
        <v>115</v>
      </c>
      <c r="B5" s="7" t="b">
        <v>1</v>
      </c>
    </row>
    <row r="6" spans="1:20" x14ac:dyDescent="0.25">
      <c r="A6" s="23" t="s">
        <v>116</v>
      </c>
      <c r="B6" s="7" t="b">
        <v>0</v>
      </c>
    </row>
    <row r="7" spans="1:20" x14ac:dyDescent="0.25">
      <c r="A7" s="23" t="s">
        <v>117</v>
      </c>
      <c r="B7" s="7" t="e">
        <f>#REF!</f>
        <v>#REF!</v>
      </c>
    </row>
    <row r="8" spans="1:20" x14ac:dyDescent="0.25">
      <c r="A8" s="23" t="s">
        <v>118</v>
      </c>
      <c r="B8" s="7">
        <v>2</v>
      </c>
    </row>
    <row r="9" spans="1:20" x14ac:dyDescent="0.25">
      <c r="A9" s="23" t="s">
        <v>119</v>
      </c>
      <c r="B9" s="24">
        <f>1</f>
        <v>1</v>
      </c>
    </row>
    <row r="10" spans="1:20" x14ac:dyDescent="0.25">
      <c r="A10" s="23" t="s">
        <v>120</v>
      </c>
      <c r="B10" s="7">
        <v>12</v>
      </c>
    </row>
    <row r="12" spans="1:20" x14ac:dyDescent="0.25">
      <c r="A12" s="23" t="s">
        <v>121</v>
      </c>
      <c r="B12" s="7" t="s">
        <v>122</v>
      </c>
      <c r="C12" s="7" t="s">
        <v>123</v>
      </c>
      <c r="D12" s="7" t="s">
        <v>124</v>
      </c>
      <c r="E12" s="7" t="b">
        <v>1</v>
      </c>
      <c r="F12" s="7">
        <v>0</v>
      </c>
      <c r="G12" s="7">
        <v>4</v>
      </c>
      <c r="H12" s="7">
        <v>0</v>
      </c>
    </row>
    <row r="13" spans="1:20" x14ac:dyDescent="0.25">
      <c r="A13" s="23" t="s">
        <v>125</v>
      </c>
      <c r="B13" s="7" t="e">
        <f>#REF!</f>
        <v>#REF!</v>
      </c>
    </row>
    <row r="14" spans="1:20" x14ac:dyDescent="0.25">
      <c r="A14" s="23" t="s">
        <v>126</v>
      </c>
    </row>
    <row r="15" spans="1:20" x14ac:dyDescent="0.25">
      <c r="A15" s="23" t="s">
        <v>127</v>
      </c>
      <c r="B15" s="7" t="s">
        <v>128</v>
      </c>
      <c r="C15" s="7" t="s">
        <v>129</v>
      </c>
      <c r="D15" s="7" t="s">
        <v>130</v>
      </c>
      <c r="E15" s="7" t="b">
        <v>1</v>
      </c>
      <c r="F15" s="7">
        <v>0</v>
      </c>
      <c r="G15" s="7">
        <v>4</v>
      </c>
      <c r="H15" s="7">
        <v>0</v>
      </c>
    </row>
    <row r="16" spans="1:20" x14ac:dyDescent="0.25">
      <c r="A16" s="23" t="s">
        <v>131</v>
      </c>
      <c r="B16" s="7" t="e">
        <f>_xlfn.SINGLE(#REF!)</f>
        <v>#REF!</v>
      </c>
    </row>
    <row r="17" spans="1:8" x14ac:dyDescent="0.25">
      <c r="A17" s="23" t="s">
        <v>132</v>
      </c>
    </row>
    <row r="18" spans="1:8" x14ac:dyDescent="0.25">
      <c r="A18" s="23" t="s">
        <v>133</v>
      </c>
      <c r="B18" s="7" t="s">
        <v>134</v>
      </c>
      <c r="C18" s="7" t="s">
        <v>135</v>
      </c>
      <c r="D18" s="7" t="s">
        <v>136</v>
      </c>
      <c r="E18" s="7" t="b">
        <v>1</v>
      </c>
      <c r="F18" s="7">
        <v>0</v>
      </c>
      <c r="G18" s="7">
        <v>4</v>
      </c>
      <c r="H18" s="7">
        <v>0</v>
      </c>
    </row>
    <row r="19" spans="1:8" x14ac:dyDescent="0.25">
      <c r="A19" s="23" t="s">
        <v>137</v>
      </c>
      <c r="B19" s="7" t="e">
        <f>_xlfn.SINGLE(#REF!)</f>
        <v>#REF!</v>
      </c>
    </row>
    <row r="20" spans="1:8" x14ac:dyDescent="0.25">
      <c r="A20" s="23" t="s">
        <v>138</v>
      </c>
    </row>
    <row r="21" spans="1:8" x14ac:dyDescent="0.25">
      <c r="A21" s="23" t="s">
        <v>139</v>
      </c>
      <c r="B21" s="7" t="s">
        <v>140</v>
      </c>
      <c r="C21" s="7" t="s">
        <v>141</v>
      </c>
      <c r="D21" s="7" t="s">
        <v>142</v>
      </c>
      <c r="E21" s="7" t="b">
        <v>1</v>
      </c>
      <c r="F21" s="7">
        <v>0</v>
      </c>
      <c r="G21" s="7">
        <v>4</v>
      </c>
      <c r="H21" s="7">
        <v>0</v>
      </c>
    </row>
    <row r="22" spans="1:8" x14ac:dyDescent="0.25">
      <c r="A22" s="23" t="s">
        <v>143</v>
      </c>
      <c r="B22" s="7" t="e">
        <f>#REF!</f>
        <v>#REF!</v>
      </c>
    </row>
    <row r="23" spans="1:8" x14ac:dyDescent="0.25">
      <c r="A23" s="23" t="s">
        <v>144</v>
      </c>
    </row>
    <row r="24" spans="1:8" x14ac:dyDescent="0.25">
      <c r="A24" s="23" t="s">
        <v>145</v>
      </c>
      <c r="B24" s="7" t="s">
        <v>146</v>
      </c>
      <c r="C24" s="7" t="s">
        <v>147</v>
      </c>
      <c r="D24" s="7" t="s">
        <v>148</v>
      </c>
      <c r="E24" s="7" t="b">
        <v>1</v>
      </c>
      <c r="F24" s="7">
        <v>0</v>
      </c>
      <c r="G24" s="7">
        <v>4</v>
      </c>
      <c r="H24" s="7">
        <v>0</v>
      </c>
    </row>
    <row r="25" spans="1:8" x14ac:dyDescent="0.25">
      <c r="A25" s="23" t="s">
        <v>149</v>
      </c>
      <c r="B25" s="7" t="e">
        <f>#REF!</f>
        <v>#REF!</v>
      </c>
    </row>
    <row r="26" spans="1:8" x14ac:dyDescent="0.25">
      <c r="A26" s="23" t="s">
        <v>150</v>
      </c>
    </row>
    <row r="27" spans="1:8" x14ac:dyDescent="0.25">
      <c r="A27" s="23" t="s">
        <v>151</v>
      </c>
      <c r="B27" s="7" t="s">
        <v>152</v>
      </c>
      <c r="C27" s="7" t="s">
        <v>153</v>
      </c>
      <c r="D27" s="7" t="s">
        <v>154</v>
      </c>
      <c r="E27" s="7" t="b">
        <v>1</v>
      </c>
      <c r="F27" s="7">
        <v>0</v>
      </c>
      <c r="G27" s="7">
        <v>4</v>
      </c>
      <c r="H27" s="7">
        <v>0</v>
      </c>
    </row>
    <row r="28" spans="1:8" x14ac:dyDescent="0.25">
      <c r="A28" s="23" t="s">
        <v>155</v>
      </c>
      <c r="B28" s="7" t="e">
        <f>#REF!</f>
        <v>#REF!</v>
      </c>
    </row>
    <row r="29" spans="1:8" x14ac:dyDescent="0.25">
      <c r="A29" s="23" t="s">
        <v>156</v>
      </c>
    </row>
    <row r="30" spans="1:8" x14ac:dyDescent="0.25">
      <c r="A30" s="23" t="s">
        <v>157</v>
      </c>
      <c r="B30" s="7" t="s">
        <v>158</v>
      </c>
      <c r="C30" s="7" t="s">
        <v>159</v>
      </c>
      <c r="D30" s="7" t="s">
        <v>160</v>
      </c>
      <c r="E30" s="7" t="b">
        <v>1</v>
      </c>
      <c r="F30" s="7">
        <v>0</v>
      </c>
      <c r="G30" s="7">
        <v>4</v>
      </c>
      <c r="H30" s="7">
        <v>0</v>
      </c>
    </row>
    <row r="31" spans="1:8" x14ac:dyDescent="0.25">
      <c r="A31" s="23" t="s">
        <v>161</v>
      </c>
      <c r="B31" s="7" t="e">
        <f>#REF!</f>
        <v>#REF!</v>
      </c>
    </row>
    <row r="32" spans="1:8" x14ac:dyDescent="0.25">
      <c r="A32" s="23" t="s">
        <v>162</v>
      </c>
    </row>
    <row r="33" spans="1:8" x14ac:dyDescent="0.25">
      <c r="A33" s="23" t="s">
        <v>163</v>
      </c>
      <c r="B33" s="7" t="s">
        <v>164</v>
      </c>
      <c r="C33" s="7" t="s">
        <v>165</v>
      </c>
      <c r="D33" s="7" t="s">
        <v>166</v>
      </c>
      <c r="E33" s="7" t="b">
        <v>1</v>
      </c>
      <c r="F33" s="7">
        <v>0</v>
      </c>
      <c r="G33" s="7">
        <v>4</v>
      </c>
      <c r="H33" s="7">
        <v>0</v>
      </c>
    </row>
    <row r="34" spans="1:8" x14ac:dyDescent="0.25">
      <c r="A34" s="23" t="s">
        <v>167</v>
      </c>
      <c r="B34" s="7" t="e">
        <f>#REF!</f>
        <v>#REF!</v>
      </c>
    </row>
    <row r="35" spans="1:8" x14ac:dyDescent="0.25">
      <c r="A35" s="23" t="s">
        <v>168</v>
      </c>
    </row>
    <row r="36" spans="1:8" x14ac:dyDescent="0.25">
      <c r="A36" s="23" t="s">
        <v>169</v>
      </c>
      <c r="B36" s="7" t="s">
        <v>170</v>
      </c>
      <c r="C36" s="7" t="s">
        <v>171</v>
      </c>
      <c r="D36" s="7" t="s">
        <v>172</v>
      </c>
      <c r="E36" s="7" t="b">
        <v>1</v>
      </c>
      <c r="F36" s="7">
        <v>0</v>
      </c>
      <c r="G36" s="7">
        <v>4</v>
      </c>
      <c r="H36" s="7">
        <v>0</v>
      </c>
    </row>
    <row r="37" spans="1:8" x14ac:dyDescent="0.25">
      <c r="A37" s="23" t="s">
        <v>173</v>
      </c>
      <c r="B37" s="7" t="e">
        <f>#REF!</f>
        <v>#REF!</v>
      </c>
    </row>
    <row r="38" spans="1:8" x14ac:dyDescent="0.25">
      <c r="A38" s="23" t="s">
        <v>174</v>
      </c>
    </row>
    <row r="39" spans="1:8" x14ac:dyDescent="0.25">
      <c r="A39" s="23" t="s">
        <v>175</v>
      </c>
      <c r="B39" s="7" t="s">
        <v>176</v>
      </c>
      <c r="C39" s="7" t="s">
        <v>177</v>
      </c>
      <c r="D39" s="7" t="s">
        <v>178</v>
      </c>
      <c r="E39" s="7" t="b">
        <v>1</v>
      </c>
      <c r="F39" s="7">
        <v>0</v>
      </c>
      <c r="G39" s="7">
        <v>4</v>
      </c>
      <c r="H39" s="7">
        <v>0</v>
      </c>
    </row>
    <row r="40" spans="1:8" x14ac:dyDescent="0.25">
      <c r="A40" s="23" t="s">
        <v>179</v>
      </c>
      <c r="B40" s="7" t="e">
        <f>#REF!</f>
        <v>#REF!</v>
      </c>
    </row>
    <row r="41" spans="1:8" x14ac:dyDescent="0.25">
      <c r="A41" s="23" t="s">
        <v>180</v>
      </c>
    </row>
    <row r="42" spans="1:8" x14ac:dyDescent="0.25">
      <c r="A42" s="23" t="s">
        <v>181</v>
      </c>
      <c r="B42" s="7" t="s">
        <v>182</v>
      </c>
      <c r="C42" s="7" t="s">
        <v>183</v>
      </c>
      <c r="D42" s="7" t="s">
        <v>184</v>
      </c>
      <c r="E42" s="7" t="b">
        <v>1</v>
      </c>
      <c r="F42" s="7">
        <v>0</v>
      </c>
      <c r="G42" s="7">
        <v>4</v>
      </c>
      <c r="H42" s="7">
        <v>0</v>
      </c>
    </row>
    <row r="43" spans="1:8" x14ac:dyDescent="0.25">
      <c r="A43" s="23" t="s">
        <v>185</v>
      </c>
      <c r="B43" s="7" t="e">
        <f>#REF!</f>
        <v>#REF!</v>
      </c>
    </row>
    <row r="44" spans="1:8" x14ac:dyDescent="0.25">
      <c r="A44" s="23" t="s">
        <v>186</v>
      </c>
    </row>
    <row r="45" spans="1:8" x14ac:dyDescent="0.25">
      <c r="A45" s="23" t="s">
        <v>187</v>
      </c>
      <c r="B45" s="7" t="s">
        <v>188</v>
      </c>
      <c r="C45" s="7" t="s">
        <v>189</v>
      </c>
      <c r="D45" s="7" t="s">
        <v>190</v>
      </c>
      <c r="E45" s="7" t="b">
        <v>1</v>
      </c>
      <c r="F45" s="7">
        <v>0</v>
      </c>
      <c r="G45" s="7">
        <v>4</v>
      </c>
      <c r="H45" s="7">
        <v>0</v>
      </c>
    </row>
    <row r="46" spans="1:8" x14ac:dyDescent="0.25">
      <c r="A46" s="23" t="s">
        <v>191</v>
      </c>
      <c r="B46" s="7" t="e">
        <f>#REF!</f>
        <v>#REF!</v>
      </c>
    </row>
    <row r="47" spans="1:8" x14ac:dyDescent="0.25">
      <c r="A47" s="23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</vt:lpstr>
      <vt:lpstr>data weeks PV</vt:lpstr>
      <vt:lpstr>PV pie</vt:lpstr>
      <vt:lpstr>PV2</vt:lpstr>
      <vt:lpstr>PV</vt:lpstr>
      <vt:lpstr>pv4</vt:lpstr>
      <vt:lpstr>DATA weeks</vt:lpstr>
      <vt:lpstr>all items</vt:lpstr>
      <vt:lpstr>UPN PV</vt:lpstr>
      <vt:lpstr>UPN charts</vt:lpstr>
      <vt:lpstr>UPN</vt:lpstr>
      <vt:lpstr>IPE PV</vt:lpstr>
      <vt:lpstr>IPE CHarts</vt:lpstr>
      <vt:lpstr>IPE</vt:lpstr>
      <vt:lpstr>HEB PV</vt:lpstr>
      <vt:lpstr>HEB charts</vt:lpstr>
      <vt:lpstr>HEB</vt:lpstr>
      <vt:lpstr>HEA PV</vt:lpstr>
      <vt:lpstr>HEA CHARTS</vt:lpstr>
      <vt:lpstr>HEA</vt:lpstr>
      <vt:lpstr>angles pv</vt:lpstr>
      <vt:lpstr>angles</vt:lpstr>
      <vt:lpstr>charts angles</vt:lpstr>
      <vt:lpstr>Sheet3</vt:lpstr>
      <vt:lpstr>_PalUtilTempWorksheet</vt:lpstr>
      <vt:lpstr>_STDS_DG1A691D14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Kamona</dc:creator>
  <cp:lastModifiedBy>Kamona</cp:lastModifiedBy>
  <dcterms:created xsi:type="dcterms:W3CDTF">2022-07-01T18:25:06Z</dcterms:created>
  <dcterms:modified xsi:type="dcterms:W3CDTF">2022-07-20T00:37:09Z</dcterms:modified>
</cp:coreProperties>
</file>