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پایان نامه\اتی\مروری\"/>
    </mc:Choice>
  </mc:AlternateContent>
  <xr:revisionPtr revIDLastSave="0" documentId="13_ncr:1_{06A0C81E-7FE2-4E42-948A-B10FFE745329}" xr6:coauthVersionLast="47" xr6:coauthVersionMax="47" xr10:uidLastSave="{00000000-0000-0000-0000-000000000000}"/>
  <bookViews>
    <workbookView xWindow="-108" yWindow="-108" windowWidth="23256" windowHeight="12720" xr2:uid="{13C8AA6F-37BD-4C57-9572-E6B6BC0E88A9}"/>
  </bookViews>
  <sheets>
    <sheet name="گروه نمونه" sheetId="1" r:id="rId1"/>
    <sheet name="fauتاچر" sheetId="2" r:id="rId2"/>
    <sheet name="FLS  شاو" sheetId="3" r:id="rId3"/>
    <sheet name="Dg" sheetId="4" r:id="rId4"/>
    <sheet name="pmd" sheetId="7" r:id="rId5"/>
    <sheet name="SGA" sheetId="5" r:id="rId6"/>
    <sheet name="asw" sheetId="6" r:id="rId7"/>
  </sheets>
  <definedNames>
    <definedName name="OLE_LINK2" localSheetId="5">SGA!$I$2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O8" i="3"/>
  <c r="K8" i="3"/>
  <c r="H8" i="3"/>
  <c r="J8" i="3"/>
  <c r="I8" i="3"/>
  <c r="C95" i="7"/>
  <c r="K14" i="3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C39" i="2"/>
  <c r="C38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C37" i="2"/>
  <c r="C36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C35" i="2"/>
  <c r="C34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C33" i="2"/>
  <c r="C32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C31" i="2"/>
  <c r="C30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C29" i="2"/>
  <c r="C28" i="2"/>
  <c r="D27" i="2"/>
  <c r="E27" i="2"/>
  <c r="F27" i="2"/>
  <c r="G27" i="2"/>
  <c r="H27" i="2"/>
  <c r="I27" i="2"/>
  <c r="J27" i="2"/>
  <c r="D26" i="2"/>
  <c r="E26" i="2"/>
  <c r="F26" i="2"/>
  <c r="G26" i="2"/>
  <c r="H26" i="2"/>
  <c r="I26" i="2"/>
  <c r="J26" i="2"/>
  <c r="C27" i="2"/>
  <c r="C26" i="2"/>
  <c r="B44" i="7" l="1"/>
  <c r="C16" i="7" s="1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19" i="7"/>
  <c r="A18" i="7"/>
  <c r="A13" i="7"/>
  <c r="A12" i="7"/>
  <c r="A23" i="7"/>
  <c r="A22" i="7"/>
  <c r="A21" i="7"/>
  <c r="A20" i="7"/>
  <c r="A17" i="7"/>
  <c r="A16" i="7"/>
  <c r="A15" i="7"/>
  <c r="A14" i="7"/>
  <c r="A11" i="7"/>
  <c r="A10" i="7"/>
  <c r="A9" i="7"/>
  <c r="A8" i="7"/>
  <c r="P68" i="6"/>
  <c r="Q68" i="6"/>
  <c r="R68" i="6"/>
  <c r="S68" i="6"/>
  <c r="T68" i="6"/>
  <c r="U68" i="6"/>
  <c r="V68" i="6"/>
  <c r="O68" i="6"/>
  <c r="N66" i="6"/>
  <c r="N67" i="6"/>
  <c r="I17" i="6"/>
  <c r="H17" i="6"/>
  <c r="G17" i="6"/>
  <c r="F17" i="6"/>
  <c r="E17" i="6"/>
  <c r="D17" i="6"/>
  <c r="C17" i="6"/>
  <c r="B17" i="6"/>
  <c r="I16" i="6"/>
  <c r="I30" i="6" s="1"/>
  <c r="H16" i="6"/>
  <c r="H30" i="6" s="1"/>
  <c r="G16" i="6"/>
  <c r="G30" i="6" s="1"/>
  <c r="F16" i="6"/>
  <c r="F30" i="6" s="1"/>
  <c r="E16" i="6"/>
  <c r="D16" i="6"/>
  <c r="D78" i="6" s="1"/>
  <c r="C16" i="6"/>
  <c r="C30" i="6" s="1"/>
  <c r="B16" i="6"/>
  <c r="B78" i="6" s="1"/>
  <c r="I15" i="6"/>
  <c r="I29" i="6" s="1"/>
  <c r="H15" i="6"/>
  <c r="H28" i="6" s="1"/>
  <c r="G15" i="6"/>
  <c r="G29" i="6" s="1"/>
  <c r="F15" i="6"/>
  <c r="F29" i="6" s="1"/>
  <c r="E15" i="6"/>
  <c r="D15" i="6"/>
  <c r="D29" i="6" s="1"/>
  <c r="C15" i="6"/>
  <c r="C29" i="6" s="1"/>
  <c r="B15" i="6"/>
  <c r="O42" i="6" s="1"/>
  <c r="I14" i="6"/>
  <c r="I26" i="6" s="1"/>
  <c r="H14" i="6"/>
  <c r="H27" i="6" s="1"/>
  <c r="G14" i="6"/>
  <c r="G27" i="6" s="1"/>
  <c r="F14" i="6"/>
  <c r="E14" i="6"/>
  <c r="D14" i="6"/>
  <c r="C14" i="6"/>
  <c r="B14" i="6"/>
  <c r="B27" i="6" s="1"/>
  <c r="P52" i="6" l="1"/>
  <c r="P53" i="6" s="1"/>
  <c r="P54" i="6" s="1"/>
  <c r="V52" i="6"/>
  <c r="Q52" i="6"/>
  <c r="U52" i="6"/>
  <c r="R52" i="6"/>
  <c r="S52" i="6"/>
  <c r="S53" i="6" s="1"/>
  <c r="S54" i="6" s="1"/>
  <c r="P42" i="6"/>
  <c r="P43" i="6" s="1"/>
  <c r="P44" i="6" s="1"/>
  <c r="T52" i="6"/>
  <c r="E29" i="6"/>
  <c r="E30" i="6"/>
  <c r="Q42" i="6"/>
  <c r="R42" i="6"/>
  <c r="S42" i="6"/>
  <c r="T42" i="6"/>
  <c r="O52" i="6"/>
  <c r="U42" i="6"/>
  <c r="V42" i="6"/>
  <c r="V43" i="6" s="1"/>
  <c r="V44" i="6" s="1"/>
  <c r="D25" i="6"/>
  <c r="O43" i="6"/>
  <c r="O44" i="6" s="1"/>
  <c r="P96" i="6"/>
  <c r="R96" i="6"/>
  <c r="P95" i="6"/>
  <c r="C25" i="6"/>
  <c r="T96" i="6"/>
  <c r="V96" i="6"/>
  <c r="T95" i="6"/>
  <c r="U96" i="6"/>
  <c r="W96" i="6"/>
  <c r="Q96" i="6"/>
  <c r="S96" i="6"/>
  <c r="C8" i="7"/>
  <c r="C39" i="7"/>
  <c r="C31" i="7"/>
  <c r="C23" i="7"/>
  <c r="C15" i="7"/>
  <c r="C38" i="7"/>
  <c r="C30" i="7"/>
  <c r="C22" i="7"/>
  <c r="C14" i="7"/>
  <c r="C13" i="7"/>
  <c r="C36" i="7"/>
  <c r="C28" i="7"/>
  <c r="C20" i="7"/>
  <c r="C12" i="7"/>
  <c r="C37" i="7"/>
  <c r="C29" i="7"/>
  <c r="C21" i="7"/>
  <c r="C43" i="7"/>
  <c r="C35" i="7"/>
  <c r="C27" i="7"/>
  <c r="C19" i="7"/>
  <c r="C11" i="7"/>
  <c r="C42" i="7"/>
  <c r="C34" i="7"/>
  <c r="C26" i="7"/>
  <c r="C18" i="7"/>
  <c r="C10" i="7"/>
  <c r="C41" i="7"/>
  <c r="C33" i="7"/>
  <c r="C25" i="7"/>
  <c r="C17" i="7"/>
  <c r="C9" i="7"/>
  <c r="C40" i="7"/>
  <c r="C32" i="7"/>
  <c r="C24" i="7"/>
  <c r="U95" i="6"/>
  <c r="S95" i="6"/>
  <c r="R95" i="6"/>
  <c r="Q95" i="6"/>
  <c r="W95" i="6"/>
  <c r="V95" i="6"/>
  <c r="I73" i="6"/>
  <c r="U88" i="6"/>
  <c r="R88" i="6"/>
  <c r="R87" i="6"/>
  <c r="I78" i="6"/>
  <c r="W88" i="6"/>
  <c r="D76" i="6"/>
  <c r="H76" i="6"/>
  <c r="E73" i="6"/>
  <c r="T88" i="6"/>
  <c r="N68" i="6"/>
  <c r="E76" i="6"/>
  <c r="D73" i="6"/>
  <c r="S88" i="6"/>
  <c r="Q87" i="6"/>
  <c r="S87" i="6"/>
  <c r="F78" i="6"/>
  <c r="I75" i="6"/>
  <c r="P87" i="6"/>
  <c r="Q88" i="6"/>
  <c r="W87" i="6"/>
  <c r="F75" i="6"/>
  <c r="B75" i="6"/>
  <c r="V87" i="6"/>
  <c r="I77" i="6"/>
  <c r="D75" i="6"/>
  <c r="P88" i="6"/>
  <c r="U87" i="6"/>
  <c r="E77" i="6"/>
  <c r="F77" i="6"/>
  <c r="F74" i="6"/>
  <c r="V88" i="6"/>
  <c r="T87" i="6"/>
  <c r="G75" i="6"/>
  <c r="H77" i="6"/>
  <c r="G76" i="6"/>
  <c r="E74" i="6"/>
  <c r="H78" i="6"/>
  <c r="G77" i="6"/>
  <c r="F76" i="6"/>
  <c r="E75" i="6"/>
  <c r="D74" i="6"/>
  <c r="C73" i="6"/>
  <c r="C74" i="6"/>
  <c r="B73" i="6"/>
  <c r="G78" i="6"/>
  <c r="B74" i="6"/>
  <c r="C75" i="6"/>
  <c r="E78" i="6"/>
  <c r="D77" i="6"/>
  <c r="C76" i="6"/>
  <c r="I74" i="6"/>
  <c r="H73" i="6"/>
  <c r="B76" i="6"/>
  <c r="C77" i="6"/>
  <c r="H74" i="6"/>
  <c r="G73" i="6"/>
  <c r="B77" i="6"/>
  <c r="C78" i="6"/>
  <c r="I76" i="6"/>
  <c r="H75" i="6"/>
  <c r="G74" i="6"/>
  <c r="F73" i="6"/>
  <c r="S43" i="6"/>
  <c r="S44" i="6" s="1"/>
  <c r="E25" i="6"/>
  <c r="V53" i="6"/>
  <c r="V54" i="6" s="1"/>
  <c r="B28" i="6"/>
  <c r="Q53" i="6"/>
  <c r="Q54" i="6" s="1"/>
  <c r="E28" i="6"/>
  <c r="U53" i="6"/>
  <c r="U54" i="6" s="1"/>
  <c r="U43" i="6"/>
  <c r="U44" i="6" s="1"/>
  <c r="H29" i="6"/>
  <c r="R53" i="6"/>
  <c r="R54" i="6" s="1"/>
  <c r="T53" i="6"/>
  <c r="T54" i="6" s="1"/>
  <c r="B30" i="6"/>
  <c r="R43" i="6"/>
  <c r="R44" i="6" s="1"/>
  <c r="Q43" i="6"/>
  <c r="Q44" i="6" s="1"/>
  <c r="I25" i="6"/>
  <c r="D28" i="6"/>
  <c r="D30" i="6"/>
  <c r="H25" i="6"/>
  <c r="B29" i="6"/>
  <c r="E26" i="6"/>
  <c r="D27" i="6"/>
  <c r="E27" i="6"/>
  <c r="T43" i="6"/>
  <c r="T44" i="6" s="1"/>
  <c r="G25" i="6"/>
  <c r="D26" i="6"/>
  <c r="C27" i="6"/>
  <c r="C28" i="6"/>
  <c r="F26" i="6"/>
  <c r="F27" i="6"/>
  <c r="C26" i="6"/>
  <c r="B25" i="6"/>
  <c r="B26" i="6"/>
  <c r="I28" i="6"/>
  <c r="F25" i="6"/>
  <c r="I27" i="6"/>
  <c r="H26" i="6"/>
  <c r="G28" i="6"/>
  <c r="G26" i="6"/>
  <c r="F28" i="6"/>
  <c r="J23" i="2"/>
  <c r="B19" i="2"/>
  <c r="B18" i="2"/>
  <c r="E36" i="5"/>
  <c r="E31" i="5"/>
  <c r="E26" i="5"/>
  <c r="E21" i="5"/>
  <c r="E16" i="5"/>
  <c r="E11" i="5"/>
  <c r="D14" i="5"/>
  <c r="C35" i="5"/>
  <c r="D34" i="5" s="1"/>
  <c r="C30" i="5"/>
  <c r="D29" i="5" s="1"/>
  <c r="C25" i="5"/>
  <c r="D24" i="5" s="1"/>
  <c r="C20" i="5"/>
  <c r="D19" i="5" s="1"/>
  <c r="C10" i="5"/>
  <c r="D9" i="5" s="1"/>
  <c r="N52" i="6" l="1"/>
  <c r="O53" i="6"/>
  <c r="O54" i="6" s="1"/>
  <c r="M54" i="6" s="1"/>
  <c r="J35" i="6" s="1"/>
  <c r="M44" i="6"/>
  <c r="J34" i="6" s="1"/>
  <c r="O96" i="6"/>
  <c r="O95" i="6"/>
  <c r="C100" i="7"/>
  <c r="C97" i="7"/>
  <c r="C96" i="7"/>
  <c r="C99" i="7"/>
  <c r="C98" i="7"/>
  <c r="C44" i="7"/>
  <c r="O87" i="6"/>
  <c r="J76" i="6"/>
  <c r="O88" i="6"/>
  <c r="J75" i="6"/>
  <c r="J73" i="6"/>
  <c r="K73" i="6" s="1"/>
  <c r="J78" i="6"/>
  <c r="J77" i="6"/>
  <c r="J29" i="6"/>
  <c r="E105" i="6" s="1"/>
  <c r="J74" i="6"/>
  <c r="J30" i="6"/>
  <c r="N42" i="6"/>
  <c r="J27" i="6"/>
  <c r="J28" i="6"/>
  <c r="J26" i="6"/>
  <c r="E109" i="6" s="1"/>
  <c r="J25" i="6"/>
  <c r="C52" i="5"/>
  <c r="C41" i="5"/>
  <c r="D49" i="5"/>
  <c r="D45" i="5"/>
  <c r="D48" i="5"/>
  <c r="C53" i="5"/>
  <c r="D50" i="5"/>
  <c r="C42" i="5"/>
  <c r="D42" i="5"/>
  <c r="D43" i="5"/>
  <c r="D46" i="5"/>
  <c r="C50" i="5"/>
  <c r="D47" i="5"/>
  <c r="C48" i="5"/>
  <c r="D53" i="5"/>
  <c r="C51" i="5"/>
  <c r="D52" i="5"/>
  <c r="D44" i="5"/>
  <c r="D51" i="5"/>
  <c r="D41" i="5"/>
  <c r="C49" i="5"/>
  <c r="C47" i="5"/>
  <c r="C46" i="5"/>
  <c r="C43" i="5"/>
  <c r="C44" i="5"/>
  <c r="C45" i="5"/>
  <c r="O89" i="6" l="1"/>
  <c r="O90" i="6" s="1"/>
  <c r="C121" i="6" s="1"/>
  <c r="D121" i="6"/>
  <c r="N54" i="6"/>
  <c r="E110" i="6"/>
  <c r="F111" i="6" s="1"/>
  <c r="O97" i="6"/>
  <c r="O98" i="6" s="1"/>
  <c r="J84" i="6" s="1"/>
  <c r="K25" i="6"/>
  <c r="C101" i="7"/>
  <c r="C54" i="5"/>
  <c r="D54" i="5"/>
  <c r="F14" i="3"/>
  <c r="F15" i="3"/>
  <c r="G15" i="3" s="1"/>
  <c r="F16" i="3"/>
  <c r="F9" i="3"/>
  <c r="G9" i="3" s="1"/>
  <c r="F8" i="3"/>
  <c r="J83" i="6" l="1"/>
  <c r="K83" i="6" s="1"/>
  <c r="E121" i="6"/>
  <c r="K34" i="6"/>
  <c r="E106" i="6"/>
  <c r="F107" i="6" s="1"/>
  <c r="J15" i="3"/>
  <c r="H15" i="3"/>
  <c r="I15" i="3"/>
  <c r="M14" i="3"/>
  <c r="M15" i="3"/>
  <c r="M16" i="3"/>
  <c r="N14" i="3"/>
  <c r="O14" i="3" s="1"/>
  <c r="G14" i="3"/>
  <c r="N15" i="3"/>
  <c r="O15" i="3" s="1"/>
  <c r="G16" i="3"/>
  <c r="N16" i="3"/>
  <c r="O16" i="3" s="1"/>
  <c r="H9" i="3"/>
  <c r="I9" i="3"/>
  <c r="J9" i="3"/>
  <c r="G8" i="3"/>
  <c r="M8" i="3"/>
  <c r="D15" i="2"/>
  <c r="D16" i="2"/>
  <c r="D17" i="2"/>
  <c r="D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F14" i="2"/>
  <c r="G14" i="2"/>
  <c r="H14" i="2"/>
  <c r="I14" i="2"/>
  <c r="E14" i="2"/>
  <c r="B15" i="2"/>
  <c r="C15" i="2"/>
  <c r="B16" i="2"/>
  <c r="C16" i="2"/>
  <c r="B17" i="2"/>
  <c r="C17" i="2"/>
  <c r="C14" i="2"/>
  <c r="B14" i="2"/>
  <c r="P15" i="3" l="1"/>
  <c r="P14" i="3"/>
  <c r="K9" i="3"/>
  <c r="P16" i="3"/>
  <c r="P8" i="3"/>
  <c r="L15" i="3"/>
  <c r="H16" i="3"/>
  <c r="I16" i="3"/>
  <c r="J16" i="3"/>
  <c r="J14" i="3"/>
  <c r="I14" i="3"/>
  <c r="H14" i="3"/>
  <c r="K15" i="3"/>
  <c r="L9" i="3"/>
  <c r="B21" i="2"/>
  <c r="E18" i="2"/>
  <c r="E21" i="2" s="1"/>
  <c r="F18" i="2"/>
  <c r="F20" i="2" s="1"/>
  <c r="H18" i="2"/>
  <c r="H20" i="2" s="1"/>
  <c r="I18" i="2"/>
  <c r="I21" i="2" s="1"/>
  <c r="G18" i="2"/>
  <c r="G20" i="2" s="1"/>
  <c r="C18" i="2"/>
  <c r="C21" i="2" s="1"/>
  <c r="D18" i="2"/>
  <c r="D21" i="2" s="1"/>
  <c r="Q15" i="3" l="1"/>
  <c r="K16" i="3"/>
  <c r="Q16" i="3" s="1"/>
  <c r="L14" i="3"/>
  <c r="L16" i="3"/>
  <c r="L8" i="3"/>
  <c r="Q14" i="3"/>
  <c r="Q8" i="3"/>
  <c r="M35" i="2"/>
  <c r="L35" i="2"/>
  <c r="B22" i="2"/>
  <c r="G22" i="2"/>
  <c r="B20" i="2"/>
  <c r="F21" i="2"/>
  <c r="O27" i="2" s="1"/>
  <c r="E19" i="2"/>
  <c r="E22" i="2"/>
  <c r="F22" i="2"/>
  <c r="F19" i="2"/>
  <c r="E20" i="2"/>
  <c r="H21" i="2"/>
  <c r="H19" i="2"/>
  <c r="H22" i="2"/>
  <c r="I22" i="2"/>
  <c r="I19" i="2"/>
  <c r="G19" i="2"/>
  <c r="D19" i="2"/>
  <c r="C22" i="2"/>
  <c r="C19" i="2"/>
  <c r="C20" i="2"/>
  <c r="D22" i="2"/>
  <c r="D20" i="2"/>
  <c r="G21" i="2"/>
  <c r="P39" i="2" s="1"/>
  <c r="I20" i="2"/>
  <c r="L32" i="2" l="1"/>
  <c r="K32" i="2"/>
  <c r="L30" i="2"/>
  <c r="O32" i="2"/>
  <c r="K30" i="2"/>
  <c r="R35" i="2"/>
  <c r="N32" i="2"/>
  <c r="O28" i="2"/>
  <c r="R30" i="2"/>
  <c r="O37" i="2"/>
  <c r="Q28" i="2"/>
  <c r="R32" i="2"/>
  <c r="M32" i="2"/>
  <c r="Q32" i="2"/>
  <c r="E12" i="4"/>
  <c r="M30" i="2"/>
  <c r="P28" i="2"/>
  <c r="P32" i="2"/>
  <c r="N30" i="2"/>
  <c r="Q35" i="2"/>
  <c r="M33" i="2"/>
  <c r="M31" i="2"/>
  <c r="M29" i="2"/>
  <c r="O33" i="2"/>
  <c r="O29" i="2"/>
  <c r="O31" i="2"/>
  <c r="C14" i="4"/>
  <c r="C12" i="4"/>
  <c r="P37" i="2"/>
  <c r="L33" i="2"/>
  <c r="L31" i="2"/>
  <c r="L29" i="2"/>
  <c r="N39" i="2"/>
  <c r="N37" i="2"/>
  <c r="N27" i="2"/>
  <c r="R37" i="2"/>
  <c r="R27" i="2"/>
  <c r="R39" i="2"/>
  <c r="P31" i="2"/>
  <c r="P29" i="2"/>
  <c r="P33" i="2"/>
  <c r="Q39" i="2"/>
  <c r="P35" i="2"/>
  <c r="R31" i="2"/>
  <c r="R29" i="2"/>
  <c r="R33" i="2"/>
  <c r="P27" i="2"/>
  <c r="Q27" i="2"/>
  <c r="M39" i="2"/>
  <c r="M37" i="2"/>
  <c r="M27" i="2"/>
  <c r="N29" i="2"/>
  <c r="N33" i="2"/>
  <c r="N31" i="2"/>
  <c r="Q37" i="2"/>
  <c r="O35" i="2"/>
  <c r="N35" i="2"/>
  <c r="L39" i="2"/>
  <c r="L37" i="2"/>
  <c r="L27" i="2"/>
  <c r="Q29" i="2"/>
  <c r="Q33" i="2"/>
  <c r="Q31" i="2"/>
  <c r="O39" i="2"/>
  <c r="S32" i="2" l="1"/>
  <c r="G10" i="4"/>
  <c r="E14" i="4"/>
  <c r="G14" i="4"/>
  <c r="H14" i="4"/>
  <c r="E8" i="4"/>
  <c r="M26" i="2"/>
  <c r="F18" i="4"/>
  <c r="N36" i="2"/>
  <c r="H20" i="4"/>
  <c r="P38" i="2"/>
  <c r="D16" i="4"/>
  <c r="L34" i="2"/>
  <c r="C16" i="4"/>
  <c r="K34" i="2"/>
  <c r="G18" i="4"/>
  <c r="O36" i="2"/>
  <c r="E20" i="4"/>
  <c r="M38" i="2"/>
  <c r="H10" i="4"/>
  <c r="J14" i="4"/>
  <c r="I8" i="4"/>
  <c r="Q26" i="2"/>
  <c r="I18" i="4"/>
  <c r="Q36" i="2"/>
  <c r="F20" i="4"/>
  <c r="N38" i="2"/>
  <c r="H8" i="4"/>
  <c r="P26" i="2"/>
  <c r="F10" i="4"/>
  <c r="N28" i="2"/>
  <c r="D18" i="4"/>
  <c r="L36" i="2"/>
  <c r="C18" i="4"/>
  <c r="K36" i="2"/>
  <c r="G20" i="4"/>
  <c r="O38" i="2"/>
  <c r="F14" i="4"/>
  <c r="D12" i="4"/>
  <c r="K37" i="2"/>
  <c r="S37" i="2" s="1"/>
  <c r="K35" i="2"/>
  <c r="S35" i="2" s="1"/>
  <c r="H12" i="4"/>
  <c r="P30" i="2"/>
  <c r="H16" i="4"/>
  <c r="P34" i="2"/>
  <c r="D20" i="4"/>
  <c r="L38" i="2"/>
  <c r="C8" i="4"/>
  <c r="K26" i="2"/>
  <c r="I12" i="4"/>
  <c r="Q30" i="2"/>
  <c r="I10" i="4"/>
  <c r="I20" i="4"/>
  <c r="Q38" i="2"/>
  <c r="I16" i="4"/>
  <c r="Q34" i="2"/>
  <c r="F8" i="4"/>
  <c r="N26" i="2"/>
  <c r="K39" i="2"/>
  <c r="S39" i="2" s="1"/>
  <c r="G12" i="4"/>
  <c r="O30" i="2"/>
  <c r="K27" i="2"/>
  <c r="S27" i="2" s="1"/>
  <c r="E10" i="4"/>
  <c r="M28" i="2"/>
  <c r="J16" i="4"/>
  <c r="R34" i="2"/>
  <c r="C20" i="4"/>
  <c r="K38" i="2"/>
  <c r="G8" i="4"/>
  <c r="O26" i="2"/>
  <c r="F12" i="4"/>
  <c r="I14" i="4"/>
  <c r="J8" i="4"/>
  <c r="R26" i="2"/>
  <c r="K33" i="2"/>
  <c r="S33" i="2" s="1"/>
  <c r="G16" i="4"/>
  <c r="O34" i="2"/>
  <c r="C10" i="4"/>
  <c r="K28" i="2"/>
  <c r="J18" i="4"/>
  <c r="R36" i="2"/>
  <c r="D8" i="4"/>
  <c r="L26" i="2"/>
  <c r="K29" i="2"/>
  <c r="S29" i="2" s="1"/>
  <c r="E16" i="4"/>
  <c r="M34" i="2"/>
  <c r="J12" i="4"/>
  <c r="F16" i="4"/>
  <c r="N34" i="2"/>
  <c r="D10" i="4"/>
  <c r="L28" i="2"/>
  <c r="J20" i="4"/>
  <c r="R38" i="2"/>
  <c r="H18" i="4"/>
  <c r="P36" i="2"/>
  <c r="J10" i="4"/>
  <c r="R28" i="2"/>
  <c r="K31" i="2"/>
  <c r="S31" i="2" s="1"/>
  <c r="E18" i="4"/>
  <c r="M36" i="2"/>
  <c r="D14" i="4"/>
  <c r="S38" i="2" l="1"/>
  <c r="T38" i="2" s="1"/>
  <c r="U38" i="2" s="1"/>
  <c r="K14" i="4"/>
  <c r="L14" i="4" s="1"/>
  <c r="S28" i="2"/>
  <c r="T28" i="2" s="1"/>
  <c r="U28" i="2" s="1"/>
  <c r="K12" i="4"/>
  <c r="L12" i="4" s="1"/>
  <c r="S34" i="2"/>
  <c r="T34" i="2" s="1"/>
  <c r="U34" i="2" s="1"/>
  <c r="S26" i="2"/>
  <c r="T26" i="2" s="1"/>
  <c r="U26" i="2" s="1"/>
  <c r="T32" i="2"/>
  <c r="U32" i="2" s="1"/>
  <c r="S30" i="2"/>
  <c r="T30" i="2" s="1"/>
  <c r="U30" i="2" s="1"/>
  <c r="S36" i="2"/>
  <c r="T36" i="2" s="1"/>
  <c r="U36" i="2" s="1"/>
  <c r="K8" i="4"/>
  <c r="L8" i="4" s="1"/>
  <c r="K18" i="4"/>
  <c r="L18" i="4" s="1"/>
  <c r="K20" i="4"/>
  <c r="L20" i="4" s="1"/>
  <c r="K16" i="4"/>
  <c r="L16" i="4" s="1"/>
  <c r="K10" i="4"/>
  <c r="L10" i="4" s="1"/>
  <c r="J22" i="2" l="1"/>
  <c r="G5" i="4"/>
  <c r="D27" i="4" s="1"/>
  <c r="D28" i="4" l="1"/>
</calcChain>
</file>

<file path=xl/sharedStrings.xml><?xml version="1.0" encoding="utf-8"?>
<sst xmlns="http://schemas.openxmlformats.org/spreadsheetml/2006/main" count="1777" uniqueCount="214">
  <si>
    <t xml:space="preserve">مرد </t>
  </si>
  <si>
    <t>21تا25(2از 10)</t>
  </si>
  <si>
    <t>واحد تجاری 2</t>
  </si>
  <si>
    <t>17 کانل گزارش</t>
  </si>
  <si>
    <t xml:space="preserve">زن </t>
  </si>
  <si>
    <t>51تا55(8از 10)</t>
  </si>
  <si>
    <t xml:space="preserve">کسب و کار 7 </t>
  </si>
  <si>
    <t>23 کانال گزارش</t>
  </si>
  <si>
    <t xml:space="preserve"> مرد</t>
  </si>
  <si>
    <t>وتحد تجاری 7</t>
  </si>
  <si>
    <t>41تا45(6از 10)</t>
  </si>
  <si>
    <t>مرد</t>
  </si>
  <si>
    <t>سن</t>
  </si>
  <si>
    <t>زیر گروه ها</t>
  </si>
  <si>
    <t xml:space="preserve">شماره  </t>
  </si>
  <si>
    <t xml:space="preserve">مجموع مربعات </t>
  </si>
  <si>
    <t xml:space="preserve">جمع </t>
  </si>
  <si>
    <t xml:space="preserve">جمع کل </t>
  </si>
  <si>
    <t xml:space="preserve">قدرت </t>
  </si>
  <si>
    <t>2.3.4</t>
  </si>
  <si>
    <t>1.3.4</t>
  </si>
  <si>
    <t>1.2.4</t>
  </si>
  <si>
    <t>1.2.3</t>
  </si>
  <si>
    <t>شاخص fue</t>
  </si>
  <si>
    <t xml:space="preserve"> زن </t>
  </si>
  <si>
    <t>زیرگروه ها</t>
  </si>
  <si>
    <t xml:space="preserve">مجموع </t>
  </si>
  <si>
    <t xml:space="preserve">فاصله خطوط خطا </t>
  </si>
  <si>
    <t>فاصله خطوط شکست</t>
  </si>
  <si>
    <t>AB</t>
  </si>
  <si>
    <t>gender</t>
  </si>
  <si>
    <t>age</t>
  </si>
  <si>
    <t>bisnessunit</t>
  </si>
  <si>
    <t>Reporting channel</t>
  </si>
  <si>
    <t>gender/age</t>
  </si>
  <si>
    <t>bisnessunit/Reporting channel</t>
  </si>
  <si>
    <t>(AB)(CD)</t>
  </si>
  <si>
    <t>(AD)(BC)</t>
  </si>
  <si>
    <t>(AC)(BD)</t>
  </si>
  <si>
    <t>(ABD)(C )</t>
  </si>
  <si>
    <t>(ABC)(D)</t>
  </si>
  <si>
    <t>(BCD)(A)</t>
  </si>
  <si>
    <t>(ACD)(B)</t>
  </si>
  <si>
    <t>(CD)(D)(B)</t>
  </si>
  <si>
    <t>(BD)(A)(C )</t>
  </si>
  <si>
    <t>(BC)(A)(D)</t>
  </si>
  <si>
    <t>(AD)(B)(C )</t>
  </si>
  <si>
    <t>(AC)(B)(D)</t>
  </si>
  <si>
    <t>(AB)(C )(D)</t>
  </si>
  <si>
    <t>شماره</t>
  </si>
  <si>
    <t xml:space="preserve">جنسیت </t>
  </si>
  <si>
    <t xml:space="preserve">سن </t>
  </si>
  <si>
    <t>واحد کاری</t>
  </si>
  <si>
    <t>کانل گزارشی</t>
  </si>
  <si>
    <t xml:space="preserve">گروه نمونه </t>
  </si>
  <si>
    <t>کدگذازی صفرو یک</t>
  </si>
  <si>
    <t>کدگذازی بر اساس1 بر روی رادیکال2معادل(0.707)</t>
  </si>
  <si>
    <t xml:space="preserve">تفاوت ویژگی I از میانگین </t>
  </si>
  <si>
    <t>جمع کل تفاوت از میانگین ویژگیها(مخرج کسر)</t>
  </si>
  <si>
    <t>ẋjk</t>
  </si>
  <si>
    <t>مقدار متوسط ویژگی j را برای اعضای زیرگروه  k  را نشان می دهد.</t>
  </si>
  <si>
    <t>Xikj</t>
  </si>
  <si>
    <t>مقدار ویژگی j را برای عضو i از زیر گروه k نشان می دهد.</t>
  </si>
  <si>
    <t>nkg</t>
  </si>
  <si>
    <t>نشان دهنده تعداد اعضای زیرگروه k در تقسیم g است.</t>
  </si>
  <si>
    <t>ẋj</t>
  </si>
  <si>
    <t>نشان دهنده مقدار متوسط ویژگی j برای همه اعضای گروه است</t>
  </si>
  <si>
    <r>
      <t>ẋ</t>
    </r>
    <r>
      <rPr>
        <vertAlign val="subscript"/>
        <sz val="12"/>
        <color rgb="FF000000"/>
        <rFont val="Arial"/>
        <family val="2"/>
      </rPr>
      <t>j</t>
    </r>
    <r>
      <rPr>
        <vertAlign val="subscript"/>
        <sz val="12"/>
        <color rgb="FF000000"/>
        <rFont val="Symbol"/>
        <family val="1"/>
        <charset val="2"/>
      </rPr>
      <t>1</t>
    </r>
  </si>
  <si>
    <r>
      <t xml:space="preserve">نشان دهنده مقدار میانگین ویژگی </t>
    </r>
    <r>
      <rPr>
        <sz val="12"/>
        <color rgb="FF000000"/>
        <rFont val="Tahoma"/>
        <family val="2"/>
      </rPr>
      <t>j</t>
    </r>
    <r>
      <rPr>
        <sz val="12"/>
        <color rgb="FF000000"/>
        <rFont val="B Nazanin"/>
        <charset val="178"/>
      </rPr>
      <t xml:space="preserve"> برای اعضای زیرگروه 1است.</t>
    </r>
  </si>
  <si>
    <r>
      <t>ẋ</t>
    </r>
    <r>
      <rPr>
        <vertAlign val="subscript"/>
        <sz val="12"/>
        <color rgb="FF000000"/>
        <rFont val="Arial"/>
        <family val="2"/>
      </rPr>
      <t>j</t>
    </r>
    <r>
      <rPr>
        <vertAlign val="subscript"/>
        <sz val="12"/>
        <color rgb="FF000000"/>
        <rFont val="Symbol"/>
        <family val="1"/>
        <charset val="2"/>
      </rPr>
      <t>2</t>
    </r>
  </si>
  <si>
    <r>
      <t xml:space="preserve">نشان دهنده مقدار متوسط ویژگی </t>
    </r>
    <r>
      <rPr>
        <sz val="12"/>
        <color rgb="FF000000"/>
        <rFont val="Tahoma"/>
        <family val="2"/>
      </rPr>
      <t>j</t>
    </r>
    <r>
      <rPr>
        <sz val="12"/>
        <color rgb="FF000000"/>
        <rFont val="B Nazanin"/>
        <charset val="178"/>
      </rPr>
      <t xml:space="preserve"> برای اعضای زیرگروه 2 است.</t>
    </r>
  </si>
  <si>
    <t xml:space="preserve"> AC</t>
  </si>
  <si>
    <t>AD</t>
  </si>
  <si>
    <t>BC</t>
  </si>
  <si>
    <t>BD</t>
  </si>
  <si>
    <t>CD</t>
  </si>
  <si>
    <t>جایگشت</t>
  </si>
  <si>
    <t>قدرت خطوط گسل ویژگیهای دانش</t>
  </si>
  <si>
    <t>ماکسیمم</t>
  </si>
  <si>
    <t>گام اول</t>
  </si>
  <si>
    <t xml:space="preserve">گام دوم </t>
  </si>
  <si>
    <t>گام سوم</t>
  </si>
  <si>
    <t>گام چهارم</t>
  </si>
  <si>
    <t xml:space="preserve">که در آن Δx محدوده x را نشان می دهد اگر x یک متغیر پیوسته است (به عنوان مثال، سن)، یا اگر x یک متغیر طبقه بندی  1 است </t>
  </si>
  <si>
    <t>و x1j و x2j مقادیر اعضای اول و دوم دوتایی هستند</t>
  </si>
  <si>
    <t>عالی</t>
  </si>
  <si>
    <t>IA</t>
  </si>
  <si>
    <t>CP</t>
  </si>
  <si>
    <t>W</t>
  </si>
  <si>
    <t>WT</t>
  </si>
  <si>
    <t>GDAI</t>
  </si>
  <si>
    <t>FLS</t>
  </si>
  <si>
    <t xml:space="preserve">اجرای الگوریتم خوشه بندی وارد </t>
  </si>
  <si>
    <r>
      <t>d</t>
    </r>
    <r>
      <rPr>
        <i/>
        <vertAlign val="subscript"/>
        <sz val="10"/>
        <rFont val="Arial"/>
        <family val="2"/>
      </rPr>
      <t>k.ij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= </t>
    </r>
    <r>
      <rPr>
        <i/>
        <sz val="10"/>
        <rFont val="Arial"/>
        <family val="2"/>
      </rPr>
      <t>{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c</t>
    </r>
    <r>
      <rPr>
        <i/>
        <vertAlign val="subscript"/>
        <sz val="10"/>
        <rFont val="Arial"/>
        <family val="2"/>
      </rPr>
      <t>k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+ </t>
    </r>
    <r>
      <rPr>
        <i/>
        <sz val="10"/>
        <rFont val="Arial"/>
        <family val="2"/>
      </rPr>
      <t>c</t>
    </r>
    <r>
      <rPr>
        <i/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i/>
        <sz val="10"/>
        <rFont val="Arial"/>
        <family val="2"/>
      </rPr>
      <t>d</t>
    </r>
    <r>
      <rPr>
        <i/>
        <vertAlign val="subscript"/>
        <sz val="10"/>
        <rFont val="Arial"/>
        <family val="2"/>
      </rPr>
      <t>ki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+ (</t>
    </r>
    <r>
      <rPr>
        <i/>
        <sz val="10"/>
        <rFont val="Arial"/>
        <family val="2"/>
      </rPr>
      <t>c</t>
    </r>
    <r>
      <rPr>
        <i/>
        <vertAlign val="subscript"/>
        <sz val="10"/>
        <rFont val="Arial"/>
        <family val="2"/>
      </rPr>
      <t>j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+ </t>
    </r>
    <r>
      <rPr>
        <i/>
        <sz val="10"/>
        <rFont val="Arial"/>
        <family val="2"/>
      </rPr>
      <t>c</t>
    </r>
    <r>
      <rPr>
        <i/>
        <vertAlign val="subscript"/>
        <sz val="10"/>
        <rFont val="Arial"/>
        <family val="2"/>
      </rPr>
      <t>k</t>
    </r>
    <r>
      <rPr>
        <sz val="10"/>
        <rFont val="Arial"/>
        <family val="2"/>
      </rPr>
      <t>)</t>
    </r>
    <r>
      <rPr>
        <i/>
        <sz val="10"/>
        <rFont val="Arial"/>
        <family val="2"/>
      </rPr>
      <t>d</t>
    </r>
    <r>
      <rPr>
        <i/>
        <vertAlign val="subscript"/>
        <sz val="10"/>
        <rFont val="Arial"/>
        <family val="2"/>
      </rPr>
      <t>jk</t>
    </r>
    <r>
      <rPr>
        <i/>
        <sz val="10"/>
        <rFont val="Arial"/>
        <family val="2"/>
      </rPr>
      <t xml:space="preserve"> − c</t>
    </r>
    <r>
      <rPr>
        <i/>
        <vertAlign val="subscript"/>
        <sz val="10"/>
        <rFont val="Arial"/>
        <family val="2"/>
      </rPr>
      <t>k</t>
    </r>
    <r>
      <rPr>
        <i/>
        <sz val="10"/>
        <rFont val="Arial"/>
        <family val="2"/>
      </rPr>
      <t>d</t>
    </r>
    <r>
      <rPr>
        <i/>
        <vertAlign val="subscript"/>
        <sz val="10"/>
        <rFont val="Arial"/>
        <family val="2"/>
      </rPr>
      <t>ij</t>
    </r>
    <r>
      <rPr>
        <i/>
        <sz val="10"/>
        <rFont val="Arial"/>
        <family val="2"/>
      </rPr>
      <t>}/</t>
    </r>
    <r>
      <rPr>
        <sz val="10"/>
        <rFont val="Arial"/>
        <family val="2"/>
      </rPr>
      <t>(c</t>
    </r>
    <r>
      <rPr>
        <i/>
        <vertAlign val="subscript"/>
        <sz val="10"/>
        <rFont val="Arial"/>
        <family val="2"/>
      </rPr>
      <t>k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+ </t>
    </r>
    <r>
      <rPr>
        <i/>
        <sz val="10"/>
        <rFont val="Arial"/>
        <family val="2"/>
      </rPr>
      <t>c</t>
    </r>
    <r>
      <rPr>
        <i/>
        <vertAlign val="subscript"/>
        <sz val="10"/>
        <rFont val="Arial"/>
        <family val="2"/>
      </rPr>
      <t>i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+ </t>
    </r>
    <r>
      <rPr>
        <i/>
        <sz val="10"/>
        <rFont val="Arial"/>
        <family val="2"/>
      </rPr>
      <t>c</t>
    </r>
    <r>
      <rPr>
        <i/>
        <vertAlign val="subscript"/>
        <sz val="10"/>
        <rFont val="Arial"/>
        <family val="2"/>
      </rPr>
      <t>j</t>
    </r>
    <r>
      <rPr>
        <sz val="10"/>
        <rFont val="Arial"/>
        <family val="2"/>
      </rPr>
      <t>).</t>
    </r>
  </si>
  <si>
    <t>فرمول 1</t>
  </si>
  <si>
    <t>فرمول 2</t>
  </si>
  <si>
    <t>1&amp;2</t>
  </si>
  <si>
    <t>1&amp;3</t>
  </si>
  <si>
    <t>1&amp;4</t>
  </si>
  <si>
    <t>2&amp;3</t>
  </si>
  <si>
    <t>2&amp;4</t>
  </si>
  <si>
    <t>3&amp;4</t>
  </si>
  <si>
    <t>ترکیب عضوها</t>
  </si>
  <si>
    <t xml:space="preserve">محاسه فاصله اقلیدسی </t>
  </si>
  <si>
    <t>انخاب کمترین فاصله</t>
  </si>
  <si>
    <t xml:space="preserve">ترکیب دو عضو 2&amp;4 در گام اول </t>
  </si>
  <si>
    <t>1&amp;(2&amp;4)</t>
  </si>
  <si>
    <t>3&amp;(2&amp;4)</t>
  </si>
  <si>
    <t>k</t>
  </si>
  <si>
    <t>I</t>
  </si>
  <si>
    <t>j</t>
  </si>
  <si>
    <t>ck</t>
  </si>
  <si>
    <t>ci</t>
  </si>
  <si>
    <t>cj</t>
  </si>
  <si>
    <t>dki</t>
  </si>
  <si>
    <t>dkj</t>
  </si>
  <si>
    <t>dij</t>
  </si>
  <si>
    <t>استفاده از فرمول 1</t>
  </si>
  <si>
    <t>ترکیب1&amp;3  و 2&amp;4</t>
  </si>
  <si>
    <t>(2&amp;4)&amp;(1&amp;3)</t>
  </si>
  <si>
    <t>x</t>
  </si>
  <si>
    <t>cx</t>
  </si>
  <si>
    <t>djx</t>
  </si>
  <si>
    <t>dtotal</t>
  </si>
  <si>
    <t xml:space="preserve">اخرین ترکیب </t>
  </si>
  <si>
    <t xml:space="preserve">اجرای الگوریتم خوشه بندی بهینه متوسط </t>
  </si>
  <si>
    <t>جمع  کل</t>
  </si>
  <si>
    <t>فاصله</t>
  </si>
  <si>
    <t>اجرای ASW</t>
  </si>
  <si>
    <t>فاصله 2 تا 4</t>
  </si>
  <si>
    <t>ASW</t>
  </si>
  <si>
    <t>فاصله 1 تا3</t>
  </si>
  <si>
    <t>فاصله 1 تا 2 و4</t>
  </si>
  <si>
    <t>مرد 21تا25(2از 10)واحد تجاری 217 کانل گزارش</t>
  </si>
  <si>
    <t>زن 21تا25(2از 10)واحد تجاری 223 کانال گزارش</t>
  </si>
  <si>
    <t>زن 21تا25(2از 10)کسب و کار 7 17 کانل گزارش</t>
  </si>
  <si>
    <t>زن 21تا25(2از 10)کسب و کار 7 23 کانال گزارش</t>
  </si>
  <si>
    <t>زن 51تا55(8از 10)واحد تجاری 217 کانل گزارش</t>
  </si>
  <si>
    <t>زن 51تا55(8از 10)واحد تجاری 223 کانال گزارش</t>
  </si>
  <si>
    <t>زن 51تا55(8از 10)کسب و کار 7 17 کانل گزارش</t>
  </si>
  <si>
    <t>زن 51تا55(8از 10)کسب و کار 7 23 کانال گزارش</t>
  </si>
  <si>
    <t>زن 41تا45(6از 10)واحد تجاری 217 کانل گزارش</t>
  </si>
  <si>
    <t>زن 41تا45(6از 10)واحد تجاری 223 کانال گزارش</t>
  </si>
  <si>
    <t>زن 41تا45(6از 10)کسب و کار 7 17 کانل گزارش</t>
  </si>
  <si>
    <t>زن 41تا45(6از 10)کسب و کار 7 23 کانال گزارش</t>
  </si>
  <si>
    <t>مرد 21تا25(2از 10)واحد تجاری 223 کانال گزارش</t>
  </si>
  <si>
    <t>مرد 21تا25(2از 10)کسب و کار 7 17 کانل گزارش</t>
  </si>
  <si>
    <t>مرد 21تا25(2از 10)کسب و کار 7 23 کانال گزارش</t>
  </si>
  <si>
    <t>مرد 51تا55(8از 10)واحد تجاری 217 کانل گزارش</t>
  </si>
  <si>
    <t>مرد 51تا55(8از 10)واحد تجاری 223 کانال گزارش</t>
  </si>
  <si>
    <t>مرد 51تا55(8از 10)کسب و کار 7 17 کانل گزارش</t>
  </si>
  <si>
    <t>مرد 51تا55(8از 10)کسب و کار 7 23 کانال گزارش</t>
  </si>
  <si>
    <t>مرد 51تا55(8از 10)وتحد تجاری 717 کانل گزارش</t>
  </si>
  <si>
    <t>مرد 51تا55(8از 10)وتحد تجاری 723 کانال گزارش</t>
  </si>
  <si>
    <t>مرد 41تا45(6از 10)واحد تجاری 217 کانل گزارش</t>
  </si>
  <si>
    <t>مرد 41تا45(6از 10)واحد تجاری 223 کانال گزارش</t>
  </si>
  <si>
    <t>مرد 41تا45(6از 10)کسب و کار 7 17 کانل گزارش</t>
  </si>
  <si>
    <t>مرد 41تا45(6از 10)کسب و کار 7 23 کانال گزارش</t>
  </si>
  <si>
    <t>مرد 41تا45(6از 10)وتحد تجاری 717 کانل گزارش</t>
  </si>
  <si>
    <t>مرد 41تا45(6از 10)وتحد تجاری 723 کانال گزارش</t>
  </si>
  <si>
    <t>زن 21تا25(2از 10)واحد تجاری 217 کانل گزارش</t>
  </si>
  <si>
    <t>زن 21تا25(2از 10)وتحد تجاری 717 کانل گزارش</t>
  </si>
  <si>
    <t>زن 21تا25(2از 10)وتحد تجاری 723 کانال گزارش</t>
  </si>
  <si>
    <t>زن 51تا55(8از 10)وتحد تجاری 717 کانل گزارش</t>
  </si>
  <si>
    <t>زن 51تا55(8از 10)وتحد تجاری 723 کانال گزارش</t>
  </si>
  <si>
    <t>زن 41تا45(6از 10)وتحد تجاری 717 کانل گزارش</t>
  </si>
  <si>
    <t>زن 41تا45(6از 10)وتحد تجاری 723 کانال گزارش</t>
  </si>
  <si>
    <t>0/1</t>
  </si>
  <si>
    <t>1/4</t>
  </si>
  <si>
    <t>2/4</t>
  </si>
  <si>
    <t>واحد تجاری 7</t>
  </si>
  <si>
    <t>مرد 21تا25(2از 10)واحد تجاری 717 کانل گزارش</t>
  </si>
  <si>
    <t>مرد 21تا25(2از 10)واحد تجاری 723 کانال گزارش</t>
  </si>
  <si>
    <t>مرد 51تا55(8از 10)واحد تجاری 723 کانال گزارش</t>
  </si>
  <si>
    <t>مرد 21تا25(2از 10)واحد تجاری2 و 17 کانل گزارش</t>
  </si>
  <si>
    <t>3/4</t>
  </si>
  <si>
    <t>4/4</t>
  </si>
  <si>
    <t>2/1</t>
  </si>
  <si>
    <t>0</t>
  </si>
  <si>
    <t>0/</t>
  </si>
  <si>
    <t>1/74</t>
  </si>
  <si>
    <t>0.</t>
  </si>
  <si>
    <t>.25</t>
  </si>
  <si>
    <t>pmd</t>
  </si>
  <si>
    <t>ترکیب دسته ها براساس ویژگی ها</t>
  </si>
  <si>
    <t>فرکانس مطلق</t>
  </si>
  <si>
    <t>فراوانی نسبی</t>
  </si>
  <si>
    <t xml:space="preserve">محاسبات </t>
  </si>
  <si>
    <t>درجه شباهت (شباهت ها در صورت کسر)    Wij</t>
  </si>
  <si>
    <t>درجه تفاوت (تفاوت ها در صورت کسر)    dij</t>
  </si>
  <si>
    <t>بدترین</t>
  </si>
  <si>
    <r>
      <t xml:space="preserve">       و      نسبت یک ترکیب مشخصه داده شده در مجموعه داده و    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B Zar"/>
        <charset val="178"/>
      </rPr>
      <t>درجه اختلاف بین صفت-ترکیبات</t>
    </r>
    <r>
      <rPr>
        <sz val="12"/>
        <color theme="1"/>
        <rFont val="Calibri"/>
        <family val="2"/>
      </rPr>
      <t xml:space="preserve">i </t>
    </r>
    <r>
      <rPr>
        <sz val="12"/>
        <color theme="1"/>
        <rFont val="B Zar"/>
        <charset val="178"/>
      </rPr>
      <t xml:space="preserve"> و </t>
    </r>
    <r>
      <rPr>
        <sz val="12"/>
        <color theme="1"/>
        <rFont val="Calibri"/>
        <family val="2"/>
      </rPr>
      <t>j</t>
    </r>
    <r>
      <rPr>
        <sz val="12"/>
        <color theme="1"/>
        <rFont val="B Zar"/>
        <charset val="178"/>
      </rPr>
      <t xml:space="preserve"> را بیان میکنند. </t>
    </r>
  </si>
  <si>
    <t>قدرت خطوط گسل ویژگیهای هویتی</t>
  </si>
  <si>
    <t>الگریتم وارد</t>
  </si>
  <si>
    <t xml:space="preserve">ترکیب گروه </t>
  </si>
  <si>
    <t>asw1&amp;(2&amp;4)</t>
  </si>
  <si>
    <t>asw3&amp;(2&amp;4)</t>
  </si>
  <si>
    <t>asw1&amp;3</t>
  </si>
  <si>
    <t>الگریتم ورد و بهینه متوسط</t>
  </si>
  <si>
    <t>بیشترین مقدار خطوط شکست</t>
  </si>
  <si>
    <t>3&amp;1</t>
  </si>
  <si>
    <t>fau*dg</t>
  </si>
  <si>
    <t xml:space="preserve"> در این مثال گام اخر لازم نیست </t>
  </si>
  <si>
    <t>بزرگتریندasw به عنوان ترکیب برتر برای شروع انتخاب میشود</t>
  </si>
  <si>
    <t>بر اساس این روش خوشه بندی، دو زیرگروه با اعضای روبه رو خواهیم داشت.</t>
  </si>
  <si>
    <t>استفاده از معیارترکیبی قدرت و فاصله خطوط شکست به شرح زیر است .</t>
  </si>
  <si>
    <t>هم بازه کرده شاخص dgبا fau</t>
  </si>
  <si>
    <r>
      <t>در این مثال همانطور که مشاهده خواهید کرد، در روش‌های که اعضای هر زیرگروه را نمایش میدهند از نظر طبقه</t>
    </r>
    <r>
      <rPr>
        <b/>
        <sz val="14"/>
        <color theme="1"/>
        <rFont val="B Nazanin"/>
        <charset val="178"/>
      </rPr>
      <t>‌</t>
    </r>
    <r>
      <rPr>
        <sz val="14"/>
        <color theme="1"/>
        <rFont val="B Nazanin"/>
        <charset val="178"/>
      </rPr>
      <t>بندی به نتایج مشابهی رسیده‌ایم.</t>
    </r>
  </si>
  <si>
    <t>پیش فرض</t>
  </si>
  <si>
    <t xml:space="preserve">چمع کل </t>
  </si>
  <si>
    <t>میانگین</t>
  </si>
  <si>
    <t xml:space="preserve">دو روش محاسبه </t>
  </si>
  <si>
    <t>تهیه شده  توسط</t>
  </si>
  <si>
    <t>حسن فتاحی نافچی  و احمد فتاحی نافچی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</si>
</sst>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0">
    <font>
      <sz val="11"/>
      <color theme="1"/>
      <name val="Arial"/>
      <family val="2"/>
      <charset val="178"/>
      <scheme val="minor"/>
    </font>
    <font>
      <sz val="11"/>
      <color theme="1"/>
      <name val="B Nazanin"/>
      <charset val="178"/>
    </font>
    <font>
      <b/>
      <sz val="16"/>
      <color theme="1"/>
      <name val="Arial"/>
      <family val="2"/>
      <charset val="178"/>
      <scheme val="minor"/>
    </font>
    <font>
      <b/>
      <sz val="16"/>
      <color rgb="FF000000"/>
      <name val="B Nazanin"/>
      <charset val="178"/>
    </font>
    <font>
      <sz val="16"/>
      <color rgb="FF000000"/>
      <name val="B Nazanin"/>
      <charset val="178"/>
    </font>
    <font>
      <b/>
      <u/>
      <sz val="14"/>
      <color theme="1"/>
      <name val="Arial"/>
      <family val="2"/>
      <scheme val="minor"/>
    </font>
    <font>
      <sz val="12"/>
      <color theme="1"/>
      <name val="Calibri"/>
      <family val="2"/>
    </font>
    <font>
      <sz val="12"/>
      <color theme="1"/>
      <name val="B Nazanin"/>
      <charset val="178"/>
    </font>
    <font>
      <sz val="12"/>
      <color rgb="FF000000"/>
      <name val="Cambria"/>
      <family val="1"/>
    </font>
    <font>
      <vertAlign val="subscript"/>
      <sz val="12"/>
      <color rgb="FF000000"/>
      <name val="Arial"/>
      <family val="2"/>
    </font>
    <font>
      <sz val="12"/>
      <color rgb="FF000000"/>
      <name val="B Nazanin"/>
      <charset val="178"/>
    </font>
    <font>
      <sz val="12"/>
      <color rgb="FF000000"/>
      <name val="Tahoma"/>
      <family val="2"/>
    </font>
    <font>
      <b/>
      <sz val="12"/>
      <color theme="1"/>
      <name val="B Nazanin"/>
      <charset val="178"/>
    </font>
    <font>
      <vertAlign val="subscript"/>
      <sz val="12"/>
      <color rgb="FF000000"/>
      <name val="Symbol"/>
      <family val="1"/>
      <charset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78"/>
      <scheme val="minor"/>
    </font>
    <font>
      <b/>
      <sz val="16"/>
      <color theme="3"/>
      <name val="Arial"/>
      <family val="2"/>
      <charset val="178"/>
      <scheme val="minor"/>
    </font>
    <font>
      <b/>
      <sz val="16"/>
      <color theme="3"/>
      <name val="B Nazanin"/>
      <charset val="178"/>
    </font>
    <font>
      <sz val="16"/>
      <color theme="3"/>
      <name val="B Nazanin"/>
      <charset val="178"/>
    </font>
    <font>
      <sz val="11"/>
      <color theme="3"/>
      <name val="Arial"/>
      <family val="2"/>
      <charset val="178"/>
      <scheme val="minor"/>
    </font>
    <font>
      <b/>
      <sz val="12"/>
      <color theme="3"/>
      <name val="B Lotus"/>
      <charset val="178"/>
    </font>
    <font>
      <sz val="11"/>
      <name val="Arial"/>
      <family val="2"/>
      <charset val="178"/>
      <scheme val="minor"/>
    </font>
    <font>
      <sz val="12"/>
      <name val="B Lotus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b/>
      <sz val="12"/>
      <color theme="3"/>
      <name val="B Zar"/>
      <charset val="178"/>
    </font>
    <font>
      <b/>
      <sz val="11"/>
      <color theme="1"/>
      <name val="B Zar"/>
      <charset val="178"/>
    </font>
    <font>
      <sz val="14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18"/>
      <color theme="1"/>
      <name val="Arial"/>
      <family val="2"/>
      <charset val="178"/>
      <scheme val="minor"/>
    </font>
    <font>
      <b/>
      <sz val="11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 b naznin"/>
      <charset val="178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sz val="11"/>
      <color rgb="FF000000"/>
      <name val="B Nazanin"/>
      <charset val="178"/>
    </font>
    <font>
      <sz val="11"/>
      <color theme="1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theme="5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ck">
        <color indexed="64"/>
      </left>
      <right/>
      <top style="medium">
        <color theme="5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thick">
        <color indexed="64"/>
      </right>
      <top style="thin">
        <color theme="9"/>
      </top>
      <bottom style="thick">
        <color indexed="64"/>
      </bottom>
      <diagonal/>
    </border>
    <border>
      <left style="medium">
        <color theme="9"/>
      </left>
      <right style="thin">
        <color indexed="64"/>
      </right>
      <top/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medium">
        <color theme="9"/>
      </left>
      <right style="thick">
        <color indexed="64"/>
      </right>
      <top style="medium">
        <color theme="9"/>
      </top>
      <bottom style="thick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theme="9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9"/>
      </bottom>
      <diagonal/>
    </border>
    <border>
      <left style="thick">
        <color rgb="FF7030A0"/>
      </left>
      <right style="thick">
        <color indexed="64"/>
      </right>
      <top style="thick">
        <color rgb="FF7030A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7030A0"/>
      </top>
      <bottom style="thick">
        <color indexed="64"/>
      </bottom>
      <diagonal/>
    </border>
    <border>
      <left style="thick">
        <color indexed="64"/>
      </left>
      <right style="thick">
        <color rgb="FF7030A0"/>
      </right>
      <top style="thick">
        <color rgb="FF7030A0"/>
      </top>
      <bottom style="thick">
        <color indexed="64"/>
      </bottom>
      <diagonal/>
    </border>
    <border>
      <left style="thick">
        <color rgb="FF7030A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7030A0"/>
      </right>
      <top/>
      <bottom style="thin">
        <color indexed="64"/>
      </bottom>
      <diagonal/>
    </border>
    <border>
      <left style="thick">
        <color rgb="FF7030A0"/>
      </left>
      <right style="thin">
        <color indexed="64"/>
      </right>
      <top/>
      <bottom style="thick">
        <color rgb="FF7030A0"/>
      </bottom>
      <diagonal/>
    </border>
    <border>
      <left style="thin">
        <color indexed="64"/>
      </left>
      <right style="thin">
        <color indexed="64"/>
      </right>
      <top/>
      <bottom style="thick">
        <color rgb="FF7030A0"/>
      </bottom>
      <diagonal/>
    </border>
    <border>
      <left style="thin">
        <color indexed="64"/>
      </left>
      <right style="thick">
        <color rgb="FF7030A0"/>
      </right>
      <top/>
      <bottom style="thick">
        <color rgb="FF7030A0"/>
      </bottom>
      <diagonal/>
    </border>
    <border>
      <left style="thick">
        <color indexed="64"/>
      </left>
      <right/>
      <top style="medium">
        <color theme="9"/>
      </top>
      <bottom style="thick">
        <color indexed="64"/>
      </bottom>
      <diagonal/>
    </border>
    <border>
      <left style="thick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7030A0"/>
      </right>
      <top style="thin">
        <color indexed="64"/>
      </top>
      <bottom style="thin">
        <color indexed="64"/>
      </bottom>
      <diagonal/>
    </border>
    <border>
      <left style="thick">
        <color rgb="FF7030A0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ck">
        <color rgb="FF7030A0"/>
      </right>
      <top style="thin">
        <color indexed="64"/>
      </top>
      <bottom style="thick">
        <color rgb="FF7030A0"/>
      </bottom>
      <diagonal/>
    </border>
    <border>
      <left/>
      <right style="thick">
        <color indexed="64"/>
      </right>
      <top style="medium">
        <color theme="5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ck">
        <color theme="8" tint="-0.249977111117893"/>
      </left>
      <right style="thick">
        <color indexed="64"/>
      </right>
      <top style="thick">
        <color theme="8" tint="-0.249977111117893"/>
      </top>
      <bottom style="thick">
        <color indexed="64"/>
      </bottom>
      <diagonal/>
    </border>
    <border>
      <left style="thick">
        <color indexed="64"/>
      </left>
      <right style="thick">
        <color theme="8" tint="-0.249977111117893"/>
      </right>
      <top style="thick">
        <color theme="8" tint="-0.249977111117893"/>
      </top>
      <bottom style="thick">
        <color indexed="64"/>
      </bottom>
      <diagonal/>
    </border>
    <border>
      <left style="thick">
        <color theme="8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/>
      <bottom style="thin">
        <color indexed="64"/>
      </bottom>
      <diagonal/>
    </border>
    <border>
      <left style="thick">
        <color theme="8" tint="-0.249977111117893"/>
      </left>
      <right style="thin">
        <color indexed="64"/>
      </right>
      <top style="thin">
        <color indexed="64"/>
      </top>
      <bottom style="thick">
        <color theme="8" tint="-0.249977111117893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ck">
        <color theme="8" tint="-0.249977111117893"/>
      </bottom>
      <diagonal/>
    </border>
    <border>
      <left style="thick">
        <color theme="8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" fillId="0" borderId="16" xfId="0" applyFont="1" applyBorder="1" applyAlignment="1">
      <alignment horizontal="center" wrapText="1" readingOrder="2"/>
    </xf>
    <xf numFmtId="0" fontId="4" fillId="0" borderId="23" xfId="0" applyFont="1" applyBorder="1" applyAlignment="1">
      <alignment horizontal="center" wrapText="1" readingOrder="2"/>
    </xf>
    <xf numFmtId="0" fontId="2" fillId="4" borderId="17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 wrapText="1" readingOrder="1"/>
    </xf>
    <xf numFmtId="0" fontId="3" fillId="4" borderId="22" xfId="0" applyFont="1" applyFill="1" applyBorder="1" applyAlignment="1">
      <alignment horizontal="center" wrapText="1" readingOrder="1"/>
    </xf>
    <xf numFmtId="0" fontId="2" fillId="4" borderId="18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wrapText="1" readingOrder="2"/>
    </xf>
    <xf numFmtId="0" fontId="4" fillId="4" borderId="23" xfId="0" applyFont="1" applyFill="1" applyBorder="1" applyAlignment="1">
      <alignment horizontal="center" wrapText="1" readingOrder="2"/>
    </xf>
    <xf numFmtId="0" fontId="2" fillId="4" borderId="19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 wrapText="1" readingOrder="2"/>
    </xf>
    <xf numFmtId="0" fontId="4" fillId="4" borderId="24" xfId="0" applyFont="1" applyFill="1" applyBorder="1" applyAlignment="1">
      <alignment horizontal="center" wrapText="1" readingOrder="2"/>
    </xf>
    <xf numFmtId="0" fontId="3" fillId="0" borderId="0" xfId="0" applyFont="1" applyAlignment="1">
      <alignment horizontal="center" wrapText="1" readingOrder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9" xfId="0" applyBorder="1"/>
    <xf numFmtId="0" fontId="0" fillId="0" borderId="16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4" borderId="32" xfId="0" applyFont="1" applyFill="1" applyBorder="1" applyAlignment="1">
      <alignment horizontal="center" wrapText="1" readingOrder="1"/>
    </xf>
    <xf numFmtId="0" fontId="3" fillId="4" borderId="33" xfId="0" applyFont="1" applyFill="1" applyBorder="1" applyAlignment="1">
      <alignment horizontal="center" wrapText="1" readingOrder="1"/>
    </xf>
    <xf numFmtId="0" fontId="3" fillId="4" borderId="15" xfId="0" applyFont="1" applyFill="1" applyBorder="1" applyAlignment="1">
      <alignment horizontal="center" wrapText="1" readingOrder="1"/>
    </xf>
    <xf numFmtId="0" fontId="0" fillId="0" borderId="34" xfId="0" applyBorder="1"/>
    <xf numFmtId="0" fontId="0" fillId="0" borderId="35" xfId="0" applyBorder="1"/>
    <xf numFmtId="0" fontId="2" fillId="4" borderId="1" xfId="0" applyFont="1" applyFill="1" applyBorder="1" applyAlignment="1">
      <alignment horizontal="center"/>
    </xf>
    <xf numFmtId="0" fontId="4" fillId="0" borderId="36" xfId="0" applyFont="1" applyBorder="1" applyAlignment="1">
      <alignment horizontal="center" wrapText="1" readingOrder="2"/>
    </xf>
    <xf numFmtId="0" fontId="4" fillId="0" borderId="37" xfId="0" applyFont="1" applyBorder="1" applyAlignment="1">
      <alignment horizontal="center" wrapText="1" readingOrder="2"/>
    </xf>
    <xf numFmtId="0" fontId="4" fillId="0" borderId="38" xfId="0" applyFont="1" applyBorder="1" applyAlignment="1">
      <alignment horizontal="center" wrapText="1" readingOrder="2"/>
    </xf>
    <xf numFmtId="0" fontId="3" fillId="4" borderId="40" xfId="0" applyFont="1" applyFill="1" applyBorder="1" applyAlignment="1">
      <alignment horizontal="center" wrapText="1" readingOrder="1"/>
    </xf>
    <xf numFmtId="0" fontId="0" fillId="0" borderId="41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3" borderId="43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6" fillId="0" borderId="0" xfId="0" applyFont="1" applyAlignment="1">
      <alignment horizontal="center" vertical="center" readingOrder="1"/>
    </xf>
    <xf numFmtId="0" fontId="0" fillId="0" borderId="8" xfId="0" applyBorder="1"/>
    <xf numFmtId="0" fontId="12" fillId="0" borderId="0" xfId="0" applyFont="1" applyAlignment="1">
      <alignment horizontal="justify" vertical="center" readingOrder="2"/>
    </xf>
    <xf numFmtId="0" fontId="8" fillId="0" borderId="1" xfId="0" applyFont="1" applyBorder="1" applyAlignment="1">
      <alignment horizontal="center" vertical="center" wrapText="1" readingOrder="2"/>
    </xf>
    <xf numFmtId="0" fontId="8" fillId="0" borderId="7" xfId="0" applyFont="1" applyBorder="1" applyAlignment="1">
      <alignment horizontal="center" vertical="center" wrapText="1" readingOrder="2"/>
    </xf>
    <xf numFmtId="0" fontId="0" fillId="0" borderId="4" xfId="0" applyBorder="1"/>
    <xf numFmtId="0" fontId="4" fillId="0" borderId="1" xfId="0" applyFont="1" applyBorder="1" applyAlignment="1">
      <alignment horizontal="center" wrapText="1" readingOrder="2"/>
    </xf>
    <xf numFmtId="0" fontId="4" fillId="6" borderId="13" xfId="0" applyFont="1" applyFill="1" applyBorder="1" applyAlignment="1">
      <alignment horizontal="center" wrapText="1" readingOrder="2"/>
    </xf>
    <xf numFmtId="0" fontId="0" fillId="0" borderId="0" xfId="0" applyAlignment="1">
      <alignment readingOrder="2"/>
    </xf>
    <xf numFmtId="0" fontId="7" fillId="0" borderId="0" xfId="0" applyFont="1" applyAlignment="1">
      <alignment readingOrder="2"/>
    </xf>
    <xf numFmtId="0" fontId="14" fillId="0" borderId="0" xfId="0" applyFont="1"/>
    <xf numFmtId="49" fontId="0" fillId="0" borderId="0" xfId="0" applyNumberFormat="1"/>
    <xf numFmtId="2" fontId="0" fillId="0" borderId="0" xfId="0" applyNumberFormat="1"/>
    <xf numFmtId="0" fontId="18" fillId="4" borderId="17" xfId="0" applyFont="1" applyFill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2" fontId="18" fillId="4" borderId="18" xfId="0" applyNumberFormat="1" applyFont="1" applyFill="1" applyBorder="1" applyAlignment="1">
      <alignment horizontal="center"/>
    </xf>
    <xf numFmtId="2" fontId="18" fillId="4" borderId="19" xfId="0" applyNumberFormat="1" applyFont="1" applyFill="1" applyBorder="1" applyAlignment="1">
      <alignment horizontal="center"/>
    </xf>
    <xf numFmtId="0" fontId="19" fillId="4" borderId="20" xfId="0" applyFont="1" applyFill="1" applyBorder="1" applyAlignment="1">
      <alignment horizontal="center" wrapText="1" readingOrder="1"/>
    </xf>
    <xf numFmtId="2" fontId="20" fillId="0" borderId="16" xfId="0" applyNumberFormat="1" applyFont="1" applyBorder="1" applyAlignment="1">
      <alignment horizontal="center" wrapText="1" readingOrder="2"/>
    </xf>
    <xf numFmtId="2" fontId="20" fillId="4" borderId="16" xfId="0" applyNumberFormat="1" applyFont="1" applyFill="1" applyBorder="1" applyAlignment="1">
      <alignment horizontal="center" wrapText="1" readingOrder="2"/>
    </xf>
    <xf numFmtId="2" fontId="20" fillId="4" borderId="21" xfId="0" applyNumberFormat="1" applyFont="1" applyFill="1" applyBorder="1" applyAlignment="1">
      <alignment horizontal="center" wrapText="1" readingOrder="2"/>
    </xf>
    <xf numFmtId="0" fontId="19" fillId="4" borderId="22" xfId="0" applyFont="1" applyFill="1" applyBorder="1" applyAlignment="1">
      <alignment horizontal="center" wrapText="1" readingOrder="1"/>
    </xf>
    <xf numFmtId="2" fontId="20" fillId="0" borderId="23" xfId="0" applyNumberFormat="1" applyFont="1" applyBorder="1" applyAlignment="1">
      <alignment horizontal="center" wrapText="1" readingOrder="2"/>
    </xf>
    <xf numFmtId="2" fontId="20" fillId="4" borderId="23" xfId="0" applyNumberFormat="1" applyFont="1" applyFill="1" applyBorder="1" applyAlignment="1">
      <alignment horizontal="center" wrapText="1" readingOrder="2"/>
    </xf>
    <xf numFmtId="2" fontId="20" fillId="4" borderId="24" xfId="0" applyNumberFormat="1" applyFont="1" applyFill="1" applyBorder="1" applyAlignment="1">
      <alignment horizontal="center" wrapText="1" readingOrder="2"/>
    </xf>
    <xf numFmtId="0" fontId="21" fillId="0" borderId="0" xfId="0" applyFont="1"/>
    <xf numFmtId="2" fontId="21" fillId="0" borderId="0" xfId="0" applyNumberFormat="1" applyFont="1"/>
    <xf numFmtId="0" fontId="19" fillId="0" borderId="0" xfId="0" applyFont="1" applyAlignment="1">
      <alignment horizontal="center" wrapText="1" readingOrder="1"/>
    </xf>
    <xf numFmtId="2" fontId="20" fillId="0" borderId="0" xfId="0" applyNumberFormat="1" applyFont="1" applyAlignment="1">
      <alignment horizontal="center" wrapText="1" readingOrder="2"/>
    </xf>
    <xf numFmtId="2" fontId="21" fillId="0" borderId="16" xfId="0" applyNumberFormat="1" applyFont="1" applyBorder="1"/>
    <xf numFmtId="2" fontId="21" fillId="0" borderId="34" xfId="0" applyNumberFormat="1" applyFont="1" applyBorder="1"/>
    <xf numFmtId="0" fontId="22" fillId="0" borderId="49" xfId="0" applyFont="1" applyBorder="1"/>
    <xf numFmtId="2" fontId="22" fillId="0" borderId="37" xfId="0" applyNumberFormat="1" applyFont="1" applyBorder="1"/>
    <xf numFmtId="2" fontId="22" fillId="0" borderId="38" xfId="0" applyNumberFormat="1" applyFont="1" applyBorder="1"/>
    <xf numFmtId="0" fontId="22" fillId="0" borderId="50" xfId="0" applyFont="1" applyBorder="1"/>
    <xf numFmtId="2" fontId="21" fillId="0" borderId="35" xfId="0" applyNumberFormat="1" applyFont="1" applyBorder="1"/>
    <xf numFmtId="0" fontId="22" fillId="0" borderId="20" xfId="0" applyFont="1" applyBorder="1"/>
    <xf numFmtId="2" fontId="21" fillId="0" borderId="21" xfId="0" applyNumberFormat="1" applyFont="1" applyBorder="1"/>
    <xf numFmtId="0" fontId="22" fillId="0" borderId="22" xfId="0" applyFont="1" applyBorder="1"/>
    <xf numFmtId="2" fontId="21" fillId="0" borderId="23" xfId="0" applyNumberFormat="1" applyFont="1" applyBorder="1"/>
    <xf numFmtId="2" fontId="21" fillId="0" borderId="24" xfId="0" applyNumberFormat="1" applyFont="1" applyBorder="1"/>
    <xf numFmtId="2" fontId="21" fillId="0" borderId="1" xfId="0" applyNumberFormat="1" applyFont="1" applyBorder="1"/>
    <xf numFmtId="2" fontId="23" fillId="0" borderId="0" xfId="0" applyNumberFormat="1" applyFont="1"/>
    <xf numFmtId="49" fontId="23" fillId="0" borderId="2" xfId="0" applyNumberFormat="1" applyFont="1" applyBorder="1"/>
    <xf numFmtId="0" fontId="22" fillId="0" borderId="1" xfId="0" applyFont="1" applyBorder="1"/>
    <xf numFmtId="49" fontId="23" fillId="0" borderId="0" xfId="0" applyNumberFormat="1" applyFont="1"/>
    <xf numFmtId="0" fontId="24" fillId="0" borderId="20" xfId="0" applyFont="1" applyBorder="1"/>
    <xf numFmtId="2" fontId="21" fillId="3" borderId="16" xfId="0" applyNumberFormat="1" applyFont="1" applyFill="1" applyBorder="1"/>
    <xf numFmtId="2" fontId="23" fillId="0" borderId="16" xfId="0" applyNumberFormat="1" applyFont="1" applyBorder="1"/>
    <xf numFmtId="2" fontId="0" fillId="0" borderId="16" xfId="0" applyNumberFormat="1" applyBorder="1"/>
    <xf numFmtId="49" fontId="0" fillId="0" borderId="16" xfId="0" applyNumberFormat="1" applyBorder="1"/>
    <xf numFmtId="2" fontId="23" fillId="3" borderId="16" xfId="0" applyNumberFormat="1" applyFont="1" applyFill="1" applyBorder="1"/>
    <xf numFmtId="2" fontId="21" fillId="0" borderId="16" xfId="0" applyNumberFormat="1" applyFont="1" applyBorder="1" applyAlignment="1">
      <alignment horizontal="left"/>
    </xf>
    <xf numFmtId="2" fontId="0" fillId="3" borderId="16" xfId="0" applyNumberFormat="1" applyFill="1" applyBorder="1"/>
    <xf numFmtId="49" fontId="0" fillId="3" borderId="16" xfId="0" applyNumberFormat="1" applyFill="1" applyBorder="1"/>
    <xf numFmtId="2" fontId="23" fillId="0" borderId="16" xfId="0" applyNumberFormat="1" applyFont="1" applyBorder="1" applyAlignment="1">
      <alignment horizontal="left"/>
    </xf>
    <xf numFmtId="49" fontId="23" fillId="0" borderId="16" xfId="0" applyNumberFormat="1" applyFont="1" applyBorder="1"/>
    <xf numFmtId="49" fontId="23" fillId="3" borderId="16" xfId="0" applyNumberFormat="1" applyFont="1" applyFill="1" applyBorder="1"/>
    <xf numFmtId="49" fontId="0" fillId="0" borderId="21" xfId="0" applyNumberFormat="1" applyBorder="1"/>
    <xf numFmtId="49" fontId="23" fillId="0" borderId="21" xfId="0" applyNumberFormat="1" applyFont="1" applyBorder="1"/>
    <xf numFmtId="2" fontId="23" fillId="0" borderId="23" xfId="0" applyNumberFormat="1" applyFont="1" applyBorder="1"/>
    <xf numFmtId="2" fontId="0" fillId="0" borderId="23" xfId="0" applyNumberFormat="1" applyBorder="1"/>
    <xf numFmtId="49" fontId="0" fillId="0" borderId="23" xfId="0" applyNumberFormat="1" applyBorder="1"/>
    <xf numFmtId="49" fontId="0" fillId="3" borderId="24" xfId="0" applyNumberFormat="1" applyFill="1" applyBorder="1"/>
    <xf numFmtId="2" fontId="21" fillId="0" borderId="12" xfId="0" applyNumberFormat="1" applyFont="1" applyBorder="1"/>
    <xf numFmtId="2" fontId="21" fillId="0" borderId="32" xfId="0" applyNumberFormat="1" applyFont="1" applyBorder="1"/>
    <xf numFmtId="2" fontId="21" fillId="3" borderId="34" xfId="0" applyNumberFormat="1" applyFont="1" applyFill="1" applyBorder="1"/>
    <xf numFmtId="0" fontId="0" fillId="0" borderId="21" xfId="0" applyBorder="1" applyAlignment="1">
      <alignment horizontal="left"/>
    </xf>
    <xf numFmtId="49" fontId="0" fillId="0" borderId="21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3" borderId="16" xfId="0" applyNumberFormat="1" applyFill="1" applyBorder="1" applyAlignment="1">
      <alignment horizontal="left"/>
    </xf>
    <xf numFmtId="49" fontId="23" fillId="0" borderId="16" xfId="0" applyNumberFormat="1" applyFont="1" applyBorder="1" applyAlignment="1">
      <alignment horizontal="left"/>
    </xf>
    <xf numFmtId="49" fontId="0" fillId="0" borderId="23" xfId="0" applyNumberFormat="1" applyBorder="1" applyAlignment="1">
      <alignment horizontal="left"/>
    </xf>
    <xf numFmtId="0" fontId="22" fillId="0" borderId="1" xfId="0" applyFont="1" applyBorder="1" applyAlignment="1">
      <alignment horizontal="right"/>
    </xf>
    <xf numFmtId="2" fontId="21" fillId="0" borderId="16" xfId="0" applyNumberFormat="1" applyFont="1" applyBorder="1" applyAlignment="1">
      <alignment horizontal="left" vertical="top"/>
    </xf>
    <xf numFmtId="0" fontId="26" fillId="0" borderId="12" xfId="0" applyFont="1" applyBorder="1"/>
    <xf numFmtId="0" fontId="27" fillId="0" borderId="20" xfId="0" applyFont="1" applyBorder="1"/>
    <xf numFmtId="164" fontId="26" fillId="0" borderId="12" xfId="0" applyNumberFormat="1" applyFont="1" applyBorder="1"/>
    <xf numFmtId="0" fontId="26" fillId="0" borderId="1" xfId="0" applyFont="1" applyBorder="1" applyAlignment="1">
      <alignment horizontal="center"/>
    </xf>
    <xf numFmtId="0" fontId="26" fillId="0" borderId="0" xfId="0" applyFont="1"/>
    <xf numFmtId="0" fontId="26" fillId="0" borderId="7" xfId="0" applyFont="1" applyBorder="1"/>
    <xf numFmtId="0" fontId="26" fillId="7" borderId="4" xfId="0" applyFont="1" applyFill="1" applyBorder="1"/>
    <xf numFmtId="0" fontId="26" fillId="0" borderId="4" xfId="0" applyFont="1" applyBorder="1"/>
    <xf numFmtId="0" fontId="26" fillId="7" borderId="14" xfId="0" applyFont="1" applyFill="1" applyBorder="1"/>
    <xf numFmtId="0" fontId="26" fillId="0" borderId="14" xfId="0" applyFont="1" applyBorder="1"/>
    <xf numFmtId="0" fontId="26" fillId="8" borderId="4" xfId="0" applyFont="1" applyFill="1" applyBorder="1"/>
    <xf numFmtId="0" fontId="26" fillId="8" borderId="7" xfId="0" applyFont="1" applyFill="1" applyBorder="1"/>
    <xf numFmtId="0" fontId="26" fillId="0" borderId="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9" borderId="7" xfId="0" applyFill="1" applyBorder="1"/>
    <xf numFmtId="0" fontId="0" fillId="6" borderId="0" xfId="0" applyFill="1"/>
    <xf numFmtId="0" fontId="1" fillId="9" borderId="27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6" fillId="9" borderId="12" xfId="0" applyFont="1" applyFill="1" applyBorder="1"/>
    <xf numFmtId="164" fontId="26" fillId="9" borderId="12" xfId="0" applyNumberFormat="1" applyFont="1" applyFill="1" applyBorder="1"/>
    <xf numFmtId="2" fontId="32" fillId="0" borderId="1" xfId="0" applyNumberFormat="1" applyFont="1" applyBorder="1"/>
    <xf numFmtId="0" fontId="29" fillId="0" borderId="4" xfId="0" applyFont="1" applyBorder="1"/>
    <xf numFmtId="0" fontId="29" fillId="0" borderId="7" xfId="0" applyFont="1" applyBorder="1"/>
    <xf numFmtId="0" fontId="29" fillId="0" borderId="40" xfId="0" applyFont="1" applyBorder="1"/>
    <xf numFmtId="0" fontId="29" fillId="0" borderId="41" xfId="0" applyFont="1" applyBorder="1"/>
    <xf numFmtId="0" fontId="29" fillId="0" borderId="48" xfId="0" applyFont="1" applyBorder="1"/>
    <xf numFmtId="0" fontId="29" fillId="0" borderId="52" xfId="0" applyFont="1" applyBorder="1"/>
    <xf numFmtId="0" fontId="29" fillId="9" borderId="49" xfId="0" applyFont="1" applyFill="1" applyBorder="1"/>
    <xf numFmtId="0" fontId="29" fillId="0" borderId="49" xfId="0" applyFont="1" applyBorder="1"/>
    <xf numFmtId="0" fontId="0" fillId="0" borderId="5" xfId="0" applyBorder="1"/>
    <xf numFmtId="0" fontId="0" fillId="0" borderId="46" xfId="0" applyBorder="1"/>
    <xf numFmtId="0" fontId="0" fillId="0" borderId="51" xfId="0" applyBorder="1"/>
    <xf numFmtId="0" fontId="0" fillId="9" borderId="1" xfId="0" applyFill="1" applyBorder="1"/>
    <xf numFmtId="0" fontId="29" fillId="0" borderId="34" xfId="0" applyFont="1" applyBorder="1"/>
    <xf numFmtId="0" fontId="0" fillId="6" borderId="16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6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1" xfId="0" applyFont="1" applyBorder="1"/>
    <xf numFmtId="2" fontId="21" fillId="9" borderId="33" xfId="0" applyNumberFormat="1" applyFont="1" applyFill="1" applyBorder="1"/>
    <xf numFmtId="0" fontId="1" fillId="0" borderId="39" xfId="0" applyFont="1" applyBorder="1"/>
    <xf numFmtId="0" fontId="38" fillId="2" borderId="39" xfId="0" applyFont="1" applyFill="1" applyBorder="1" applyAlignment="1">
      <alignment horizontal="center" wrapText="1" readingOrder="2"/>
    </xf>
    <xf numFmtId="0" fontId="1" fillId="0" borderId="0" xfId="0" applyFont="1"/>
    <xf numFmtId="0" fontId="1" fillId="0" borderId="34" xfId="0" applyFont="1" applyBorder="1"/>
    <xf numFmtId="0" fontId="1" fillId="0" borderId="44" xfId="0" applyFont="1" applyBorder="1"/>
    <xf numFmtId="0" fontId="1" fillId="0" borderId="56" xfId="0" applyFont="1" applyBorder="1"/>
    <xf numFmtId="0" fontId="1" fillId="0" borderId="30" xfId="0" applyFont="1" applyBorder="1"/>
    <xf numFmtId="0" fontId="1" fillId="0" borderId="57" xfId="0" applyFont="1" applyBorder="1"/>
    <xf numFmtId="0" fontId="1" fillId="0" borderId="58" xfId="0" applyFont="1" applyBorder="1"/>
    <xf numFmtId="0" fontId="1" fillId="0" borderId="53" xfId="0" applyFont="1" applyBorder="1"/>
    <xf numFmtId="0" fontId="1" fillId="0" borderId="29" xfId="0" applyFont="1" applyBorder="1"/>
    <xf numFmtId="0" fontId="1" fillId="0" borderId="59" xfId="0" applyFont="1" applyBorder="1"/>
    <xf numFmtId="0" fontId="1" fillId="0" borderId="60" xfId="0" applyFont="1" applyBorder="1"/>
    <xf numFmtId="0" fontId="1" fillId="0" borderId="63" xfId="0" applyFont="1" applyBorder="1"/>
    <xf numFmtId="0" fontId="1" fillId="0" borderId="64" xfId="0" applyFont="1" applyBorder="1"/>
    <xf numFmtId="0" fontId="1" fillId="0" borderId="65" xfId="0" applyFont="1" applyBorder="1"/>
    <xf numFmtId="0" fontId="1" fillId="0" borderId="66" xfId="0" applyFont="1" applyBorder="1"/>
    <xf numFmtId="0" fontId="1" fillId="0" borderId="67" xfId="0" applyFont="1" applyBorder="1"/>
    <xf numFmtId="0" fontId="1" fillId="0" borderId="68" xfId="0" applyFont="1" applyBorder="1"/>
    <xf numFmtId="0" fontId="1" fillId="0" borderId="69" xfId="0" applyFont="1" applyBorder="1"/>
    <xf numFmtId="0" fontId="1" fillId="9" borderId="29" xfId="0" applyFont="1" applyFill="1" applyBorder="1"/>
    <xf numFmtId="0" fontId="1" fillId="0" borderId="70" xfId="0" applyFont="1" applyBorder="1"/>
    <xf numFmtId="0" fontId="1" fillId="0" borderId="71" xfId="0" applyFont="1" applyBorder="1"/>
    <xf numFmtId="0" fontId="1" fillId="0" borderId="72" xfId="0" applyFont="1" applyBorder="1"/>
    <xf numFmtId="0" fontId="1" fillId="0" borderId="73" xfId="0" applyFont="1" applyBorder="1"/>
    <xf numFmtId="0" fontId="1" fillId="0" borderId="74" xfId="0" applyFont="1" applyBorder="1"/>
    <xf numFmtId="0" fontId="1" fillId="0" borderId="75" xfId="0" applyFont="1" applyBorder="1"/>
    <xf numFmtId="0" fontId="1" fillId="0" borderId="76" xfId="0" applyFont="1" applyBorder="1"/>
    <xf numFmtId="0" fontId="1" fillId="0" borderId="77" xfId="0" applyFont="1" applyBorder="1"/>
    <xf numFmtId="0" fontId="1" fillId="0" borderId="78" xfId="0" applyFont="1" applyBorder="1"/>
    <xf numFmtId="0" fontId="1" fillId="0" borderId="79" xfId="0" applyFont="1" applyBorder="1"/>
    <xf numFmtId="0" fontId="1" fillId="0" borderId="80" xfId="0" applyFont="1" applyBorder="1"/>
    <xf numFmtId="0" fontId="1" fillId="0" borderId="81" xfId="0" applyFont="1" applyBorder="1"/>
    <xf numFmtId="0" fontId="1" fillId="0" borderId="82" xfId="0" applyFont="1" applyBorder="1"/>
    <xf numFmtId="0" fontId="1" fillId="0" borderId="83" xfId="0" applyFont="1" applyBorder="1"/>
    <xf numFmtId="0" fontId="38" fillId="2" borderId="55" xfId="0" applyFont="1" applyFill="1" applyBorder="1" applyAlignment="1">
      <alignment horizontal="center" wrapText="1" readingOrder="2"/>
    </xf>
    <xf numFmtId="0" fontId="1" fillId="0" borderId="84" xfId="0" applyFont="1" applyBorder="1"/>
    <xf numFmtId="0" fontId="1" fillId="0" borderId="85" xfId="0" applyFont="1" applyBorder="1"/>
    <xf numFmtId="0" fontId="1" fillId="0" borderId="86" xfId="0" applyFont="1" applyBorder="1"/>
    <xf numFmtId="0" fontId="1" fillId="0" borderId="87" xfId="0" applyFont="1" applyBorder="1"/>
    <xf numFmtId="0" fontId="1" fillId="0" borderId="88" xfId="0" applyFont="1" applyBorder="1"/>
    <xf numFmtId="0" fontId="1" fillId="0" borderId="89" xfId="0" applyFont="1" applyBorder="1"/>
    <xf numFmtId="0" fontId="1" fillId="0" borderId="90" xfId="0" applyFont="1" applyBorder="1"/>
    <xf numFmtId="0" fontId="1" fillId="0" borderId="91" xfId="0" applyFont="1" applyBorder="1"/>
    <xf numFmtId="0" fontId="1" fillId="0" borderId="92" xfId="0" applyFont="1" applyBorder="1"/>
    <xf numFmtId="0" fontId="1" fillId="0" borderId="93" xfId="0" applyFont="1" applyBorder="1"/>
    <xf numFmtId="0" fontId="5" fillId="0" borderId="0" xfId="0" applyFont="1" applyAlignment="1">
      <alignment horizontal="center" vertical="center"/>
    </xf>
    <xf numFmtId="0" fontId="36" fillId="0" borderId="0" xfId="0" applyFont="1" applyAlignment="1">
      <alignment horizontal="right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6" xfId="0" applyBorder="1"/>
    <xf numFmtId="0" fontId="3" fillId="0" borderId="26" xfId="0" applyFont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3" fillId="0" borderId="26" xfId="0" applyFont="1" applyBorder="1" applyAlignment="1">
      <alignment horizontal="center" wrapText="1" readingOrder="2"/>
    </xf>
    <xf numFmtId="0" fontId="3" fillId="0" borderId="0" xfId="0" applyFont="1" applyAlignment="1">
      <alignment horizontal="center" wrapText="1" readingOrder="2"/>
    </xf>
    <xf numFmtId="0" fontId="0" fillId="0" borderId="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35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readingOrder="2"/>
    </xf>
    <xf numFmtId="0" fontId="10" fillId="0" borderId="3" xfId="0" applyFont="1" applyBorder="1" applyAlignment="1">
      <alignment horizontal="center" vertical="center" readingOrder="2"/>
    </xf>
    <xf numFmtId="0" fontId="10" fillId="0" borderId="13" xfId="0" applyFont="1" applyBorder="1" applyAlignment="1">
      <alignment horizontal="center" vertical="center" readingOrder="2"/>
    </xf>
    <xf numFmtId="0" fontId="1" fillId="9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/>
    </xf>
    <xf numFmtId="2" fontId="21" fillId="0" borderId="3" xfId="0" applyNumberFormat="1" applyFont="1" applyBorder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0" fontId="25" fillId="0" borderId="26" xfId="0" applyFont="1" applyBorder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8" fillId="0" borderId="4" xfId="0" applyFont="1" applyBorder="1" applyAlignment="1">
      <alignment horizontal="center" wrapText="1"/>
    </xf>
    <xf numFmtId="0" fontId="28" fillId="0" borderId="7" xfId="0" applyFont="1" applyBorder="1" applyAlignment="1">
      <alignment horizontal="center" wrapText="1"/>
    </xf>
    <xf numFmtId="0" fontId="28" fillId="0" borderId="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 wrapText="1" readingOrder="2"/>
    </xf>
    <xf numFmtId="0" fontId="4" fillId="0" borderId="13" xfId="0" applyFont="1" applyBorder="1" applyAlignment="1">
      <alignment horizontal="center" wrapText="1" readingOrder="2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6" fillId="5" borderId="2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6" fillId="5" borderId="13" xfId="0" applyFont="1" applyFill="1" applyBorder="1" applyAlignment="1">
      <alignment horizontal="center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/>
    </xf>
    <xf numFmtId="0" fontId="0" fillId="0" borderId="0" xfId="0"/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1" fillId="0" borderId="5" xfId="0" applyFont="1" applyBorder="1" applyAlignment="1">
      <alignment horizontal="center" vertical="top"/>
    </xf>
    <xf numFmtId="0" fontId="31" fillId="0" borderId="6" xfId="0" applyFont="1" applyBorder="1" applyAlignment="1">
      <alignment horizontal="center" vertical="top"/>
    </xf>
    <xf numFmtId="0" fontId="31" fillId="0" borderId="46" xfId="0" applyFont="1" applyBorder="1" applyAlignment="1">
      <alignment horizontal="center" vertical="top"/>
    </xf>
    <xf numFmtId="0" fontId="31" fillId="0" borderId="26" xfId="0" applyFont="1" applyBorder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31" fillId="0" borderId="54" xfId="0" applyFont="1" applyBorder="1" applyAlignment="1">
      <alignment horizontal="center" vertical="top"/>
    </xf>
    <xf numFmtId="0" fontId="31" fillId="0" borderId="8" xfId="0" applyFont="1" applyBorder="1" applyAlignment="1">
      <alignment horizontal="center" vertical="top"/>
    </xf>
    <xf numFmtId="0" fontId="31" fillId="0" borderId="9" xfId="0" applyFont="1" applyBorder="1" applyAlignment="1">
      <alignment horizontal="center" vertical="top"/>
    </xf>
    <xf numFmtId="0" fontId="31" fillId="0" borderId="51" xfId="0" applyFont="1" applyBorder="1" applyAlignment="1">
      <alignment horizontal="center" vertical="top"/>
    </xf>
    <xf numFmtId="0" fontId="33" fillId="0" borderId="3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3" fillId="0" borderId="5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48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6</xdr:row>
      <xdr:rowOff>83820</xdr:rowOff>
    </xdr:from>
    <xdr:to>
      <xdr:col>16</xdr:col>
      <xdr:colOff>99060</xdr:colOff>
      <xdr:row>6</xdr:row>
      <xdr:rowOff>579120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54479-57EE-D5BB-F4B7-509F8D04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5627020" y="2080260"/>
          <a:ext cx="226314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83820</xdr:colOff>
      <xdr:row>3</xdr:row>
      <xdr:rowOff>68580</xdr:rowOff>
    </xdr:from>
    <xdr:to>
      <xdr:col>13</xdr:col>
      <xdr:colOff>228600</xdr:colOff>
      <xdr:row>3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3217FE-B180-75F9-F7F9-8E0BBDB68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509160" y="1021080"/>
          <a:ext cx="416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3</xdr:row>
      <xdr:rowOff>312420</xdr:rowOff>
    </xdr:from>
    <xdr:to>
      <xdr:col>12</xdr:col>
      <xdr:colOff>411480</xdr:colOff>
      <xdr:row>4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3326DA-D1DE-9D21-5212-E659194A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996840" y="1264920"/>
          <a:ext cx="416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617220</xdr:colOff>
      <xdr:row>4</xdr:row>
      <xdr:rowOff>281940</xdr:rowOff>
    </xdr:from>
    <xdr:to>
      <xdr:col>17</xdr:col>
      <xdr:colOff>312420</xdr:colOff>
      <xdr:row>6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3EBE46-E7CD-AA87-FAAB-158C998C0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4743100" y="1577340"/>
          <a:ext cx="371856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228600</xdr:colOff>
      <xdr:row>16</xdr:row>
      <xdr:rowOff>106680</xdr:rowOff>
    </xdr:from>
    <xdr:to>
      <xdr:col>18</xdr:col>
      <xdr:colOff>472440</xdr:colOff>
      <xdr:row>22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6304D2-4356-0713-F89A-F219C24CD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3912520" y="4137660"/>
          <a:ext cx="493776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358140</xdr:colOff>
      <xdr:row>3</xdr:row>
      <xdr:rowOff>304800</xdr:rowOff>
    </xdr:from>
    <xdr:to>
      <xdr:col>15</xdr:col>
      <xdr:colOff>205740</xdr:colOff>
      <xdr:row>4</xdr:row>
      <xdr:rowOff>216596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1ADE1FC-4BF0-1922-F5DF-95F9F515B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6190900" y="1257300"/>
          <a:ext cx="1859280" cy="254696"/>
        </a:xfrm>
        <a:prstGeom prst="rect">
          <a:avLst/>
        </a:prstGeom>
      </xdr:spPr>
    </xdr:pic>
    <xdr:clientData/>
  </xdr:twoCellAnchor>
  <xdr:twoCellAnchor editAs="oneCell">
    <xdr:from>
      <xdr:col>12</xdr:col>
      <xdr:colOff>251461</xdr:colOff>
      <xdr:row>4</xdr:row>
      <xdr:rowOff>228601</xdr:rowOff>
    </xdr:from>
    <xdr:to>
      <xdr:col>15</xdr:col>
      <xdr:colOff>323304</xdr:colOff>
      <xdr:row>5</xdr:row>
      <xdr:rowOff>129541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A7D71F-E703-B679-9A22-C3096C911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6073336" y="1524001"/>
          <a:ext cx="2083523" cy="251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830580</xdr:colOff>
      <xdr:row>0</xdr:row>
      <xdr:rowOff>91440</xdr:rowOff>
    </xdr:from>
    <xdr:to>
      <xdr:col>14</xdr:col>
      <xdr:colOff>320040</xdr:colOff>
      <xdr:row>2</xdr:row>
      <xdr:rowOff>213360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1B2866-FD86-4B91-79F6-A9085DF7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6747160" y="91440"/>
          <a:ext cx="193548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89647</xdr:colOff>
      <xdr:row>6</xdr:row>
      <xdr:rowOff>22414</xdr:rowOff>
    </xdr:from>
    <xdr:to>
      <xdr:col>4</xdr:col>
      <xdr:colOff>2622176</xdr:colOff>
      <xdr:row>7</xdr:row>
      <xdr:rowOff>280933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DD4ADD-D21E-3800-DBB3-736C1A838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5274059" y="1934885"/>
          <a:ext cx="5065059" cy="527460"/>
        </a:xfrm>
        <a:prstGeom prst="rect">
          <a:avLst/>
        </a:prstGeom>
      </xdr:spPr>
    </xdr:pic>
    <xdr:clientData/>
  </xdr:twoCellAnchor>
  <xdr:twoCellAnchor>
    <xdr:from>
      <xdr:col>3</xdr:col>
      <xdr:colOff>282536</xdr:colOff>
      <xdr:row>8</xdr:row>
      <xdr:rowOff>7471</xdr:rowOff>
    </xdr:from>
    <xdr:to>
      <xdr:col>3</xdr:col>
      <xdr:colOff>440016</xdr:colOff>
      <xdr:row>8</xdr:row>
      <xdr:rowOff>239060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9BA62B-B90B-9956-A09E-F1A61DCE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9988749" y="2480236"/>
          <a:ext cx="157480" cy="231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44824</xdr:colOff>
      <xdr:row>8</xdr:row>
      <xdr:rowOff>52294</xdr:rowOff>
    </xdr:from>
    <xdr:to>
      <xdr:col>3</xdr:col>
      <xdr:colOff>181984</xdr:colOff>
      <xdr:row>8</xdr:row>
      <xdr:rowOff>265654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532951-3A60-8B89-EF9E-8A56557C8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0246781" y="2525059"/>
          <a:ext cx="1371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351117</xdr:colOff>
      <xdr:row>8</xdr:row>
      <xdr:rowOff>37354</xdr:rowOff>
    </xdr:from>
    <xdr:to>
      <xdr:col>4</xdr:col>
      <xdr:colOff>541617</xdr:colOff>
      <xdr:row>8</xdr:row>
      <xdr:rowOff>250714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2DB9F0-84DC-89E6-C626-02CE43609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354618" y="2510119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59636</xdr:colOff>
      <xdr:row>0</xdr:row>
      <xdr:rowOff>66261</xdr:rowOff>
    </xdr:from>
    <xdr:to>
      <xdr:col>10</xdr:col>
      <xdr:colOff>510400</xdr:colOff>
      <xdr:row>2</xdr:row>
      <xdr:rowOff>311427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69219F-27EC-2856-F48D-BBA82ED9E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7539930" y="66261"/>
          <a:ext cx="2458469" cy="8547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534488</xdr:colOff>
      <xdr:row>20</xdr:row>
      <xdr:rowOff>118655</xdr:rowOff>
    </xdr:from>
    <xdr:to>
      <xdr:col>5</xdr:col>
      <xdr:colOff>812890</xdr:colOff>
      <xdr:row>22</xdr:row>
      <xdr:rowOff>168185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D9960-10AE-45C9-ABB0-13F189592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643824" y="7118169"/>
          <a:ext cx="1726202" cy="39787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722299</xdr:colOff>
      <xdr:row>105</xdr:row>
      <xdr:rowOff>9606</xdr:rowOff>
    </xdr:from>
    <xdr:to>
      <xdr:col>9</xdr:col>
      <xdr:colOff>728559</xdr:colOff>
      <xdr:row>108</xdr:row>
      <xdr:rowOff>102674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2C25E-A9E2-5143-56DD-BE9A41ECF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09373582" y="22708241"/>
          <a:ext cx="2408801" cy="792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EDBA-884A-4C7C-A89C-580F48D4E92E}">
  <dimension ref="A1:E14"/>
  <sheetViews>
    <sheetView rightToLeft="1" tabSelected="1" workbookViewId="0">
      <selection sqref="A1:E1"/>
    </sheetView>
  </sheetViews>
  <sheetFormatPr defaultRowHeight="13.8"/>
  <cols>
    <col min="1" max="1" width="8.3984375" customWidth="1"/>
    <col min="2" max="2" width="10.19921875" customWidth="1"/>
    <col min="3" max="3" width="17.5" customWidth="1"/>
    <col min="4" max="4" width="15.796875" customWidth="1"/>
    <col min="5" max="5" width="17.296875" customWidth="1"/>
  </cols>
  <sheetData>
    <row r="1" spans="1:5" ht="22.2">
      <c r="A1" s="341" t="s">
        <v>212</v>
      </c>
      <c r="B1" s="341"/>
      <c r="C1" s="341" t="s">
        <v>213</v>
      </c>
      <c r="D1" s="341"/>
      <c r="E1" s="341"/>
    </row>
    <row r="2" spans="1:5" ht="21.6" customHeight="1"/>
    <row r="3" spans="1:5" ht="36" customHeight="1">
      <c r="A3" s="231" t="s">
        <v>54</v>
      </c>
      <c r="B3" s="231"/>
      <c r="C3" s="231"/>
      <c r="D3" s="231"/>
      <c r="E3" s="231"/>
    </row>
    <row r="4" spans="1:5" ht="10.199999999999999" customHeight="1" thickBot="1"/>
    <row r="5" spans="1:5" ht="21">
      <c r="A5" s="16" t="s">
        <v>49</v>
      </c>
      <c r="B5" s="13" t="s">
        <v>50</v>
      </c>
      <c r="C5" s="19" t="s">
        <v>51</v>
      </c>
      <c r="D5" s="13" t="s">
        <v>52</v>
      </c>
      <c r="E5" s="22" t="s">
        <v>53</v>
      </c>
    </row>
    <row r="6" spans="1:5" ht="27">
      <c r="A6" s="17">
        <v>1</v>
      </c>
      <c r="B6" s="14" t="s">
        <v>0</v>
      </c>
      <c r="C6" s="20" t="s">
        <v>1</v>
      </c>
      <c r="D6" s="14" t="s">
        <v>2</v>
      </c>
      <c r="E6" s="23" t="s">
        <v>3</v>
      </c>
    </row>
    <row r="7" spans="1:5" ht="27">
      <c r="A7" s="17">
        <v>2</v>
      </c>
      <c r="B7" s="14" t="s">
        <v>4</v>
      </c>
      <c r="C7" s="20" t="s">
        <v>5</v>
      </c>
      <c r="D7" s="14" t="s">
        <v>6</v>
      </c>
      <c r="E7" s="23" t="s">
        <v>7</v>
      </c>
    </row>
    <row r="8" spans="1:5" ht="27">
      <c r="A8" s="17">
        <v>3</v>
      </c>
      <c r="B8" s="14" t="s">
        <v>8</v>
      </c>
      <c r="C8" s="20" t="s">
        <v>1</v>
      </c>
      <c r="D8" s="14" t="s">
        <v>9</v>
      </c>
      <c r="E8" s="23" t="s">
        <v>7</v>
      </c>
    </row>
    <row r="9" spans="1:5" ht="27.6" thickBot="1">
      <c r="A9" s="18">
        <v>4</v>
      </c>
      <c r="B9" s="15" t="s">
        <v>4</v>
      </c>
      <c r="C9" s="21" t="s">
        <v>10</v>
      </c>
      <c r="D9" s="15" t="s">
        <v>6</v>
      </c>
      <c r="E9" s="24" t="s">
        <v>7</v>
      </c>
    </row>
    <row r="12" spans="1:5">
      <c r="A12" s="232" t="s">
        <v>207</v>
      </c>
      <c r="B12" s="232"/>
      <c r="C12" s="232"/>
      <c r="D12" s="232"/>
      <c r="E12" s="232"/>
    </row>
    <row r="13" spans="1:5">
      <c r="A13" s="232"/>
      <c r="B13" s="232"/>
      <c r="C13" s="232"/>
      <c r="D13" s="232"/>
      <c r="E13" s="232"/>
    </row>
    <row r="14" spans="1:5">
      <c r="A14" s="232"/>
      <c r="B14" s="232"/>
      <c r="C14" s="232"/>
      <c r="D14" s="232"/>
      <c r="E14" s="232"/>
    </row>
  </sheetData>
  <mergeCells count="4">
    <mergeCell ref="A3:E3"/>
    <mergeCell ref="A12:E14"/>
    <mergeCell ref="A1:B1"/>
    <mergeCell ref="C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5C98-2018-4C04-8973-2916F4DCD4AB}">
  <dimension ref="A1:U40"/>
  <sheetViews>
    <sheetView rightToLeft="1" workbookViewId="0">
      <selection activeCell="A16" sqref="A16"/>
    </sheetView>
  </sheetViews>
  <sheetFormatPr defaultRowHeight="13.8"/>
  <cols>
    <col min="1" max="1" width="6.8984375" bestFit="1" customWidth="1"/>
    <col min="2" max="2" width="10.8984375" bestFit="1" customWidth="1"/>
    <col min="3" max="3" width="16.5" customWidth="1"/>
    <col min="4" max="4" width="19.09765625" customWidth="1"/>
    <col min="5" max="5" width="18.69921875" customWidth="1"/>
    <col min="9" max="9" width="10.5" customWidth="1"/>
  </cols>
  <sheetData>
    <row r="1" spans="1:18" ht="21">
      <c r="A1" s="16" t="s">
        <v>49</v>
      </c>
      <c r="B1" s="13" t="s">
        <v>50</v>
      </c>
      <c r="C1" s="19" t="s">
        <v>51</v>
      </c>
      <c r="D1" s="13" t="s">
        <v>52</v>
      </c>
      <c r="E1" s="22" t="s">
        <v>53</v>
      </c>
    </row>
    <row r="2" spans="1:18" ht="27">
      <c r="A2" s="17">
        <v>1</v>
      </c>
      <c r="B2" s="14" t="s">
        <v>0</v>
      </c>
      <c r="C2" s="20" t="s">
        <v>1</v>
      </c>
      <c r="D2" s="14" t="s">
        <v>2</v>
      </c>
      <c r="E2" s="23" t="s">
        <v>3</v>
      </c>
    </row>
    <row r="3" spans="1:18" ht="27">
      <c r="A3" s="17">
        <v>2</v>
      </c>
      <c r="B3" s="14" t="s">
        <v>4</v>
      </c>
      <c r="C3" s="20" t="s">
        <v>5</v>
      </c>
      <c r="D3" s="14" t="s">
        <v>6</v>
      </c>
      <c r="E3" s="23" t="s">
        <v>7</v>
      </c>
      <c r="L3" s="57"/>
      <c r="M3" s="29" t="s">
        <v>59</v>
      </c>
      <c r="N3" s="29" t="s">
        <v>60</v>
      </c>
      <c r="O3" s="29"/>
      <c r="P3" s="29"/>
      <c r="Q3" s="29"/>
      <c r="R3" s="29"/>
    </row>
    <row r="4" spans="1:18" ht="27">
      <c r="A4" s="17">
        <v>3</v>
      </c>
      <c r="B4" s="14" t="s">
        <v>8</v>
      </c>
      <c r="C4" s="20" t="s">
        <v>1</v>
      </c>
      <c r="D4" s="14" t="s">
        <v>9</v>
      </c>
      <c r="E4" s="23" t="s">
        <v>7</v>
      </c>
      <c r="M4" s="29" t="s">
        <v>61</v>
      </c>
      <c r="N4" s="29" t="s">
        <v>62</v>
      </c>
      <c r="O4" s="29"/>
      <c r="P4" s="29"/>
      <c r="Q4" s="29"/>
      <c r="R4" s="29"/>
    </row>
    <row r="5" spans="1:18" ht="27.6" thickBot="1">
      <c r="A5" s="18">
        <v>4</v>
      </c>
      <c r="B5" s="15" t="s">
        <v>4</v>
      </c>
      <c r="C5" s="21" t="s">
        <v>10</v>
      </c>
      <c r="D5" s="15" t="s">
        <v>6</v>
      </c>
      <c r="E5" s="24" t="s">
        <v>7</v>
      </c>
      <c r="L5" s="57"/>
      <c r="M5" s="29" t="s">
        <v>63</v>
      </c>
      <c r="N5" s="247" t="s">
        <v>64</v>
      </c>
      <c r="O5" s="247"/>
      <c r="P5" s="247"/>
      <c r="Q5" s="247"/>
      <c r="R5" s="247"/>
    </row>
    <row r="6" spans="1:18" ht="27.6" thickBot="1">
      <c r="A6" s="248" t="s">
        <v>55</v>
      </c>
      <c r="B6" s="249"/>
      <c r="C6" s="249"/>
      <c r="D6" s="249"/>
      <c r="E6" s="249"/>
      <c r="F6" s="249"/>
      <c r="G6" s="249"/>
      <c r="H6" s="249"/>
      <c r="I6" s="249"/>
      <c r="M6" s="29" t="s">
        <v>65</v>
      </c>
      <c r="N6" s="247" t="s">
        <v>66</v>
      </c>
      <c r="O6" s="247"/>
      <c r="P6" s="247"/>
      <c r="Q6" s="247"/>
      <c r="R6" s="247"/>
    </row>
    <row r="7" spans="1:18" ht="51" thickBot="1">
      <c r="A7" s="41" t="s">
        <v>49</v>
      </c>
      <c r="B7" s="42" t="s">
        <v>11</v>
      </c>
      <c r="C7" s="43" t="s">
        <v>4</v>
      </c>
      <c r="D7" s="43" t="s">
        <v>12</v>
      </c>
      <c r="E7" s="43" t="s">
        <v>2</v>
      </c>
      <c r="F7" s="43" t="s">
        <v>9</v>
      </c>
      <c r="G7" s="43" t="s">
        <v>6</v>
      </c>
      <c r="H7" s="43" t="s">
        <v>3</v>
      </c>
      <c r="I7" s="44" t="s">
        <v>7</v>
      </c>
    </row>
    <row r="8" spans="1:18" ht="27">
      <c r="A8" s="38">
        <v>1</v>
      </c>
      <c r="B8" s="33">
        <v>1</v>
      </c>
      <c r="C8" s="39">
        <v>0</v>
      </c>
      <c r="D8" s="39">
        <v>25</v>
      </c>
      <c r="E8" s="39">
        <v>1</v>
      </c>
      <c r="F8" s="39">
        <v>0</v>
      </c>
      <c r="G8" s="39">
        <v>0</v>
      </c>
      <c r="H8" s="39">
        <v>1</v>
      </c>
      <c r="I8" s="40">
        <v>0</v>
      </c>
    </row>
    <row r="9" spans="1:18" ht="27">
      <c r="A9" s="36">
        <v>2</v>
      </c>
      <c r="B9" s="34">
        <v>0</v>
      </c>
      <c r="C9" s="29">
        <v>1</v>
      </c>
      <c r="D9" s="29">
        <v>55</v>
      </c>
      <c r="E9" s="29">
        <v>0</v>
      </c>
      <c r="F9" s="29">
        <v>0</v>
      </c>
      <c r="G9" s="29">
        <v>1</v>
      </c>
      <c r="H9" s="29">
        <v>0</v>
      </c>
      <c r="I9" s="30">
        <v>1</v>
      </c>
    </row>
    <row r="10" spans="1:18" ht="27">
      <c r="A10" s="36">
        <v>3</v>
      </c>
      <c r="B10" s="34">
        <v>1</v>
      </c>
      <c r="C10" s="29">
        <v>0</v>
      </c>
      <c r="D10" s="29">
        <v>25</v>
      </c>
      <c r="E10" s="29">
        <v>0</v>
      </c>
      <c r="F10" s="29">
        <v>1</v>
      </c>
      <c r="G10" s="29">
        <v>0</v>
      </c>
      <c r="H10" s="29">
        <v>0</v>
      </c>
      <c r="I10" s="30">
        <v>1</v>
      </c>
    </row>
    <row r="11" spans="1:18" ht="27.6" thickBot="1">
      <c r="A11" s="37">
        <v>4</v>
      </c>
      <c r="B11" s="35">
        <v>0</v>
      </c>
      <c r="C11" s="31">
        <v>1</v>
      </c>
      <c r="D11" s="31">
        <v>45</v>
      </c>
      <c r="E11" s="31">
        <v>0</v>
      </c>
      <c r="F11" s="31">
        <v>0</v>
      </c>
      <c r="G11" s="31">
        <v>1</v>
      </c>
      <c r="H11" s="31">
        <v>0</v>
      </c>
      <c r="I11" s="32">
        <v>1</v>
      </c>
    </row>
    <row r="12" spans="1:18" ht="27.6" thickBot="1">
      <c r="A12" s="250" t="s">
        <v>56</v>
      </c>
      <c r="B12" s="251"/>
      <c r="C12" s="251"/>
      <c r="D12" s="251"/>
      <c r="E12" s="251"/>
      <c r="F12" s="251"/>
      <c r="G12" s="251"/>
      <c r="H12" s="251"/>
      <c r="I12" s="251"/>
    </row>
    <row r="13" spans="1:18" ht="51" thickBot="1">
      <c r="A13" s="41" t="s">
        <v>49</v>
      </c>
      <c r="B13" s="42" t="s">
        <v>11</v>
      </c>
      <c r="C13" s="43" t="s">
        <v>4</v>
      </c>
      <c r="D13" s="43" t="s">
        <v>12</v>
      </c>
      <c r="E13" s="43" t="s">
        <v>2</v>
      </c>
      <c r="F13" s="43" t="s">
        <v>9</v>
      </c>
      <c r="G13" s="43" t="s">
        <v>6</v>
      </c>
      <c r="H13" s="43" t="s">
        <v>3</v>
      </c>
      <c r="I13" s="44" t="s">
        <v>7</v>
      </c>
    </row>
    <row r="14" spans="1:18" ht="27">
      <c r="A14" s="38">
        <v>1</v>
      </c>
      <c r="B14" s="33">
        <f>B8*0.707</f>
        <v>0.70699999999999996</v>
      </c>
      <c r="C14" s="39">
        <f>C8*0.707</f>
        <v>0</v>
      </c>
      <c r="D14" s="39">
        <f>D8/10</f>
        <v>2.5</v>
      </c>
      <c r="E14" s="39">
        <f>E8*0.707</f>
        <v>0.70699999999999996</v>
      </c>
      <c r="F14" s="39">
        <f t="shared" ref="F14:I14" si="0">F8*0.707</f>
        <v>0</v>
      </c>
      <c r="G14" s="39">
        <f t="shared" si="0"/>
        <v>0</v>
      </c>
      <c r="H14" s="39">
        <f t="shared" si="0"/>
        <v>0.70699999999999996</v>
      </c>
      <c r="I14" s="40">
        <f t="shared" si="0"/>
        <v>0</v>
      </c>
    </row>
    <row r="15" spans="1:18" ht="27">
      <c r="A15" s="36">
        <v>2</v>
      </c>
      <c r="B15" s="34">
        <f t="shared" ref="B15:C15" si="1">B9*0.707</f>
        <v>0</v>
      </c>
      <c r="C15" s="29">
        <f t="shared" si="1"/>
        <v>0.70699999999999996</v>
      </c>
      <c r="D15" s="29">
        <f>D9/10</f>
        <v>5.5</v>
      </c>
      <c r="E15" s="29">
        <f t="shared" ref="E15:I15" si="2">E9*0.707</f>
        <v>0</v>
      </c>
      <c r="F15" s="29">
        <f t="shared" si="2"/>
        <v>0</v>
      </c>
      <c r="G15" s="29">
        <f t="shared" si="2"/>
        <v>0.70699999999999996</v>
      </c>
      <c r="H15" s="29">
        <f t="shared" si="2"/>
        <v>0</v>
      </c>
      <c r="I15" s="30">
        <f t="shared" si="2"/>
        <v>0.70699999999999996</v>
      </c>
    </row>
    <row r="16" spans="1:18" ht="27">
      <c r="A16" s="36">
        <v>3</v>
      </c>
      <c r="B16" s="34">
        <f t="shared" ref="B16:C16" si="3">B10*0.707</f>
        <v>0.70699999999999996</v>
      </c>
      <c r="C16" s="29">
        <f t="shared" si="3"/>
        <v>0</v>
      </c>
      <c r="D16" s="29">
        <f>D10/10</f>
        <v>2.5</v>
      </c>
      <c r="E16" s="29">
        <f t="shared" ref="E16:I16" si="4">E10*0.707</f>
        <v>0</v>
      </c>
      <c r="F16" s="29">
        <f t="shared" si="4"/>
        <v>0.70699999999999996</v>
      </c>
      <c r="G16" s="29">
        <f t="shared" si="4"/>
        <v>0</v>
      </c>
      <c r="H16" s="29">
        <f t="shared" si="4"/>
        <v>0</v>
      </c>
      <c r="I16" s="30">
        <f t="shared" si="4"/>
        <v>0.70699999999999996</v>
      </c>
    </row>
    <row r="17" spans="1:21" ht="27.6" thickBot="1">
      <c r="A17" s="45">
        <v>4</v>
      </c>
      <c r="B17" s="46">
        <f t="shared" ref="B17:C17" si="5">B11*0.707</f>
        <v>0</v>
      </c>
      <c r="C17" s="47">
        <f t="shared" si="5"/>
        <v>0.70699999999999996</v>
      </c>
      <c r="D17" s="47">
        <f>D11/10</f>
        <v>4.5</v>
      </c>
      <c r="E17" s="47">
        <f t="shared" ref="E17:I17" si="6">E11*0.707</f>
        <v>0</v>
      </c>
      <c r="F17" s="47">
        <f t="shared" si="6"/>
        <v>0</v>
      </c>
      <c r="G17" s="47">
        <f t="shared" si="6"/>
        <v>0.70699999999999996</v>
      </c>
      <c r="H17" s="47">
        <f t="shared" si="6"/>
        <v>0</v>
      </c>
      <c r="I17" s="48">
        <f t="shared" si="6"/>
        <v>0.70699999999999996</v>
      </c>
    </row>
    <row r="18" spans="1:21" ht="15" thickTop="1" thickBot="1">
      <c r="A18" s="49" t="s">
        <v>17</v>
      </c>
      <c r="B18" s="50">
        <f>SUM(B14:B17)/4</f>
        <v>0.35349999999999998</v>
      </c>
      <c r="C18" s="50">
        <f t="shared" ref="C18:I18" si="7">SUM(C14:C17)/4</f>
        <v>0.35349999999999998</v>
      </c>
      <c r="D18" s="50">
        <f t="shared" si="7"/>
        <v>3.75</v>
      </c>
      <c r="E18" s="50">
        <f t="shared" si="7"/>
        <v>0.17674999999999999</v>
      </c>
      <c r="F18" s="50">
        <f t="shared" si="7"/>
        <v>0.17674999999999999</v>
      </c>
      <c r="G18" s="50">
        <f t="shared" si="7"/>
        <v>0.35349999999999998</v>
      </c>
      <c r="H18" s="50">
        <f t="shared" si="7"/>
        <v>0.17674999999999999</v>
      </c>
      <c r="I18" s="50">
        <f t="shared" si="7"/>
        <v>0.53025</v>
      </c>
    </row>
    <row r="19" spans="1:21" ht="16.8">
      <c r="A19" s="252" t="s">
        <v>57</v>
      </c>
      <c r="B19" s="174">
        <f>(B14-$B$18)^2</f>
        <v>0.12496224999999998</v>
      </c>
      <c r="C19" s="175">
        <f>(C14-$C$18)^2</f>
        <v>0.12496224999999998</v>
      </c>
      <c r="D19" s="175">
        <f>(D14-$D$18)^2</f>
        <v>1.5625</v>
      </c>
      <c r="E19" s="175">
        <f>(E14-$E$18)^2</f>
        <v>0.28116506250000001</v>
      </c>
      <c r="F19" s="175">
        <f>(F14-$F$18)^2</f>
        <v>3.1240562499999996E-2</v>
      </c>
      <c r="G19" s="175">
        <f>(G14-$G$18)^2</f>
        <v>0.12496224999999998</v>
      </c>
      <c r="H19" s="175">
        <f>(H14-$H$18)^2</f>
        <v>0.28116506250000001</v>
      </c>
      <c r="I19" s="176">
        <f>(I14-$I$18)^2</f>
        <v>0.28116506250000001</v>
      </c>
    </row>
    <row r="20" spans="1:21" ht="16.8">
      <c r="A20" s="253"/>
      <c r="B20" s="177">
        <f>(B15-$B$18)^2</f>
        <v>0.12496224999999998</v>
      </c>
      <c r="C20" s="178">
        <f t="shared" ref="C20:C22" si="8">(C15-$C$18)^2</f>
        <v>0.12496224999999998</v>
      </c>
      <c r="D20" s="178">
        <f>(D15-$D$18)^2</f>
        <v>3.0625</v>
      </c>
      <c r="E20" s="178">
        <f t="shared" ref="E20:E22" si="9">(E15-$E$18)^2</f>
        <v>3.1240562499999996E-2</v>
      </c>
      <c r="F20" s="178">
        <f t="shared" ref="F20:F22" si="10">(F15-$F$18)^2</f>
        <v>3.1240562499999996E-2</v>
      </c>
      <c r="G20" s="178">
        <f t="shared" ref="G20:G22" si="11">(G15-$G$18)^2</f>
        <v>0.12496224999999998</v>
      </c>
      <c r="H20" s="178">
        <f t="shared" ref="H20:H22" si="12">(H15-$H$18)^2</f>
        <v>3.1240562499999996E-2</v>
      </c>
      <c r="I20" s="179">
        <f t="shared" ref="I20:I22" si="13">(I15-$I$18)^2</f>
        <v>3.1240562499999985E-2</v>
      </c>
    </row>
    <row r="21" spans="1:21" ht="17.399999999999999" thickBot="1">
      <c r="A21" s="253"/>
      <c r="B21" s="177">
        <f>(B16-$B$18)^2</f>
        <v>0.12496224999999998</v>
      </c>
      <c r="C21" s="178">
        <f t="shared" si="8"/>
        <v>0.12496224999999998</v>
      </c>
      <c r="D21" s="178">
        <f t="shared" ref="D21:D22" si="14">(D16-$D$18)^2</f>
        <v>1.5625</v>
      </c>
      <c r="E21" s="178">
        <f t="shared" si="9"/>
        <v>3.1240562499999996E-2</v>
      </c>
      <c r="F21" s="178">
        <f t="shared" si="10"/>
        <v>0.28116506250000001</v>
      </c>
      <c r="G21" s="178">
        <f t="shared" si="11"/>
        <v>0.12496224999999998</v>
      </c>
      <c r="H21" s="178">
        <f t="shared" si="12"/>
        <v>3.1240562499999996E-2</v>
      </c>
      <c r="I21" s="179">
        <f t="shared" si="13"/>
        <v>3.1240562499999985E-2</v>
      </c>
    </row>
    <row r="22" spans="1:21" ht="17.399999999999999" thickBot="1">
      <c r="A22" s="254"/>
      <c r="B22" s="180">
        <f>(B17-$B$18)^2</f>
        <v>0.12496224999999998</v>
      </c>
      <c r="C22" s="181">
        <f t="shared" si="8"/>
        <v>0.12496224999999998</v>
      </c>
      <c r="D22" s="181">
        <f t="shared" si="14"/>
        <v>0.5625</v>
      </c>
      <c r="E22" s="181">
        <f t="shared" si="9"/>
        <v>3.1240562499999996E-2</v>
      </c>
      <c r="F22" s="181">
        <f t="shared" si="10"/>
        <v>3.1240562499999996E-2</v>
      </c>
      <c r="G22" s="181">
        <f t="shared" si="11"/>
        <v>0.12496224999999998</v>
      </c>
      <c r="H22" s="181">
        <f t="shared" si="12"/>
        <v>3.1240562499999996E-2</v>
      </c>
      <c r="I22" s="182">
        <f t="shared" si="13"/>
        <v>3.1240562499999985E-2</v>
      </c>
      <c r="J22" s="183">
        <f>MAX(U26:U39)</f>
        <v>0.4230852631023968</v>
      </c>
      <c r="K22" s="242" t="s">
        <v>23</v>
      </c>
      <c r="L22" s="243"/>
      <c r="M22" s="243"/>
      <c r="N22" s="244"/>
    </row>
    <row r="23" spans="1:21" ht="17.399999999999999" thickBot="1">
      <c r="B23" s="1"/>
      <c r="C23" s="1"/>
      <c r="D23" s="1"/>
      <c r="E23" s="1"/>
      <c r="F23" s="1"/>
      <c r="G23" s="1"/>
      <c r="H23" s="1"/>
      <c r="I23" s="1"/>
      <c r="J23" s="183">
        <f>SUM(B19:I22)</f>
        <v>9.749094000000003</v>
      </c>
      <c r="K23" s="239" t="s">
        <v>58</v>
      </c>
      <c r="L23" s="240"/>
      <c r="M23" s="240"/>
      <c r="N23" s="241"/>
    </row>
    <row r="24" spans="1:21" ht="14.4" thickBot="1"/>
    <row r="25" spans="1:21" s="3" customFormat="1" ht="17.399999999999999" thickBot="1">
      <c r="A25" s="2" t="s">
        <v>13</v>
      </c>
      <c r="B25" s="2" t="s">
        <v>14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45" t="s">
        <v>15</v>
      </c>
      <c r="L25" s="246"/>
      <c r="M25" s="246"/>
      <c r="N25" s="246"/>
      <c r="O25" s="246"/>
      <c r="P25" s="246"/>
      <c r="Q25" s="246"/>
      <c r="R25" s="246"/>
      <c r="S25" s="2" t="s">
        <v>16</v>
      </c>
      <c r="T25" s="2" t="s">
        <v>17</v>
      </c>
      <c r="U25" s="2" t="s">
        <v>18</v>
      </c>
    </row>
    <row r="26" spans="1:21" s="3" customFormat="1" ht="17.399999999999999" thickBot="1">
      <c r="A26" s="233">
        <v>1</v>
      </c>
      <c r="B26" s="26">
        <v>1</v>
      </c>
      <c r="C26" s="6">
        <f>B14</f>
        <v>0.70699999999999996</v>
      </c>
      <c r="D26" s="6">
        <f t="shared" ref="D26:J26" si="15">C14</f>
        <v>0</v>
      </c>
      <c r="E26" s="6">
        <f t="shared" si="15"/>
        <v>2.5</v>
      </c>
      <c r="F26" s="6">
        <f t="shared" si="15"/>
        <v>0.70699999999999996</v>
      </c>
      <c r="G26" s="6">
        <f t="shared" si="15"/>
        <v>0</v>
      </c>
      <c r="H26" s="6">
        <f t="shared" si="15"/>
        <v>0</v>
      </c>
      <c r="I26" s="6">
        <f t="shared" si="15"/>
        <v>0.70699999999999996</v>
      </c>
      <c r="J26" s="6">
        <f t="shared" si="15"/>
        <v>0</v>
      </c>
      <c r="K26" s="9">
        <f>(C26-B18)^2</f>
        <v>0.12496224999999998</v>
      </c>
      <c r="L26" s="6">
        <f>(D26-C18)^2</f>
        <v>0.12496224999999998</v>
      </c>
      <c r="M26" s="6">
        <f t="shared" ref="M26:Q26" si="16">(E26-D18)^2</f>
        <v>1.5625</v>
      </c>
      <c r="N26" s="6">
        <f t="shared" si="16"/>
        <v>0.28116506250000001</v>
      </c>
      <c r="O26" s="6">
        <f t="shared" si="16"/>
        <v>3.1240562499999996E-2</v>
      </c>
      <c r="P26" s="6">
        <f t="shared" si="16"/>
        <v>0.12496224999999998</v>
      </c>
      <c r="Q26" s="6">
        <f t="shared" si="16"/>
        <v>0.28116506250000001</v>
      </c>
      <c r="R26" s="6">
        <f>(J26-I18)^2</f>
        <v>0.28116506250000001</v>
      </c>
      <c r="S26" s="4">
        <f t="shared" ref="S26:S39" si="17">SUM(K26:R26)</f>
        <v>2.8121224999999996</v>
      </c>
      <c r="T26" s="233">
        <f>S26+S27</f>
        <v>3.1245805555555553</v>
      </c>
      <c r="U26" s="233">
        <f>T26/$J$23</f>
        <v>0.32049958237714748</v>
      </c>
    </row>
    <row r="27" spans="1:21" s="3" customFormat="1" ht="17.399999999999999" thickBot="1">
      <c r="A27" s="234"/>
      <c r="B27" s="27" t="s">
        <v>19</v>
      </c>
      <c r="C27" s="8">
        <f>(B15+B16+B17)/3</f>
        <v>0.23566666666666666</v>
      </c>
      <c r="D27" s="8">
        <f t="shared" ref="D27:J27" si="18">(C15+C16+C17)/3</f>
        <v>0.47133333333333333</v>
      </c>
      <c r="E27" s="8">
        <f t="shared" si="18"/>
        <v>4.166666666666667</v>
      </c>
      <c r="F27" s="8">
        <f t="shared" si="18"/>
        <v>0</v>
      </c>
      <c r="G27" s="8">
        <f t="shared" si="18"/>
        <v>0.23566666666666666</v>
      </c>
      <c r="H27" s="8">
        <f t="shared" si="18"/>
        <v>0.47133333333333333</v>
      </c>
      <c r="I27" s="8">
        <f t="shared" si="18"/>
        <v>0</v>
      </c>
      <c r="J27" s="8">
        <f t="shared" si="18"/>
        <v>0.70699999999999996</v>
      </c>
      <c r="K27" s="10">
        <f>(C27-B18)^2</f>
        <v>1.3884694444444441E-2</v>
      </c>
      <c r="L27" s="8">
        <f t="shared" ref="L27:R27" si="19">(D27-C18)^2</f>
        <v>1.3884694444444448E-2</v>
      </c>
      <c r="M27" s="8">
        <f t="shared" si="19"/>
        <v>0.17361111111111135</v>
      </c>
      <c r="N27" s="8">
        <f t="shared" si="19"/>
        <v>3.1240562499999996E-2</v>
      </c>
      <c r="O27" s="8">
        <f t="shared" si="19"/>
        <v>3.4711736111111119E-3</v>
      </c>
      <c r="P27" s="8">
        <f t="shared" si="19"/>
        <v>1.3884694444444448E-2</v>
      </c>
      <c r="Q27" s="8">
        <f t="shared" si="19"/>
        <v>3.1240562499999996E-2</v>
      </c>
      <c r="R27" s="8">
        <f t="shared" si="19"/>
        <v>3.1240562499999985E-2</v>
      </c>
      <c r="S27" s="4">
        <f t="shared" si="17"/>
        <v>0.31245805555555572</v>
      </c>
      <c r="T27" s="234"/>
      <c r="U27" s="234"/>
    </row>
    <row r="28" spans="1:21" s="3" customFormat="1" ht="17.399999999999999" thickBot="1">
      <c r="A28" s="233">
        <v>2</v>
      </c>
      <c r="B28" s="26">
        <v>2</v>
      </c>
      <c r="C28" s="6">
        <f>B15</f>
        <v>0</v>
      </c>
      <c r="D28" s="6">
        <f t="shared" ref="D28:J28" si="20">C15</f>
        <v>0.70699999999999996</v>
      </c>
      <c r="E28" s="6">
        <f t="shared" si="20"/>
        <v>5.5</v>
      </c>
      <c r="F28" s="6">
        <f t="shared" si="20"/>
        <v>0</v>
      </c>
      <c r="G28" s="6">
        <f t="shared" si="20"/>
        <v>0</v>
      </c>
      <c r="H28" s="6">
        <f t="shared" si="20"/>
        <v>0.70699999999999996</v>
      </c>
      <c r="I28" s="6">
        <f t="shared" si="20"/>
        <v>0</v>
      </c>
      <c r="J28" s="6">
        <f t="shared" si="20"/>
        <v>0.70699999999999996</v>
      </c>
      <c r="K28" s="9">
        <f>(C28-B18)^2</f>
        <v>0.12496224999999998</v>
      </c>
      <c r="L28" s="6">
        <f t="shared" ref="L28:R28" si="21">(D28-C18)^2</f>
        <v>0.12496224999999998</v>
      </c>
      <c r="M28" s="6">
        <f t="shared" si="21"/>
        <v>3.0625</v>
      </c>
      <c r="N28" s="6">
        <f t="shared" si="21"/>
        <v>3.1240562499999996E-2</v>
      </c>
      <c r="O28" s="6">
        <f t="shared" si="21"/>
        <v>3.1240562499999996E-2</v>
      </c>
      <c r="P28" s="6">
        <f t="shared" si="21"/>
        <v>0.12496224999999998</v>
      </c>
      <c r="Q28" s="6">
        <f t="shared" si="21"/>
        <v>3.1240562499999996E-2</v>
      </c>
      <c r="R28" s="6">
        <f t="shared" si="21"/>
        <v>3.1240562499999985E-2</v>
      </c>
      <c r="S28" s="4">
        <f t="shared" si="17"/>
        <v>3.5623489999999993</v>
      </c>
      <c r="T28" s="233">
        <f>S28+S29</f>
        <v>3.958165555555555</v>
      </c>
      <c r="U28" s="233">
        <f t="shared" ref="U28" si="22">T28/$J$23</f>
        <v>0.40600342509319881</v>
      </c>
    </row>
    <row r="29" spans="1:21" s="3" customFormat="1" ht="17.399999999999999" thickBot="1">
      <c r="A29" s="234"/>
      <c r="B29" s="27" t="s">
        <v>20</v>
      </c>
      <c r="C29" s="8">
        <f>(B14+B16+B17)/3</f>
        <v>0.47133333333333333</v>
      </c>
      <c r="D29" s="8">
        <f t="shared" ref="D29:J29" si="23">(C14+C16+C17)/3</f>
        <v>0.23566666666666666</v>
      </c>
      <c r="E29" s="8">
        <f t="shared" si="23"/>
        <v>3.1666666666666665</v>
      </c>
      <c r="F29" s="8">
        <f t="shared" si="23"/>
        <v>0.23566666666666666</v>
      </c>
      <c r="G29" s="8">
        <f t="shared" si="23"/>
        <v>0.23566666666666666</v>
      </c>
      <c r="H29" s="8">
        <f t="shared" si="23"/>
        <v>0.23566666666666666</v>
      </c>
      <c r="I29" s="8">
        <f t="shared" si="23"/>
        <v>0.23566666666666666</v>
      </c>
      <c r="J29" s="8">
        <f t="shared" si="23"/>
        <v>0.47133333333333333</v>
      </c>
      <c r="K29" s="10">
        <f>(C29-B18)^2</f>
        <v>1.3884694444444448E-2</v>
      </c>
      <c r="L29" s="8">
        <f t="shared" ref="L29:R29" si="24">(D29-C18)^2</f>
        <v>1.3884694444444441E-2</v>
      </c>
      <c r="M29" s="8">
        <f t="shared" si="24"/>
        <v>0.34027777777777796</v>
      </c>
      <c r="N29" s="8">
        <f t="shared" si="24"/>
        <v>3.4711736111111119E-3</v>
      </c>
      <c r="O29" s="8">
        <f t="shared" si="24"/>
        <v>3.4711736111111119E-3</v>
      </c>
      <c r="P29" s="8">
        <f t="shared" si="24"/>
        <v>1.3884694444444441E-2</v>
      </c>
      <c r="Q29" s="8">
        <f t="shared" si="24"/>
        <v>3.4711736111111119E-3</v>
      </c>
      <c r="R29" s="8">
        <f t="shared" si="24"/>
        <v>3.4711736111111119E-3</v>
      </c>
      <c r="S29" s="4">
        <f t="shared" si="17"/>
        <v>0.39581655555555573</v>
      </c>
      <c r="T29" s="234"/>
      <c r="U29" s="234"/>
    </row>
    <row r="30" spans="1:21" s="3" customFormat="1" ht="17.399999999999999" thickBot="1">
      <c r="A30" s="233">
        <v>3</v>
      </c>
      <c r="B30" s="26">
        <v>3</v>
      </c>
      <c r="C30" s="6">
        <f>B16</f>
        <v>0.70699999999999996</v>
      </c>
      <c r="D30" s="6">
        <f t="shared" ref="D30:J30" si="25">C16</f>
        <v>0</v>
      </c>
      <c r="E30" s="6">
        <f t="shared" si="25"/>
        <v>2.5</v>
      </c>
      <c r="F30" s="6">
        <f t="shared" si="25"/>
        <v>0</v>
      </c>
      <c r="G30" s="6">
        <f t="shared" si="25"/>
        <v>0.70699999999999996</v>
      </c>
      <c r="H30" s="6">
        <f t="shared" si="25"/>
        <v>0</v>
      </c>
      <c r="I30" s="6">
        <f t="shared" si="25"/>
        <v>0</v>
      </c>
      <c r="J30" s="6">
        <f t="shared" si="25"/>
        <v>0.70699999999999996</v>
      </c>
      <c r="K30" s="9">
        <f>(C30-B18)^2</f>
        <v>0.12496224999999998</v>
      </c>
      <c r="L30" s="6">
        <f t="shared" ref="L30:R30" si="26">(D30-C18)^2</f>
        <v>0.12496224999999998</v>
      </c>
      <c r="M30" s="6">
        <f t="shared" si="26"/>
        <v>1.5625</v>
      </c>
      <c r="N30" s="6">
        <f t="shared" si="26"/>
        <v>3.1240562499999996E-2</v>
      </c>
      <c r="O30" s="6">
        <f t="shared" si="26"/>
        <v>0.28116506250000001</v>
      </c>
      <c r="P30" s="6">
        <f t="shared" si="26"/>
        <v>0.12496224999999998</v>
      </c>
      <c r="Q30" s="6">
        <f t="shared" si="26"/>
        <v>3.1240562499999996E-2</v>
      </c>
      <c r="R30" s="6">
        <f t="shared" si="26"/>
        <v>3.1240562499999985E-2</v>
      </c>
      <c r="S30" s="4">
        <f t="shared" si="17"/>
        <v>2.3122734999999994</v>
      </c>
      <c r="T30" s="233">
        <f>S30+S31</f>
        <v>2.5691927777777774</v>
      </c>
      <c r="U30" s="237">
        <f t="shared" ref="U30" si="27">T30/$J$23</f>
        <v>0.26353143971919613</v>
      </c>
    </row>
    <row r="31" spans="1:21" s="3" customFormat="1" ht="17.399999999999999" thickBot="1">
      <c r="A31" s="234"/>
      <c r="B31" s="27" t="s">
        <v>21</v>
      </c>
      <c r="C31" s="8">
        <f>(B15++B14+B17)/3</f>
        <v>0.23566666666666666</v>
      </c>
      <c r="D31" s="8">
        <f t="shared" ref="D31:J31" si="28">(C15++C14+C17)/3</f>
        <v>0.47133333333333333</v>
      </c>
      <c r="E31" s="8">
        <f t="shared" si="28"/>
        <v>4.166666666666667</v>
      </c>
      <c r="F31" s="8">
        <f t="shared" si="28"/>
        <v>0.23566666666666666</v>
      </c>
      <c r="G31" s="8">
        <f t="shared" si="28"/>
        <v>0</v>
      </c>
      <c r="H31" s="8">
        <f t="shared" si="28"/>
        <v>0.47133333333333333</v>
      </c>
      <c r="I31" s="8">
        <f t="shared" si="28"/>
        <v>0.23566666666666666</v>
      </c>
      <c r="J31" s="8">
        <f t="shared" si="28"/>
        <v>0.47133333333333333</v>
      </c>
      <c r="K31" s="10">
        <f>(C31-B18)^2</f>
        <v>1.3884694444444441E-2</v>
      </c>
      <c r="L31" s="8">
        <f t="shared" ref="L31:R31" si="29">(D31-C18)^2</f>
        <v>1.3884694444444448E-2</v>
      </c>
      <c r="M31" s="8">
        <f t="shared" si="29"/>
        <v>0.17361111111111135</v>
      </c>
      <c r="N31" s="8">
        <f t="shared" si="29"/>
        <v>3.4711736111111119E-3</v>
      </c>
      <c r="O31" s="8">
        <f t="shared" si="29"/>
        <v>3.1240562499999996E-2</v>
      </c>
      <c r="P31" s="8">
        <f t="shared" si="29"/>
        <v>1.3884694444444448E-2</v>
      </c>
      <c r="Q31" s="8">
        <f t="shared" si="29"/>
        <v>3.4711736111111119E-3</v>
      </c>
      <c r="R31" s="8">
        <f t="shared" si="29"/>
        <v>3.4711736111111119E-3</v>
      </c>
      <c r="S31" s="4">
        <f t="shared" si="17"/>
        <v>0.25691927777777801</v>
      </c>
      <c r="T31" s="234"/>
      <c r="U31" s="238"/>
    </row>
    <row r="32" spans="1:21" s="3" customFormat="1" ht="17.399999999999999" thickBot="1">
      <c r="A32" s="233">
        <v>4</v>
      </c>
      <c r="B32" s="26">
        <v>4</v>
      </c>
      <c r="C32" s="6">
        <f>B17</f>
        <v>0</v>
      </c>
      <c r="D32" s="6">
        <f t="shared" ref="D32:J32" si="30">C17</f>
        <v>0.70699999999999996</v>
      </c>
      <c r="E32" s="6">
        <f t="shared" si="30"/>
        <v>4.5</v>
      </c>
      <c r="F32" s="6">
        <f t="shared" si="30"/>
        <v>0</v>
      </c>
      <c r="G32" s="6">
        <f t="shared" si="30"/>
        <v>0</v>
      </c>
      <c r="H32" s="6">
        <f t="shared" si="30"/>
        <v>0.70699999999999996</v>
      </c>
      <c r="I32" s="6">
        <f t="shared" si="30"/>
        <v>0</v>
      </c>
      <c r="J32" s="6">
        <f t="shared" si="30"/>
        <v>0.70699999999999996</v>
      </c>
      <c r="K32" s="9">
        <f>(C32-B18)^2</f>
        <v>0.12496224999999998</v>
      </c>
      <c r="L32" s="6">
        <f>(D32-C18)^2</f>
        <v>0.12496224999999998</v>
      </c>
      <c r="M32" s="6">
        <f t="shared" ref="M32:R32" si="31">(E32-D18)^2</f>
        <v>0.5625</v>
      </c>
      <c r="N32" s="6">
        <f t="shared" si="31"/>
        <v>3.1240562499999996E-2</v>
      </c>
      <c r="O32" s="6">
        <f t="shared" si="31"/>
        <v>3.1240562499999996E-2</v>
      </c>
      <c r="P32" s="6">
        <f t="shared" si="31"/>
        <v>0.12496224999999998</v>
      </c>
      <c r="Q32" s="6">
        <f t="shared" si="31"/>
        <v>3.1240562499999996E-2</v>
      </c>
      <c r="R32" s="6">
        <f t="shared" si="31"/>
        <v>3.1240562499999985E-2</v>
      </c>
      <c r="S32" s="4">
        <f t="shared" si="17"/>
        <v>1.062349</v>
      </c>
      <c r="T32" s="233">
        <f>S32+S33</f>
        <v>1.1803877777777778</v>
      </c>
      <c r="U32" s="237">
        <f t="shared" ref="U32" si="32">T32/$J$23</f>
        <v>0.12107666392156824</v>
      </c>
    </row>
    <row r="33" spans="1:21" s="3" customFormat="1" ht="17.399999999999999" thickBot="1">
      <c r="A33" s="234"/>
      <c r="B33" s="27" t="s">
        <v>22</v>
      </c>
      <c r="C33" s="8">
        <f>SUM(B14:B16)/3</f>
        <v>0.47133333333333333</v>
      </c>
      <c r="D33" s="8">
        <f t="shared" ref="D33:J33" si="33">SUM(C14:C16)/3</f>
        <v>0.23566666666666666</v>
      </c>
      <c r="E33" s="8">
        <f t="shared" si="33"/>
        <v>3.5</v>
      </c>
      <c r="F33" s="8">
        <f t="shared" si="33"/>
        <v>0.23566666666666666</v>
      </c>
      <c r="G33" s="8">
        <f t="shared" si="33"/>
        <v>0.23566666666666666</v>
      </c>
      <c r="H33" s="8">
        <f t="shared" si="33"/>
        <v>0.23566666666666666</v>
      </c>
      <c r="I33" s="8">
        <f t="shared" si="33"/>
        <v>0.23566666666666666</v>
      </c>
      <c r="J33" s="8">
        <f t="shared" si="33"/>
        <v>0.47133333333333333</v>
      </c>
      <c r="K33" s="10">
        <f>(C33-B18)^2</f>
        <v>1.3884694444444448E-2</v>
      </c>
      <c r="L33" s="8">
        <f t="shared" ref="L33:R33" si="34">(D33-C18)^2</f>
        <v>1.3884694444444441E-2</v>
      </c>
      <c r="M33" s="8">
        <f t="shared" si="34"/>
        <v>6.25E-2</v>
      </c>
      <c r="N33" s="8">
        <f t="shared" si="34"/>
        <v>3.4711736111111119E-3</v>
      </c>
      <c r="O33" s="8">
        <f t="shared" si="34"/>
        <v>3.4711736111111119E-3</v>
      </c>
      <c r="P33" s="8">
        <f t="shared" si="34"/>
        <v>1.3884694444444441E-2</v>
      </c>
      <c r="Q33" s="8">
        <f t="shared" si="34"/>
        <v>3.4711736111111119E-3</v>
      </c>
      <c r="R33" s="8">
        <f t="shared" si="34"/>
        <v>3.4711736111111119E-3</v>
      </c>
      <c r="S33" s="4">
        <f t="shared" si="17"/>
        <v>0.11803877777777778</v>
      </c>
      <c r="T33" s="234"/>
      <c r="U33" s="238"/>
    </row>
    <row r="34" spans="1:21" s="3" customFormat="1" ht="17.399999999999999" thickBot="1">
      <c r="A34" s="233">
        <v>5</v>
      </c>
      <c r="B34" s="26">
        <v>1.2</v>
      </c>
      <c r="C34" s="6">
        <f>(B14+B15)/2</f>
        <v>0.35349999999999998</v>
      </c>
      <c r="D34" s="6">
        <f t="shared" ref="D34:J34" si="35">(C14+C15)/2</f>
        <v>0.35349999999999998</v>
      </c>
      <c r="E34" s="6">
        <f t="shared" si="35"/>
        <v>4</v>
      </c>
      <c r="F34" s="6">
        <f t="shared" si="35"/>
        <v>0.35349999999999998</v>
      </c>
      <c r="G34" s="6">
        <f t="shared" si="35"/>
        <v>0</v>
      </c>
      <c r="H34" s="6">
        <f t="shared" si="35"/>
        <v>0.35349999999999998</v>
      </c>
      <c r="I34" s="6">
        <f t="shared" si="35"/>
        <v>0.35349999999999998</v>
      </c>
      <c r="J34" s="6">
        <f t="shared" si="35"/>
        <v>0.35349999999999998</v>
      </c>
      <c r="K34" s="9">
        <f>(C34-B18)^2</f>
        <v>0</v>
      </c>
      <c r="L34" s="6">
        <f t="shared" ref="L34:R34" si="36">(D34-C18)^2</f>
        <v>0</v>
      </c>
      <c r="M34" s="6">
        <f t="shared" si="36"/>
        <v>6.25E-2</v>
      </c>
      <c r="N34" s="6">
        <f t="shared" si="36"/>
        <v>3.1240562499999996E-2</v>
      </c>
      <c r="O34" s="6">
        <f t="shared" si="36"/>
        <v>3.1240562499999996E-2</v>
      </c>
      <c r="P34" s="6">
        <f t="shared" si="36"/>
        <v>0</v>
      </c>
      <c r="Q34" s="6">
        <f t="shared" si="36"/>
        <v>3.1240562499999996E-2</v>
      </c>
      <c r="R34" s="6">
        <f t="shared" si="36"/>
        <v>3.1240562500000006E-2</v>
      </c>
      <c r="S34" s="4">
        <f t="shared" si="17"/>
        <v>0.18746225</v>
      </c>
      <c r="T34" s="233">
        <f>S34+S35</f>
        <v>0.37492449999999999</v>
      </c>
      <c r="U34" s="237">
        <f t="shared" ref="U34" si="37">T34/$J$23</f>
        <v>3.8457368448801488E-2</v>
      </c>
    </row>
    <row r="35" spans="1:21" s="3" customFormat="1" ht="17.399999999999999" thickBot="1">
      <c r="A35" s="234"/>
      <c r="B35" s="27">
        <v>3.4</v>
      </c>
      <c r="C35" s="8">
        <f>(B16+B17)/2</f>
        <v>0.35349999999999998</v>
      </c>
      <c r="D35" s="8">
        <f t="shared" ref="D35:J35" si="38">(C16+C17)/2</f>
        <v>0.35349999999999998</v>
      </c>
      <c r="E35" s="8">
        <f t="shared" si="38"/>
        <v>3.5</v>
      </c>
      <c r="F35" s="8">
        <f t="shared" si="38"/>
        <v>0</v>
      </c>
      <c r="G35" s="8">
        <f t="shared" si="38"/>
        <v>0.35349999999999998</v>
      </c>
      <c r="H35" s="8">
        <f t="shared" si="38"/>
        <v>0.35349999999999998</v>
      </c>
      <c r="I35" s="8">
        <f t="shared" si="38"/>
        <v>0</v>
      </c>
      <c r="J35" s="8">
        <f t="shared" si="38"/>
        <v>0.70699999999999996</v>
      </c>
      <c r="K35" s="10">
        <f>(C35-B18)^2</f>
        <v>0</v>
      </c>
      <c r="L35" s="8">
        <f t="shared" ref="L35:R35" si="39">(D35-C18)^2</f>
        <v>0</v>
      </c>
      <c r="M35" s="8">
        <f t="shared" si="39"/>
        <v>6.25E-2</v>
      </c>
      <c r="N35" s="8">
        <f t="shared" si="39"/>
        <v>3.1240562499999996E-2</v>
      </c>
      <c r="O35" s="8">
        <f t="shared" si="39"/>
        <v>3.1240562499999996E-2</v>
      </c>
      <c r="P35" s="8">
        <f t="shared" si="39"/>
        <v>0</v>
      </c>
      <c r="Q35" s="8">
        <f t="shared" si="39"/>
        <v>3.1240562499999996E-2</v>
      </c>
      <c r="R35" s="8">
        <f t="shared" si="39"/>
        <v>3.1240562499999985E-2</v>
      </c>
      <c r="S35" s="4">
        <f t="shared" si="17"/>
        <v>0.18746224999999997</v>
      </c>
      <c r="T35" s="234"/>
      <c r="U35" s="238"/>
    </row>
    <row r="36" spans="1:21" s="3" customFormat="1" ht="17.399999999999999" thickBot="1">
      <c r="A36" s="233">
        <v>6</v>
      </c>
      <c r="B36" s="153">
        <v>1.3</v>
      </c>
      <c r="C36" s="6">
        <f>(B14+B16)/2</f>
        <v>0.70699999999999996</v>
      </c>
      <c r="D36" s="6">
        <f t="shared" ref="D36:J36" si="40">(C14+C16)/2</f>
        <v>0</v>
      </c>
      <c r="E36" s="6">
        <f t="shared" si="40"/>
        <v>2.5</v>
      </c>
      <c r="F36" s="6">
        <f t="shared" si="40"/>
        <v>0.35349999999999998</v>
      </c>
      <c r="G36" s="6">
        <f t="shared" si="40"/>
        <v>0.35349999999999998</v>
      </c>
      <c r="H36" s="6">
        <f t="shared" si="40"/>
        <v>0</v>
      </c>
      <c r="I36" s="6">
        <f t="shared" si="40"/>
        <v>0.35349999999999998</v>
      </c>
      <c r="J36" s="6">
        <f t="shared" si="40"/>
        <v>0.35349999999999998</v>
      </c>
      <c r="K36" s="9">
        <f>(C36-B18)^2</f>
        <v>0.12496224999999998</v>
      </c>
      <c r="L36" s="6">
        <f t="shared" ref="L36:R36" si="41">(D36-C18)^2</f>
        <v>0.12496224999999998</v>
      </c>
      <c r="M36" s="6">
        <f t="shared" si="41"/>
        <v>1.5625</v>
      </c>
      <c r="N36" s="6">
        <f t="shared" si="41"/>
        <v>3.1240562499999996E-2</v>
      </c>
      <c r="O36" s="6">
        <f t="shared" si="41"/>
        <v>3.1240562499999996E-2</v>
      </c>
      <c r="P36" s="6">
        <f t="shared" si="41"/>
        <v>0.12496224999999998</v>
      </c>
      <c r="Q36" s="6">
        <f t="shared" si="41"/>
        <v>3.1240562499999996E-2</v>
      </c>
      <c r="R36" s="6">
        <f t="shared" si="41"/>
        <v>3.1240562500000006E-2</v>
      </c>
      <c r="S36" s="4">
        <f t="shared" si="17"/>
        <v>2.0623489999999998</v>
      </c>
      <c r="T36" s="233">
        <f>S36+S37</f>
        <v>4.1246979999999995</v>
      </c>
      <c r="U36" s="235">
        <f t="shared" ref="U36" si="42">T36/$J$23</f>
        <v>0.4230852631023968</v>
      </c>
    </row>
    <row r="37" spans="1:21" s="3" customFormat="1" ht="17.399999999999999" thickBot="1">
      <c r="A37" s="234"/>
      <c r="B37" s="154">
        <v>2.4</v>
      </c>
      <c r="C37" s="8">
        <f>(B15+B17)/2</f>
        <v>0</v>
      </c>
      <c r="D37" s="8">
        <f t="shared" ref="D37:J37" si="43">(C15+C17)/2</f>
        <v>0.70699999999999996</v>
      </c>
      <c r="E37" s="8">
        <f t="shared" si="43"/>
        <v>5</v>
      </c>
      <c r="F37" s="8">
        <f t="shared" si="43"/>
        <v>0</v>
      </c>
      <c r="G37" s="8">
        <f t="shared" si="43"/>
        <v>0</v>
      </c>
      <c r="H37" s="8">
        <f t="shared" si="43"/>
        <v>0.70699999999999996</v>
      </c>
      <c r="I37" s="8">
        <f t="shared" si="43"/>
        <v>0</v>
      </c>
      <c r="J37" s="8">
        <f t="shared" si="43"/>
        <v>0.70699999999999996</v>
      </c>
      <c r="K37" s="10">
        <f>(C37-B18)^2</f>
        <v>0.12496224999999998</v>
      </c>
      <c r="L37" s="8">
        <f t="shared" ref="L37:R37" si="44">(D37-C18)^2</f>
        <v>0.12496224999999998</v>
      </c>
      <c r="M37" s="8">
        <f t="shared" si="44"/>
        <v>1.5625</v>
      </c>
      <c r="N37" s="8">
        <f t="shared" si="44"/>
        <v>3.1240562499999996E-2</v>
      </c>
      <c r="O37" s="8">
        <f t="shared" si="44"/>
        <v>3.1240562499999996E-2</v>
      </c>
      <c r="P37" s="8">
        <f t="shared" si="44"/>
        <v>0.12496224999999998</v>
      </c>
      <c r="Q37" s="8">
        <f t="shared" si="44"/>
        <v>3.1240562499999996E-2</v>
      </c>
      <c r="R37" s="8">
        <f t="shared" si="44"/>
        <v>3.1240562499999985E-2</v>
      </c>
      <c r="S37" s="4">
        <f t="shared" si="17"/>
        <v>2.0623489999999998</v>
      </c>
      <c r="T37" s="234"/>
      <c r="U37" s="236"/>
    </row>
    <row r="38" spans="1:21" s="3" customFormat="1" ht="17.399999999999999" thickBot="1">
      <c r="A38" s="233">
        <v>7</v>
      </c>
      <c r="B38" s="26">
        <v>1.4</v>
      </c>
      <c r="C38" s="6">
        <f>(B14+B17)/2</f>
        <v>0.35349999999999998</v>
      </c>
      <c r="D38" s="6">
        <f t="shared" ref="D38:J38" si="45">(C14+C17)/2</f>
        <v>0.35349999999999998</v>
      </c>
      <c r="E38" s="6">
        <f t="shared" si="45"/>
        <v>3.5</v>
      </c>
      <c r="F38" s="6">
        <f t="shared" si="45"/>
        <v>0.35349999999999998</v>
      </c>
      <c r="G38" s="6">
        <f t="shared" si="45"/>
        <v>0</v>
      </c>
      <c r="H38" s="6">
        <f t="shared" si="45"/>
        <v>0.35349999999999998</v>
      </c>
      <c r="I38" s="6">
        <f t="shared" si="45"/>
        <v>0.35349999999999998</v>
      </c>
      <c r="J38" s="6">
        <f t="shared" si="45"/>
        <v>0.35349999999999998</v>
      </c>
      <c r="K38" s="9">
        <f>(C38-B18)^2</f>
        <v>0</v>
      </c>
      <c r="L38" s="6">
        <f t="shared" ref="L38:R38" si="46">(D38-C18)^2</f>
        <v>0</v>
      </c>
      <c r="M38" s="6">
        <f t="shared" si="46"/>
        <v>6.25E-2</v>
      </c>
      <c r="N38" s="6">
        <f t="shared" si="46"/>
        <v>3.1240562499999996E-2</v>
      </c>
      <c r="O38" s="6">
        <f t="shared" si="46"/>
        <v>3.1240562499999996E-2</v>
      </c>
      <c r="P38" s="6">
        <f t="shared" si="46"/>
        <v>0</v>
      </c>
      <c r="Q38" s="6">
        <f t="shared" si="46"/>
        <v>3.1240562499999996E-2</v>
      </c>
      <c r="R38" s="6">
        <f t="shared" si="46"/>
        <v>3.1240562500000006E-2</v>
      </c>
      <c r="S38" s="4">
        <f t="shared" si="17"/>
        <v>0.18746225</v>
      </c>
      <c r="T38" s="233">
        <f>S38+S39</f>
        <v>0.37492449999999999</v>
      </c>
      <c r="U38" s="237">
        <f t="shared" ref="U38" si="47">T38/$J$23</f>
        <v>3.8457368448801488E-2</v>
      </c>
    </row>
    <row r="39" spans="1:21" s="3" customFormat="1" ht="17.399999999999999" thickBot="1">
      <c r="A39" s="234"/>
      <c r="B39" s="27">
        <v>2.2999999999999998</v>
      </c>
      <c r="C39" s="8">
        <f>(B15+B16)/2</f>
        <v>0.35349999999999998</v>
      </c>
      <c r="D39" s="8">
        <f t="shared" ref="D39:J39" si="48">(C15+C16)/2</f>
        <v>0.35349999999999998</v>
      </c>
      <c r="E39" s="8">
        <f t="shared" si="48"/>
        <v>4</v>
      </c>
      <c r="F39" s="8">
        <f t="shared" si="48"/>
        <v>0</v>
      </c>
      <c r="G39" s="8">
        <f t="shared" si="48"/>
        <v>0.35349999999999998</v>
      </c>
      <c r="H39" s="8">
        <f t="shared" si="48"/>
        <v>0.35349999999999998</v>
      </c>
      <c r="I39" s="8">
        <f t="shared" si="48"/>
        <v>0</v>
      </c>
      <c r="J39" s="8">
        <f t="shared" si="48"/>
        <v>0.70699999999999996</v>
      </c>
      <c r="K39" s="10">
        <f>(C39-B18)^2</f>
        <v>0</v>
      </c>
      <c r="L39" s="8">
        <f t="shared" ref="L39:R39" si="49">(D39-C18)^2</f>
        <v>0</v>
      </c>
      <c r="M39" s="8">
        <f t="shared" si="49"/>
        <v>6.25E-2</v>
      </c>
      <c r="N39" s="8">
        <f t="shared" si="49"/>
        <v>3.1240562499999996E-2</v>
      </c>
      <c r="O39" s="8">
        <f t="shared" si="49"/>
        <v>3.1240562499999996E-2</v>
      </c>
      <c r="P39" s="8">
        <f t="shared" si="49"/>
        <v>0</v>
      </c>
      <c r="Q39" s="8">
        <f t="shared" si="49"/>
        <v>3.1240562499999996E-2</v>
      </c>
      <c r="R39" s="8">
        <f t="shared" si="49"/>
        <v>3.1240562499999985E-2</v>
      </c>
      <c r="S39" s="11">
        <f t="shared" si="17"/>
        <v>0.18746224999999997</v>
      </c>
      <c r="T39" s="234"/>
      <c r="U39" s="238"/>
    </row>
    <row r="40" spans="1:21">
      <c r="U40" s="152"/>
    </row>
  </sheetData>
  <mergeCells count="29">
    <mergeCell ref="N5:R5"/>
    <mergeCell ref="N6:R6"/>
    <mergeCell ref="A6:I6"/>
    <mergeCell ref="A12:I12"/>
    <mergeCell ref="A19:A22"/>
    <mergeCell ref="K23:N23"/>
    <mergeCell ref="K22:N22"/>
    <mergeCell ref="K25:R25"/>
    <mergeCell ref="A26:A27"/>
    <mergeCell ref="T26:T27"/>
    <mergeCell ref="U26:U27"/>
    <mergeCell ref="A28:A29"/>
    <mergeCell ref="T28:T29"/>
    <mergeCell ref="U28:U29"/>
    <mergeCell ref="A34:A35"/>
    <mergeCell ref="T34:T35"/>
    <mergeCell ref="U34:U35"/>
    <mergeCell ref="A30:A31"/>
    <mergeCell ref="T30:T31"/>
    <mergeCell ref="U30:U31"/>
    <mergeCell ref="A32:A33"/>
    <mergeCell ref="T32:T33"/>
    <mergeCell ref="U32:U33"/>
    <mergeCell ref="A36:A37"/>
    <mergeCell ref="T36:T37"/>
    <mergeCell ref="U36:U37"/>
    <mergeCell ref="A38:A39"/>
    <mergeCell ref="T38:T39"/>
    <mergeCell ref="U38:U39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BF5B-68DA-4654-9B16-2F60C289B449}">
  <dimension ref="A1:Q17"/>
  <sheetViews>
    <sheetView rightToLeft="1" topLeftCell="B1" workbookViewId="0">
      <selection activeCell="N9" sqref="N9"/>
    </sheetView>
  </sheetViews>
  <sheetFormatPr defaultRowHeight="13.8"/>
  <cols>
    <col min="1" max="1" width="9.59765625" bestFit="1" customWidth="1"/>
    <col min="2" max="2" width="8.09765625" bestFit="1" customWidth="1"/>
    <col min="3" max="3" width="18.5" customWidth="1"/>
    <col min="4" max="4" width="19" customWidth="1"/>
    <col min="5" max="5" width="24.19921875" customWidth="1"/>
  </cols>
  <sheetData>
    <row r="1" spans="1:17" ht="21">
      <c r="A1" s="16" t="s">
        <v>49</v>
      </c>
      <c r="B1" s="13" t="s">
        <v>50</v>
      </c>
      <c r="C1" s="19" t="s">
        <v>51</v>
      </c>
      <c r="D1" s="13" t="s">
        <v>52</v>
      </c>
      <c r="E1" s="22" t="s">
        <v>53</v>
      </c>
    </row>
    <row r="2" spans="1:17" ht="27">
      <c r="A2" s="17">
        <v>1</v>
      </c>
      <c r="B2" s="14" t="s">
        <v>0</v>
      </c>
      <c r="C2" s="20" t="s">
        <v>1</v>
      </c>
      <c r="D2" s="14" t="s">
        <v>2</v>
      </c>
      <c r="E2" s="23" t="s">
        <v>3</v>
      </c>
    </row>
    <row r="3" spans="1:17" ht="27">
      <c r="A3" s="17">
        <v>2</v>
      </c>
      <c r="B3" s="14" t="s">
        <v>4</v>
      </c>
      <c r="C3" s="20" t="s">
        <v>5</v>
      </c>
      <c r="D3" s="14" t="s">
        <v>6</v>
      </c>
      <c r="E3" s="23" t="s">
        <v>7</v>
      </c>
    </row>
    <row r="4" spans="1:17" ht="27">
      <c r="A4" s="17">
        <v>3</v>
      </c>
      <c r="B4" s="14" t="s">
        <v>8</v>
      </c>
      <c r="C4" s="20" t="s">
        <v>1</v>
      </c>
      <c r="D4" s="14" t="s">
        <v>9</v>
      </c>
      <c r="E4" s="23" t="s">
        <v>7</v>
      </c>
    </row>
    <row r="5" spans="1:17" ht="27.6" thickBot="1">
      <c r="A5" s="18">
        <v>4</v>
      </c>
      <c r="B5" s="15" t="s">
        <v>4</v>
      </c>
      <c r="C5" s="21" t="s">
        <v>10</v>
      </c>
      <c r="D5" s="15" t="s">
        <v>6</v>
      </c>
      <c r="E5" s="24" t="s">
        <v>7</v>
      </c>
    </row>
    <row r="6" spans="1:17" ht="14.4" thickBot="1">
      <c r="K6" s="255" t="s">
        <v>211</v>
      </c>
      <c r="L6" s="256"/>
    </row>
    <row r="7" spans="1:17" s="187" customFormat="1" ht="18" thickTop="1" thickBot="1">
      <c r="A7" s="185"/>
      <c r="B7" s="186">
        <v>20</v>
      </c>
      <c r="C7" s="186">
        <v>30</v>
      </c>
      <c r="D7" s="186">
        <v>40</v>
      </c>
      <c r="E7" s="220">
        <v>50</v>
      </c>
      <c r="F7" s="223" t="s">
        <v>209</v>
      </c>
      <c r="G7" s="224" t="s">
        <v>210</v>
      </c>
      <c r="H7" s="221" t="s">
        <v>208</v>
      </c>
      <c r="I7" s="192" t="s">
        <v>85</v>
      </c>
      <c r="J7" s="196" t="s">
        <v>190</v>
      </c>
      <c r="K7" s="198" t="s">
        <v>86</v>
      </c>
      <c r="L7" s="203"/>
      <c r="M7" s="206" t="s">
        <v>87</v>
      </c>
      <c r="N7" s="207" t="s">
        <v>88</v>
      </c>
      <c r="O7" s="207" t="s">
        <v>89</v>
      </c>
      <c r="P7" s="208" t="s">
        <v>90</v>
      </c>
      <c r="Q7" s="190" t="s">
        <v>91</v>
      </c>
    </row>
    <row r="8" spans="1:17" s="187" customFormat="1" ht="17.399999999999999" thickTop="1">
      <c r="A8" s="188" t="s">
        <v>11</v>
      </c>
      <c r="B8" s="188">
        <v>2</v>
      </c>
      <c r="C8" s="188">
        <v>0</v>
      </c>
      <c r="D8" s="188">
        <v>0</v>
      </c>
      <c r="E8" s="194">
        <v>0</v>
      </c>
      <c r="F8" s="225">
        <f>SUM(B8:E8)</f>
        <v>2</v>
      </c>
      <c r="G8" s="226">
        <f>F8/4</f>
        <v>0.5</v>
      </c>
      <c r="H8" s="195">
        <f>((B8-G8)^2/G8)+((C8-G8)^2/G8)+((D8-G8)^2/G8)+((E8-G8)^2/G8)</f>
        <v>6</v>
      </c>
      <c r="I8" s="188">
        <f>((0-G8)^2/G8)+((C8-G8)^2/G8)+((D8-G8)^2/G8)+((2-G8)^2/G8)</f>
        <v>6</v>
      </c>
      <c r="J8" s="194">
        <f>((0-G8)^2/G8)+((C8-G8)^2/G8)+((1-G8)^2/G8)+((1-G8)^2/G8)</f>
        <v>2</v>
      </c>
      <c r="K8" s="199">
        <f>1-((I8-H8)/4)</f>
        <v>1</v>
      </c>
      <c r="L8" s="194">
        <f>(H8-J8)/4</f>
        <v>1</v>
      </c>
      <c r="M8" s="209">
        <f>(B8*B9)+(C8*C9)+(D8*D9)+(E8*E9)/F8*F9</f>
        <v>0</v>
      </c>
      <c r="N8" s="188">
        <f>F8*F9</f>
        <v>4</v>
      </c>
      <c r="O8" s="188">
        <f>(F8*F9)/N8</f>
        <v>1</v>
      </c>
      <c r="P8" s="210">
        <f>O8*M8</f>
        <v>0</v>
      </c>
      <c r="Q8" s="205">
        <f>K8*(1-P8)</f>
        <v>1</v>
      </c>
    </row>
    <row r="9" spans="1:17" s="187" customFormat="1" ht="17.399999999999999" thickBot="1">
      <c r="A9" s="178" t="s">
        <v>24</v>
      </c>
      <c r="B9" s="178">
        <v>0</v>
      </c>
      <c r="C9" s="178">
        <v>0</v>
      </c>
      <c r="D9" s="178">
        <v>1</v>
      </c>
      <c r="E9" s="189">
        <v>1</v>
      </c>
      <c r="F9" s="227">
        <f>SUM(B9:E9)</f>
        <v>2</v>
      </c>
      <c r="G9" s="228">
        <f>F9/4</f>
        <v>0.5</v>
      </c>
      <c r="H9" s="222">
        <f>((B9-G9)^2/G9)+((C9-G9)^2/G9)+((D9-G9)^2/G9)+((E9-G9)^2/G9)</f>
        <v>2</v>
      </c>
      <c r="I9" s="193">
        <f>((B9-G9)^2/G9)+((C9-G9)^2/G9)+((0-G9)^2/G9)+((2-G9)^2/G9)</f>
        <v>6</v>
      </c>
      <c r="J9" s="197">
        <f>((B9-G9)^2/G9)+((C9-G9)^2/G9)+((1-G9)^2/G9)+((1-G9)^2/G9)</f>
        <v>2</v>
      </c>
      <c r="K9" s="200">
        <f>1-((I9-H9)/4)</f>
        <v>0</v>
      </c>
      <c r="L9" s="204">
        <f>(H9-J9)/I9</f>
        <v>0</v>
      </c>
      <c r="M9" s="211"/>
      <c r="N9" s="212"/>
      <c r="O9" s="212"/>
      <c r="P9" s="213"/>
      <c r="Q9" s="195"/>
    </row>
    <row r="10" spans="1:17" s="187" customFormat="1" ht="17.399999999999999" thickTop="1"/>
    <row r="11" spans="1:17" s="187" customFormat="1" ht="16.8"/>
    <row r="12" spans="1:17" s="187" customFormat="1" ht="17.399999999999999" thickBot="1"/>
    <row r="13" spans="1:17" s="187" customFormat="1" ht="18" thickTop="1" thickBot="1">
      <c r="A13" s="185"/>
      <c r="B13" s="186">
        <v>20</v>
      </c>
      <c r="C13" s="186">
        <v>30</v>
      </c>
      <c r="D13" s="186">
        <v>40</v>
      </c>
      <c r="E13" s="220">
        <v>50</v>
      </c>
      <c r="F13" s="223" t="s">
        <v>209</v>
      </c>
      <c r="G13" s="224" t="s">
        <v>210</v>
      </c>
      <c r="H13" s="221" t="s">
        <v>208</v>
      </c>
      <c r="I13" s="192" t="s">
        <v>85</v>
      </c>
      <c r="J13" s="196" t="s">
        <v>190</v>
      </c>
      <c r="K13" s="201" t="s">
        <v>86</v>
      </c>
      <c r="L13" s="214"/>
      <c r="M13" s="206" t="s">
        <v>87</v>
      </c>
      <c r="N13" s="207" t="s">
        <v>88</v>
      </c>
      <c r="O13" s="207" t="s">
        <v>89</v>
      </c>
      <c r="P13" s="208" t="s">
        <v>90</v>
      </c>
      <c r="Q13" s="190" t="s">
        <v>91</v>
      </c>
    </row>
    <row r="14" spans="1:17" s="187" customFormat="1" ht="17.399999999999999" thickTop="1">
      <c r="A14" s="178" t="s">
        <v>2</v>
      </c>
      <c r="B14" s="178">
        <v>1</v>
      </c>
      <c r="C14" s="178">
        <v>0</v>
      </c>
      <c r="D14" s="178">
        <v>0</v>
      </c>
      <c r="E14" s="189">
        <v>0</v>
      </c>
      <c r="F14" s="229">
        <f t="shared" ref="F14:F16" si="0">SUM(B14:E14)</f>
        <v>1</v>
      </c>
      <c r="G14" s="230">
        <f>F14/4</f>
        <v>0.25</v>
      </c>
      <c r="H14" s="191">
        <f>((B14-G14)^2/G14)+((C14-G14)^2/G14)+((D14-G14)^2/G14)+((E14-G14)^2/G14)</f>
        <v>3</v>
      </c>
      <c r="I14" s="178">
        <f>((0-G14)^2/G14)+((C14-G14)^2/G14)+((D14-G14)^2/G14)+((1-G14)^2/G14)</f>
        <v>3</v>
      </c>
      <c r="J14" s="189">
        <f>((0-G14)^2/G14)+((C14-G14)^2/G14)+((D14-G14)^2/G14)+((1-G14)^2/G14)</f>
        <v>3</v>
      </c>
      <c r="K14" s="202" t="e">
        <f>1-(I14-H14)/0</f>
        <v>#DIV/0!</v>
      </c>
      <c r="L14" s="189" t="e">
        <f>(H14-J14)/0</f>
        <v>#DIV/0!</v>
      </c>
      <c r="M14" s="215">
        <f>(B14*B15)+(C14*C15)+(D14*D15)+(E14*E15)/F14*F15</f>
        <v>0</v>
      </c>
      <c r="N14" s="178">
        <f>F14*F15</f>
        <v>2</v>
      </c>
      <c r="O14" s="178">
        <f>(F14*F15)/N14</f>
        <v>1</v>
      </c>
      <c r="P14" s="216">
        <f>O14*M14</f>
        <v>0</v>
      </c>
      <c r="Q14" s="191" t="e">
        <f>K14*(1-P14)</f>
        <v>#DIV/0!</v>
      </c>
    </row>
    <row r="15" spans="1:17" s="187" customFormat="1" ht="16.8">
      <c r="A15" s="178" t="s">
        <v>6</v>
      </c>
      <c r="B15" s="178">
        <v>0</v>
      </c>
      <c r="C15" s="178">
        <v>0</v>
      </c>
      <c r="D15" s="178">
        <v>1</v>
      </c>
      <c r="E15" s="189">
        <v>1</v>
      </c>
      <c r="F15" s="229">
        <f t="shared" si="0"/>
        <v>2</v>
      </c>
      <c r="G15" s="230">
        <f t="shared" ref="G15:G16" si="1">F15/4</f>
        <v>0.5</v>
      </c>
      <c r="H15" s="191">
        <f t="shared" ref="H15:H16" si="2">((B15-G15)^2/G15)+((C15-G15)^2/G15)+((D15-G15)^2/G15)+((E15-G15)^2/G15)</f>
        <v>2</v>
      </c>
      <c r="I15" s="178">
        <f>((0-G15)^2/G15)+((C15-G15)^2/G15)+((D15-G15)^2/G15)+((2-G15)^2/G15)</f>
        <v>6</v>
      </c>
      <c r="J15" s="189">
        <f>((0-G15)^2/G15)+((C15-G15)^2/G15)+((1-G15)^2/G15)+((1-G15)^2/G15)</f>
        <v>2</v>
      </c>
      <c r="K15" s="202">
        <f>1-((I15-H15)/4)</f>
        <v>0</v>
      </c>
      <c r="L15" s="189">
        <f t="shared" ref="L15" si="3">(H15-J15)/4</f>
        <v>0</v>
      </c>
      <c r="M15" s="215">
        <f>(B15*B16)+(C15*C16)+(D15*D16)+(E15*E16)/F15*F16</f>
        <v>0</v>
      </c>
      <c r="N15" s="178">
        <f t="shared" ref="N15" si="4">F15*F16</f>
        <v>2</v>
      </c>
      <c r="O15" s="178">
        <f t="shared" ref="O15" si="5">(F15*F16)/N15</f>
        <v>1</v>
      </c>
      <c r="P15" s="216">
        <f t="shared" ref="P15" si="6">O15*M15</f>
        <v>0</v>
      </c>
      <c r="Q15" s="191">
        <f>K15*(1-P15)</f>
        <v>0</v>
      </c>
    </row>
    <row r="16" spans="1:17" s="187" customFormat="1" ht="17.399999999999999" thickBot="1">
      <c r="A16" s="178" t="s">
        <v>9</v>
      </c>
      <c r="B16" s="178">
        <v>1</v>
      </c>
      <c r="C16" s="178">
        <v>0</v>
      </c>
      <c r="D16" s="178">
        <v>0</v>
      </c>
      <c r="E16" s="189">
        <v>0</v>
      </c>
      <c r="F16" s="227">
        <f t="shared" si="0"/>
        <v>1</v>
      </c>
      <c r="G16" s="228">
        <f t="shared" si="1"/>
        <v>0.25</v>
      </c>
      <c r="H16" s="222">
        <f t="shared" si="2"/>
        <v>3</v>
      </c>
      <c r="I16" s="193">
        <f t="shared" ref="I16" si="7">((0-G16)^2/G16)+((C16-G16)^2/G16)+((D16-G16)^2/G16)+((1-G16)^2/G16)</f>
        <v>3</v>
      </c>
      <c r="J16" s="197">
        <f>((0-G16)^2/G16)+((C16-G16)^2/G16)+((D16-G16)^2/G16)+((1-G16)^2/G16)</f>
        <v>3</v>
      </c>
      <c r="K16" s="200" t="e">
        <f>1-((I16-H16)/0)</f>
        <v>#DIV/0!</v>
      </c>
      <c r="L16" s="204" t="e">
        <f>(H16-J16)/0</f>
        <v>#DIV/0!</v>
      </c>
      <c r="M16" s="217">
        <f>(B16*B14)+(C16*C14)+(D16*D14)+(E16*E14)/F16*F14</f>
        <v>1</v>
      </c>
      <c r="N16" s="218">
        <f>F16*F14</f>
        <v>1</v>
      </c>
      <c r="O16" s="218">
        <f>(F16*F14)/N16</f>
        <v>1</v>
      </c>
      <c r="P16" s="219">
        <f>O16*M16</f>
        <v>1</v>
      </c>
      <c r="Q16" s="191" t="e">
        <f>K16*(1-P16)</f>
        <v>#DIV/0!</v>
      </c>
    </row>
    <row r="17" ht="14.4" thickTop="1"/>
  </sheetData>
  <mergeCells count="1">
    <mergeCell ref="K6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2FA1-2C4C-44B7-9834-093F17BBB115}">
  <dimension ref="A1:O28"/>
  <sheetViews>
    <sheetView rightToLeft="1" topLeftCell="A7" workbookViewId="0">
      <selection activeCell="C7" sqref="C7"/>
    </sheetView>
  </sheetViews>
  <sheetFormatPr defaultRowHeight="13.8"/>
  <cols>
    <col min="1" max="1" width="19.3984375" customWidth="1"/>
    <col min="2" max="2" width="14.59765625" customWidth="1"/>
    <col min="3" max="3" width="15.3984375" customWidth="1"/>
    <col min="4" max="4" width="14.09765625" customWidth="1"/>
    <col min="5" max="5" width="17.09765625" customWidth="1"/>
    <col min="6" max="6" width="12.5" customWidth="1"/>
    <col min="9" max="9" width="7.796875" customWidth="1"/>
    <col min="10" max="10" width="8.3984375" customWidth="1"/>
    <col min="11" max="11" width="9.19921875" customWidth="1"/>
    <col min="12" max="12" width="11.296875" customWidth="1"/>
    <col min="13" max="13" width="12.296875" bestFit="1" customWidth="1"/>
  </cols>
  <sheetData>
    <row r="1" spans="1:15" ht="21">
      <c r="A1" s="16" t="s">
        <v>49</v>
      </c>
      <c r="B1" s="13" t="s">
        <v>50</v>
      </c>
      <c r="C1" s="19" t="s">
        <v>51</v>
      </c>
      <c r="D1" s="13" t="s">
        <v>52</v>
      </c>
      <c r="E1" s="22" t="s">
        <v>53</v>
      </c>
    </row>
    <row r="2" spans="1:15" ht="27">
      <c r="A2" s="17">
        <v>1</v>
      </c>
      <c r="B2" s="14" t="s">
        <v>0</v>
      </c>
      <c r="C2" s="20" t="s">
        <v>1</v>
      </c>
      <c r="D2" s="14" t="s">
        <v>2</v>
      </c>
      <c r="E2" s="23" t="s">
        <v>3</v>
      </c>
      <c r="L2" s="59"/>
    </row>
    <row r="3" spans="1:15" ht="27.6" thickBot="1">
      <c r="A3" s="17">
        <v>2</v>
      </c>
      <c r="B3" s="14" t="s">
        <v>4</v>
      </c>
      <c r="C3" s="20" t="s">
        <v>5</v>
      </c>
      <c r="D3" s="14" t="s">
        <v>6</v>
      </c>
      <c r="E3" s="23" t="s">
        <v>7</v>
      </c>
    </row>
    <row r="4" spans="1:15" ht="27.6" thickBot="1">
      <c r="A4" s="17">
        <v>3</v>
      </c>
      <c r="B4" s="14" t="s">
        <v>8</v>
      </c>
      <c r="C4" s="20" t="s">
        <v>1</v>
      </c>
      <c r="D4" s="14" t="s">
        <v>9</v>
      </c>
      <c r="E4" s="23" t="s">
        <v>7</v>
      </c>
      <c r="J4" s="60" t="s">
        <v>67</v>
      </c>
      <c r="K4" s="261" t="s">
        <v>68</v>
      </c>
      <c r="L4" s="262"/>
      <c r="M4" s="262"/>
      <c r="N4" s="262"/>
      <c r="O4" s="263"/>
    </row>
    <row r="5" spans="1:15" ht="27.6" thickBot="1">
      <c r="A5" s="18">
        <v>4</v>
      </c>
      <c r="B5" s="15" t="s">
        <v>4</v>
      </c>
      <c r="C5" s="21" t="s">
        <v>10</v>
      </c>
      <c r="D5" s="15" t="s">
        <v>6</v>
      </c>
      <c r="E5" s="24" t="s">
        <v>7</v>
      </c>
      <c r="F5" s="2" t="s">
        <v>28</v>
      </c>
      <c r="G5" s="56">
        <f>MAX(L8:L21)</f>
        <v>2.8721761784403128</v>
      </c>
      <c r="J5" s="61" t="s">
        <v>69</v>
      </c>
      <c r="K5" s="261" t="s">
        <v>70</v>
      </c>
      <c r="L5" s="262"/>
      <c r="M5" s="262"/>
      <c r="N5" s="262"/>
      <c r="O5" s="263"/>
    </row>
    <row r="6" spans="1:15" ht="14.4" thickBot="1"/>
    <row r="7" spans="1:15" s="3" customFormat="1" ht="17.399999999999999" thickBot="1">
      <c r="A7" s="2" t="s">
        <v>25</v>
      </c>
      <c r="B7" s="2" t="s">
        <v>14</v>
      </c>
      <c r="C7" s="1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 t="s">
        <v>26</v>
      </c>
      <c r="L7" s="2" t="s">
        <v>27</v>
      </c>
    </row>
    <row r="8" spans="1:15" s="3" customFormat="1" ht="16.8">
      <c r="A8" s="233">
        <v>1</v>
      </c>
      <c r="B8" s="5">
        <v>1</v>
      </c>
      <c r="C8" s="259">
        <f>(fauتاچر!C26-fauتاچر!C27)^2</f>
        <v>0.22215511111111105</v>
      </c>
      <c r="D8" s="259">
        <f>(fauتاچر!D26-fauتاچر!D27)^2</f>
        <v>0.22215511111111111</v>
      </c>
      <c r="E8" s="259">
        <f>(fauتاچر!E26-fauتاچر!E27)^2</f>
        <v>2.7777777777777786</v>
      </c>
      <c r="F8" s="259">
        <f>(fauتاچر!F26-fauتاچر!F27)^2</f>
        <v>0.49984899999999993</v>
      </c>
      <c r="G8" s="259">
        <f>(fauتاچر!G26-fauتاچر!G27)^2</f>
        <v>5.5538777777777777E-2</v>
      </c>
      <c r="H8" s="259">
        <f>(fauتاچر!H26-fauتاچر!H27)^2</f>
        <v>0.22215511111111111</v>
      </c>
      <c r="I8" s="259">
        <f>(fauتاچر!I26-fauتاچر!I27)^2</f>
        <v>0.49984899999999993</v>
      </c>
      <c r="J8" s="259">
        <f>(fauتاچر!J26-fauتاچر!J27)^2</f>
        <v>0.49984899999999993</v>
      </c>
      <c r="K8" s="233">
        <f>SUM(C8:J9)</f>
        <v>4.9993288888888898</v>
      </c>
      <c r="L8" s="233">
        <f>SQRT(K8)</f>
        <v>2.2359179074574471</v>
      </c>
    </row>
    <row r="9" spans="1:15" s="3" customFormat="1" ht="17.399999999999999" thickBot="1">
      <c r="A9" s="234"/>
      <c r="B9" s="7" t="s">
        <v>19</v>
      </c>
      <c r="C9" s="260"/>
      <c r="D9" s="260"/>
      <c r="E9" s="260"/>
      <c r="F9" s="260"/>
      <c r="G9" s="260"/>
      <c r="H9" s="260"/>
      <c r="I9" s="260"/>
      <c r="J9" s="260"/>
      <c r="K9" s="258"/>
      <c r="L9" s="258"/>
    </row>
    <row r="10" spans="1:15" s="3" customFormat="1" ht="16.8">
      <c r="A10" s="233">
        <v>2</v>
      </c>
      <c r="B10" s="5">
        <v>2</v>
      </c>
      <c r="C10" s="259">
        <f>(fauتاچر!C28-fauتاچر!C29)^2</f>
        <v>0.22215511111111111</v>
      </c>
      <c r="D10" s="259">
        <f>(fauتاچر!D28-fauتاچر!D29)^2</f>
        <v>0.22215511111111105</v>
      </c>
      <c r="E10" s="259">
        <f>(fauتاچر!E28-fauتاچر!E29)^2</f>
        <v>5.4444444444444455</v>
      </c>
      <c r="F10" s="259">
        <f>(fauتاچر!F28-fauتاچر!F29)^2</f>
        <v>5.5538777777777777E-2</v>
      </c>
      <c r="G10" s="259">
        <f>(fauتاچر!G28-fauتاچر!G29)^2</f>
        <v>5.5538777777777777E-2</v>
      </c>
      <c r="H10" s="259">
        <f>(fauتاچر!H28-fauتاچر!H29)^2</f>
        <v>0.22215511111111105</v>
      </c>
      <c r="I10" s="259">
        <f>(fauتاچر!I28-fauتاچر!I29)^2</f>
        <v>5.5538777777777777E-2</v>
      </c>
      <c r="J10" s="259">
        <f>(fauتاچر!J28-fauتاچر!J29)^2</f>
        <v>5.5538777777777763E-2</v>
      </c>
      <c r="K10" s="233">
        <f>SUM(C10:J11)</f>
        <v>6.333064888888889</v>
      </c>
      <c r="L10" s="233">
        <f t="shared" ref="L10" si="0">SQRT(K10)</f>
        <v>2.5165581433555015</v>
      </c>
    </row>
    <row r="11" spans="1:15" s="3" customFormat="1" ht="17.399999999999999" thickBot="1">
      <c r="A11" s="234"/>
      <c r="B11" s="7" t="s">
        <v>20</v>
      </c>
      <c r="C11" s="260"/>
      <c r="D11" s="260"/>
      <c r="E11" s="260"/>
      <c r="F11" s="260"/>
      <c r="G11" s="260"/>
      <c r="H11" s="260"/>
      <c r="I11" s="260"/>
      <c r="J11" s="260"/>
      <c r="K11" s="258"/>
      <c r="L11" s="258"/>
    </row>
    <row r="12" spans="1:15" s="3" customFormat="1" ht="16.8">
      <c r="A12" s="233">
        <v>3</v>
      </c>
      <c r="B12" s="5">
        <v>3</v>
      </c>
      <c r="C12" s="259">
        <f>(fauتاچر!C30-fauتاچر!C31)^2</f>
        <v>0.22215511111111105</v>
      </c>
      <c r="D12" s="259">
        <f>(fauتاچر!D30-fauتاچر!D31)^2</f>
        <v>0.22215511111111111</v>
      </c>
      <c r="E12" s="259">
        <f>(fauتاچر!E30-fauتاچر!E31)^2</f>
        <v>2.7777777777777786</v>
      </c>
      <c r="F12" s="259">
        <f>(fauتاچر!F30-fauتاچر!F31)^2</f>
        <v>5.5538777777777777E-2</v>
      </c>
      <c r="G12" s="259">
        <f>(fauتاچر!G30-fauتاچر!G31)^2</f>
        <v>0.49984899999999993</v>
      </c>
      <c r="H12" s="259">
        <f>(fauتاچر!H30-fauتاچر!H31)^2</f>
        <v>0.22215511111111111</v>
      </c>
      <c r="I12" s="259">
        <f>(fauتاچر!I30-fauتاچر!I31)^2</f>
        <v>5.5538777777777777E-2</v>
      </c>
      <c r="J12" s="259">
        <f>(fauتاچر!J30-fauتاچر!J31)^2</f>
        <v>5.5538777777777763E-2</v>
      </c>
      <c r="K12" s="233">
        <f>SUM(C12:J13)</f>
        <v>4.1107084444444446</v>
      </c>
      <c r="L12" s="233">
        <f t="shared" ref="L12" si="1">SQRT(K12)</f>
        <v>2.0274882106795209</v>
      </c>
    </row>
    <row r="13" spans="1:15" s="3" customFormat="1" ht="17.399999999999999" thickBot="1">
      <c r="A13" s="234"/>
      <c r="B13" s="7" t="s">
        <v>21</v>
      </c>
      <c r="C13" s="260"/>
      <c r="D13" s="260"/>
      <c r="E13" s="260"/>
      <c r="F13" s="260"/>
      <c r="G13" s="260"/>
      <c r="H13" s="260"/>
      <c r="I13" s="260"/>
      <c r="J13" s="260"/>
      <c r="K13" s="258"/>
      <c r="L13" s="258"/>
    </row>
    <row r="14" spans="1:15" s="3" customFormat="1" ht="16.8">
      <c r="A14" s="233">
        <v>4</v>
      </c>
      <c r="B14" s="5">
        <v>4</v>
      </c>
      <c r="C14" s="259">
        <f>(fauتاچر!C32-fauتاچر!C33)^2</f>
        <v>0.22215511111111111</v>
      </c>
      <c r="D14" s="259">
        <f>(fauتاچر!D32-fauتاچر!D33)^2</f>
        <v>0.22215511111111105</v>
      </c>
      <c r="E14" s="259">
        <f>(fauتاچر!E32-fauتاچر!E33)^2</f>
        <v>1</v>
      </c>
      <c r="F14" s="259">
        <f>(fauتاچر!F32-fauتاچر!F33)^2</f>
        <v>5.5538777777777777E-2</v>
      </c>
      <c r="G14" s="259">
        <f>(fauتاچر!G32-fauتاچر!G33)^2</f>
        <v>5.5538777777777777E-2</v>
      </c>
      <c r="H14" s="259">
        <f>(fauتاچر!H32-fauتاچر!H33)^2</f>
        <v>0.22215511111111105</v>
      </c>
      <c r="I14" s="259">
        <f>(fauتاچر!I32-fauتاچر!I33)^2</f>
        <v>5.5538777777777777E-2</v>
      </c>
      <c r="J14" s="259">
        <f>(fauتاچر!J32-fauتاچر!J33)^2</f>
        <v>5.5538777777777763E-2</v>
      </c>
      <c r="K14" s="233">
        <f>SUM(C14:J15)</f>
        <v>1.8886204444444445</v>
      </c>
      <c r="L14" s="233">
        <f t="shared" ref="L14" si="2">SQRT(K14)</f>
        <v>1.3742708773907875</v>
      </c>
    </row>
    <row r="15" spans="1:15" s="3" customFormat="1" ht="17.399999999999999" thickBot="1">
      <c r="A15" s="234"/>
      <c r="B15" s="7" t="s">
        <v>22</v>
      </c>
      <c r="C15" s="260"/>
      <c r="D15" s="260"/>
      <c r="E15" s="260"/>
      <c r="F15" s="260"/>
      <c r="G15" s="260"/>
      <c r="H15" s="260"/>
      <c r="I15" s="260"/>
      <c r="J15" s="260"/>
      <c r="K15" s="258"/>
      <c r="L15" s="258"/>
    </row>
    <row r="16" spans="1:15" s="3" customFormat="1" ht="16.8">
      <c r="A16" s="233">
        <v>5</v>
      </c>
      <c r="B16" s="5">
        <v>1.2</v>
      </c>
      <c r="C16" s="259">
        <f>(fauتاچر!C34-fauتاچر!C35)^2</f>
        <v>0</v>
      </c>
      <c r="D16" s="259">
        <f>(fauتاچر!D34-fauتاچر!D35)^2</f>
        <v>0</v>
      </c>
      <c r="E16" s="259">
        <f>(fauتاچر!E34-fauتاچر!E35)^2</f>
        <v>0.25</v>
      </c>
      <c r="F16" s="259">
        <f>(fauتاچر!F34-fauتاچر!F35)^2</f>
        <v>0.12496224999999998</v>
      </c>
      <c r="G16" s="259">
        <f>(fauتاچر!G34-fauتاچر!G35)^2</f>
        <v>0.12496224999999998</v>
      </c>
      <c r="H16" s="259">
        <f>(fauتاچر!H34-fauتاچر!H35)^2</f>
        <v>0</v>
      </c>
      <c r="I16" s="259">
        <f>(fauتاچر!I34-fauتاچر!I35)^2</f>
        <v>0.12496224999999998</v>
      </c>
      <c r="J16" s="259">
        <f>(fauتاچر!J34-fauتاچر!J35)^2</f>
        <v>0.12496224999999998</v>
      </c>
      <c r="K16" s="233">
        <f>SUM(C16:J17)</f>
        <v>0.74984899999999988</v>
      </c>
      <c r="L16" s="233">
        <f t="shared" ref="L16" si="3">SQRT(K16)</f>
        <v>0.8659382195052947</v>
      </c>
    </row>
    <row r="17" spans="1:12" s="3" customFormat="1" ht="17.399999999999999" thickBot="1">
      <c r="A17" s="234"/>
      <c r="B17" s="7">
        <v>3.4</v>
      </c>
      <c r="C17" s="260"/>
      <c r="D17" s="260"/>
      <c r="E17" s="260"/>
      <c r="F17" s="260"/>
      <c r="G17" s="260"/>
      <c r="H17" s="260"/>
      <c r="I17" s="260"/>
      <c r="J17" s="260"/>
      <c r="K17" s="258"/>
      <c r="L17" s="258"/>
    </row>
    <row r="18" spans="1:12" s="3" customFormat="1" ht="16.8">
      <c r="A18" s="233">
        <v>6</v>
      </c>
      <c r="B18" s="155">
        <v>1.3</v>
      </c>
      <c r="C18" s="259">
        <f>(fauتاچر!C36-fauتاچر!C37)^2</f>
        <v>0.49984899999999993</v>
      </c>
      <c r="D18" s="259">
        <f>(fauتاچر!D36-fauتاچر!D37)^2</f>
        <v>0.49984899999999993</v>
      </c>
      <c r="E18" s="259">
        <f>(fauتاچر!E36-fauتاچر!E37)^2</f>
        <v>6.25</v>
      </c>
      <c r="F18" s="259">
        <f>(fauتاچر!F36-fauتاچر!F37)^2</f>
        <v>0.12496224999999998</v>
      </c>
      <c r="G18" s="259">
        <f>(fauتاچر!G36-fauتاچر!G37)^2</f>
        <v>0.12496224999999998</v>
      </c>
      <c r="H18" s="259">
        <f>(fauتاچر!H36-fauتاچر!H37)^2</f>
        <v>0.49984899999999993</v>
      </c>
      <c r="I18" s="259">
        <f>(fauتاچر!I36-fauتاچر!I37)^2</f>
        <v>0.12496224999999998</v>
      </c>
      <c r="J18" s="259">
        <f>(fauتاچر!J36-fauتاچر!J37)^2</f>
        <v>0.12496224999999998</v>
      </c>
      <c r="K18" s="233">
        <f>SUM(C18:J19)</f>
        <v>8.2493959999999991</v>
      </c>
      <c r="L18" s="235">
        <f t="shared" ref="L18" si="4">SQRT(K18)</f>
        <v>2.8721761784403128</v>
      </c>
    </row>
    <row r="19" spans="1:12" s="3" customFormat="1" ht="17.399999999999999" thickBot="1">
      <c r="A19" s="234"/>
      <c r="B19" s="156">
        <v>2.4</v>
      </c>
      <c r="C19" s="260"/>
      <c r="D19" s="260"/>
      <c r="E19" s="260"/>
      <c r="F19" s="260"/>
      <c r="G19" s="260"/>
      <c r="H19" s="260"/>
      <c r="I19" s="260"/>
      <c r="J19" s="260"/>
      <c r="K19" s="258"/>
      <c r="L19" s="264"/>
    </row>
    <row r="20" spans="1:12" s="3" customFormat="1" ht="16.8">
      <c r="A20" s="233">
        <v>7</v>
      </c>
      <c r="B20" s="5">
        <v>1.4</v>
      </c>
      <c r="C20" s="259">
        <f>(fauتاچر!C38-fauتاچر!C39)^2</f>
        <v>0</v>
      </c>
      <c r="D20" s="259">
        <f>(fauتاچر!D38-fauتاچر!D39)^2</f>
        <v>0</v>
      </c>
      <c r="E20" s="259">
        <f>(fauتاچر!E38-fauتاچر!E39)^2</f>
        <v>0.25</v>
      </c>
      <c r="F20" s="259">
        <f>(fauتاچر!F38-fauتاچر!F39)^2</f>
        <v>0.12496224999999998</v>
      </c>
      <c r="G20" s="259">
        <f>(fauتاچر!G38-fauتاچر!G39)^2</f>
        <v>0.12496224999999998</v>
      </c>
      <c r="H20" s="259">
        <f>(fauتاچر!H38-fauتاچر!H39)^2</f>
        <v>0</v>
      </c>
      <c r="I20" s="259">
        <f>(fauتاچر!I38-fauتاچر!I39)^2</f>
        <v>0.12496224999999998</v>
      </c>
      <c r="J20" s="259">
        <f>(fauتاچر!J38-fauتاچر!J39)^2</f>
        <v>0.12496224999999998</v>
      </c>
      <c r="K20" s="233">
        <f>SUM(C20:J21)</f>
        <v>0.74984899999999988</v>
      </c>
      <c r="L20" s="233">
        <f t="shared" ref="L20" si="5">SQRT(K20)</f>
        <v>0.8659382195052947</v>
      </c>
    </row>
    <row r="21" spans="1:12" s="3" customFormat="1" ht="17.399999999999999" thickBot="1">
      <c r="A21" s="234"/>
      <c r="B21" s="7">
        <v>2.2999999999999998</v>
      </c>
      <c r="C21" s="260"/>
      <c r="D21" s="260"/>
      <c r="E21" s="260"/>
      <c r="F21" s="260"/>
      <c r="G21" s="260"/>
      <c r="H21" s="260"/>
      <c r="I21" s="260"/>
      <c r="J21" s="260"/>
      <c r="K21" s="234"/>
      <c r="L21" s="265"/>
    </row>
    <row r="23" spans="1:12" s="1" customFormat="1"/>
    <row r="24" spans="1:12">
      <c r="B24" s="257" t="s">
        <v>205</v>
      </c>
      <c r="C24" s="257"/>
      <c r="D24" s="257"/>
      <c r="E24" s="257"/>
    </row>
    <row r="26" spans="1:12" ht="14.4" thickBot="1"/>
    <row r="27" spans="1:12" ht="17.399999999999999" thickBot="1">
      <c r="B27" s="239" t="s">
        <v>206</v>
      </c>
      <c r="C27" s="241"/>
      <c r="D27" s="2">
        <f>(G5/3.5)*0.5</f>
        <v>0.41031088263433041</v>
      </c>
    </row>
    <row r="28" spans="1:12" ht="17.399999999999999" thickBot="1">
      <c r="B28" s="239" t="s">
        <v>201</v>
      </c>
      <c r="C28" s="241"/>
      <c r="D28" s="12">
        <f>D27+fauتاچر!J22</f>
        <v>0.83339614573672716</v>
      </c>
    </row>
  </sheetData>
  <mergeCells count="82">
    <mergeCell ref="K4:O4"/>
    <mergeCell ref="K5:O5"/>
    <mergeCell ref="K18:K19"/>
    <mergeCell ref="L18:L19"/>
    <mergeCell ref="A20:A21"/>
    <mergeCell ref="C20:C21"/>
    <mergeCell ref="D20:D21"/>
    <mergeCell ref="E20:E21"/>
    <mergeCell ref="F20:F21"/>
    <mergeCell ref="G20:G21"/>
    <mergeCell ref="H18:H19"/>
    <mergeCell ref="I18:I19"/>
    <mergeCell ref="J18:J19"/>
    <mergeCell ref="K20:K21"/>
    <mergeCell ref="L20:L21"/>
    <mergeCell ref="H20:H21"/>
    <mergeCell ref="I20:I21"/>
    <mergeCell ref="J20:J21"/>
    <mergeCell ref="K16:K17"/>
    <mergeCell ref="L16:L17"/>
    <mergeCell ref="A18:A19"/>
    <mergeCell ref="C18:C19"/>
    <mergeCell ref="D18:D19"/>
    <mergeCell ref="E18:E19"/>
    <mergeCell ref="F18:F19"/>
    <mergeCell ref="G18:G19"/>
    <mergeCell ref="H16:H17"/>
    <mergeCell ref="I16:I17"/>
    <mergeCell ref="J16:J17"/>
    <mergeCell ref="A16:A17"/>
    <mergeCell ref="C16:C17"/>
    <mergeCell ref="D16:D17"/>
    <mergeCell ref="E16:E17"/>
    <mergeCell ref="F16:F17"/>
    <mergeCell ref="G14:G15"/>
    <mergeCell ref="K14:K15"/>
    <mergeCell ref="L14:L15"/>
    <mergeCell ref="H14:H15"/>
    <mergeCell ref="I14:I15"/>
    <mergeCell ref="J14:J15"/>
    <mergeCell ref="A14:A15"/>
    <mergeCell ref="C14:C15"/>
    <mergeCell ref="D14:D15"/>
    <mergeCell ref="E14:E15"/>
    <mergeCell ref="F14:F15"/>
    <mergeCell ref="K8:K9"/>
    <mergeCell ref="H12:H13"/>
    <mergeCell ref="I12:I13"/>
    <mergeCell ref="J12:J13"/>
    <mergeCell ref="G16:G17"/>
    <mergeCell ref="E8:E9"/>
    <mergeCell ref="F8:F9"/>
    <mergeCell ref="K10:K11"/>
    <mergeCell ref="L10:L11"/>
    <mergeCell ref="A12:A13"/>
    <mergeCell ref="C12:C13"/>
    <mergeCell ref="D12:D13"/>
    <mergeCell ref="E12:E13"/>
    <mergeCell ref="F12:F13"/>
    <mergeCell ref="G12:G13"/>
    <mergeCell ref="H10:H11"/>
    <mergeCell ref="I10:I11"/>
    <mergeCell ref="J10:J11"/>
    <mergeCell ref="K12:K13"/>
    <mergeCell ref="L12:L13"/>
    <mergeCell ref="G8:G9"/>
    <mergeCell ref="B24:E24"/>
    <mergeCell ref="B27:C27"/>
    <mergeCell ref="B28:C28"/>
    <mergeCell ref="L8:L9"/>
    <mergeCell ref="A10:A11"/>
    <mergeCell ref="C10:C11"/>
    <mergeCell ref="D10:D11"/>
    <mergeCell ref="E10:E11"/>
    <mergeCell ref="F10:F11"/>
    <mergeCell ref="G10:G11"/>
    <mergeCell ref="H8:H9"/>
    <mergeCell ref="I8:I9"/>
    <mergeCell ref="J8:J9"/>
    <mergeCell ref="A8:A9"/>
    <mergeCell ref="C8:C9"/>
    <mergeCell ref="D8:D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2E88-F7DD-4C32-A465-73796FC6C7BE}">
  <dimension ref="A1:AK101"/>
  <sheetViews>
    <sheetView rightToLeft="1" topLeftCell="A88" zoomScale="102" zoomScaleNormal="102" workbookViewId="0">
      <selection activeCell="C101" sqref="C101"/>
    </sheetView>
  </sheetViews>
  <sheetFormatPr defaultRowHeight="13.8"/>
  <cols>
    <col min="1" max="1" width="35.19921875" style="82" bestFit="1" customWidth="1"/>
    <col min="2" max="2" width="35.8984375" style="83" bestFit="1" customWidth="1"/>
    <col min="3" max="3" width="35" style="83" bestFit="1" customWidth="1"/>
    <col min="4" max="4" width="33.19921875" style="83" customWidth="1"/>
    <col min="5" max="5" width="34.8984375" style="83" bestFit="1" customWidth="1"/>
    <col min="6" max="6" width="34.59765625" style="99" bestFit="1" customWidth="1"/>
    <col min="7" max="7" width="35" style="99" bestFit="1" customWidth="1"/>
    <col min="8" max="8" width="34.59765625" style="99" bestFit="1" customWidth="1"/>
    <col min="9" max="9" width="35" style="69" bestFit="1" customWidth="1"/>
    <col min="10" max="10" width="34.5" style="69" bestFit="1" customWidth="1"/>
    <col min="11" max="11" width="34.8984375" style="69" bestFit="1" customWidth="1"/>
    <col min="12" max="12" width="34.796875" style="69" bestFit="1" customWidth="1"/>
    <col min="13" max="13" width="35.19921875" style="69" bestFit="1" customWidth="1"/>
    <col min="14" max="14" width="34.59765625" style="69" bestFit="1" customWidth="1"/>
    <col min="15" max="15" width="35" style="69" bestFit="1" customWidth="1"/>
    <col min="16" max="16" width="34.5" style="69" bestFit="1" customWidth="1"/>
    <col min="17" max="17" width="34.8984375" style="69" bestFit="1" customWidth="1"/>
    <col min="18" max="18" width="34.796875" style="69" bestFit="1" customWidth="1"/>
    <col min="19" max="19" width="35.19921875" style="69" bestFit="1" customWidth="1"/>
    <col min="20" max="20" width="34.19921875" style="68" bestFit="1" customWidth="1"/>
    <col min="21" max="21" width="34.59765625" style="68" bestFit="1" customWidth="1"/>
    <col min="22" max="22" width="34.09765625" style="68" bestFit="1" customWidth="1"/>
    <col min="23" max="23" width="34.5" style="68" bestFit="1" customWidth="1"/>
    <col min="24" max="24" width="34.3984375" style="68" bestFit="1" customWidth="1"/>
    <col min="25" max="25" width="34.796875" style="68" bestFit="1" customWidth="1"/>
    <col min="26" max="26" width="34.19921875" style="68" bestFit="1" customWidth="1"/>
    <col min="27" max="27" width="34.59765625" style="68" bestFit="1" customWidth="1"/>
    <col min="28" max="28" width="34.09765625" style="68" bestFit="1" customWidth="1"/>
    <col min="29" max="29" width="32.8984375" style="68" customWidth="1"/>
    <col min="30" max="30" width="34.3984375" style="68" bestFit="1" customWidth="1"/>
    <col min="31" max="31" width="34.796875" style="68" bestFit="1" customWidth="1"/>
    <col min="32" max="32" width="34.19921875" style="128" bestFit="1" customWidth="1"/>
    <col min="33" max="33" width="34.59765625" style="68" bestFit="1" customWidth="1"/>
    <col min="34" max="34" width="34.09765625" style="68" bestFit="1" customWidth="1"/>
    <col min="35" max="35" width="34.5" style="68" bestFit="1" customWidth="1"/>
    <col min="36" max="36" width="34.3984375" style="68" bestFit="1" customWidth="1"/>
    <col min="37" max="37" width="34.796875" style="68" bestFit="1" customWidth="1"/>
  </cols>
  <sheetData>
    <row r="1" spans="1:5" ht="21">
      <c r="A1" s="70" t="s">
        <v>49</v>
      </c>
      <c r="B1" s="71" t="s">
        <v>50</v>
      </c>
      <c r="C1" s="72" t="s">
        <v>51</v>
      </c>
      <c r="D1" s="71" t="s">
        <v>52</v>
      </c>
      <c r="E1" s="73" t="s">
        <v>53</v>
      </c>
    </row>
    <row r="2" spans="1:5" ht="27">
      <c r="A2" s="74">
        <v>1</v>
      </c>
      <c r="B2" s="75" t="s">
        <v>0</v>
      </c>
      <c r="C2" s="76" t="s">
        <v>1</v>
      </c>
      <c r="D2" s="75" t="s">
        <v>2</v>
      </c>
      <c r="E2" s="77" t="s">
        <v>3</v>
      </c>
    </row>
    <row r="3" spans="1:5" ht="27">
      <c r="A3" s="74">
        <v>2</v>
      </c>
      <c r="B3" s="75" t="s">
        <v>4</v>
      </c>
      <c r="C3" s="76" t="s">
        <v>5</v>
      </c>
      <c r="D3" s="75" t="s">
        <v>6</v>
      </c>
      <c r="E3" s="77" t="s">
        <v>7</v>
      </c>
    </row>
    <row r="4" spans="1:5" ht="27">
      <c r="A4" s="74">
        <v>3</v>
      </c>
      <c r="B4" s="75" t="s">
        <v>8</v>
      </c>
      <c r="C4" s="76" t="s">
        <v>1</v>
      </c>
      <c r="D4" s="75" t="s">
        <v>170</v>
      </c>
      <c r="E4" s="77" t="s">
        <v>7</v>
      </c>
    </row>
    <row r="5" spans="1:5" ht="27.6" thickBot="1">
      <c r="A5" s="78">
        <v>4</v>
      </c>
      <c r="B5" s="79" t="s">
        <v>4</v>
      </c>
      <c r="C5" s="80" t="s">
        <v>10</v>
      </c>
      <c r="D5" s="79" t="s">
        <v>6</v>
      </c>
      <c r="E5" s="81" t="s">
        <v>7</v>
      </c>
    </row>
    <row r="6" spans="1:5" ht="20.399999999999999" customHeight="1" thickBot="1">
      <c r="A6" s="84"/>
      <c r="B6" s="85"/>
      <c r="C6" s="85"/>
      <c r="D6" s="85"/>
      <c r="E6" s="85"/>
    </row>
    <row r="7" spans="1:5" ht="21" customHeight="1" thickBot="1">
      <c r="A7" s="88" t="s">
        <v>184</v>
      </c>
      <c r="B7" s="89" t="s">
        <v>185</v>
      </c>
      <c r="C7" s="90" t="s">
        <v>186</v>
      </c>
    </row>
    <row r="8" spans="1:5" ht="22.8">
      <c r="A8" s="91" t="str">
        <f>$B$2&amp;$C$2&amp;D2 &amp;E2</f>
        <v>مرد 21تا25(2از 10)واحد تجاری 217 کانل گزارش</v>
      </c>
      <c r="B8" s="87">
        <v>1</v>
      </c>
      <c r="C8" s="92">
        <f>B8/$B$44</f>
        <v>0.25</v>
      </c>
    </row>
    <row r="9" spans="1:5" ht="22.8">
      <c r="A9" s="93" t="str">
        <f>$B$2&amp;$C$2&amp;D2&amp;E3</f>
        <v>مرد 21تا25(2از 10)واحد تجاری 223 کانال گزارش</v>
      </c>
      <c r="B9" s="86">
        <v>0</v>
      </c>
      <c r="C9" s="94">
        <f t="shared" ref="C9:C43" si="0">B9/$B$44</f>
        <v>0</v>
      </c>
      <c r="D9" s="269" t="s">
        <v>191</v>
      </c>
      <c r="E9" s="270"/>
    </row>
    <row r="10" spans="1:5" ht="22.8">
      <c r="A10" s="93" t="str">
        <f>$B$2&amp;$C$2&amp;D3&amp;E2</f>
        <v>مرد 21تا25(2از 10)کسب و کار 7 17 کانل گزارش</v>
      </c>
      <c r="B10" s="86">
        <v>0</v>
      </c>
      <c r="C10" s="94">
        <f t="shared" si="0"/>
        <v>0</v>
      </c>
      <c r="D10" s="269"/>
      <c r="E10" s="270"/>
    </row>
    <row r="11" spans="1:5" ht="22.8">
      <c r="A11" s="93" t="str">
        <f>$B$2&amp;$C$2&amp;D3&amp;E3</f>
        <v>مرد 21تا25(2از 10)کسب و کار 7 23 کانال گزارش</v>
      </c>
      <c r="B11" s="86">
        <v>0</v>
      </c>
      <c r="C11" s="94">
        <f t="shared" si="0"/>
        <v>0</v>
      </c>
    </row>
    <row r="12" spans="1:5" ht="22.8">
      <c r="A12" s="93" t="str">
        <f>$B$2&amp;$C$2&amp;D4&amp;E2</f>
        <v>مرد 21تا25(2از 10)واحد تجاری 717 کانل گزارش</v>
      </c>
      <c r="B12" s="86">
        <v>0</v>
      </c>
      <c r="C12" s="94">
        <f t="shared" si="0"/>
        <v>0</v>
      </c>
    </row>
    <row r="13" spans="1:5" ht="22.8">
      <c r="A13" s="93" t="str">
        <f>$B$2&amp;$C$2&amp;D4&amp;E3</f>
        <v>مرد 21تا25(2از 10)واحد تجاری 723 کانال گزارش</v>
      </c>
      <c r="B13" s="86">
        <v>1</v>
      </c>
      <c r="C13" s="94">
        <f t="shared" si="0"/>
        <v>0.25</v>
      </c>
    </row>
    <row r="14" spans="1:5" ht="22.8">
      <c r="A14" s="93" t="str">
        <f>$B$2&amp;$C$3&amp;D2&amp;E2</f>
        <v>مرد 51تا55(8از 10)واحد تجاری 217 کانل گزارش</v>
      </c>
      <c r="B14" s="86">
        <v>0</v>
      </c>
      <c r="C14" s="94">
        <f t="shared" si="0"/>
        <v>0</v>
      </c>
    </row>
    <row r="15" spans="1:5" ht="22.8">
      <c r="A15" s="93" t="str">
        <f>$B$2&amp;$C$3&amp;D2&amp;E3</f>
        <v>مرد 51تا55(8از 10)واحد تجاری 223 کانال گزارش</v>
      </c>
      <c r="B15" s="86">
        <v>0</v>
      </c>
      <c r="C15" s="94">
        <f t="shared" si="0"/>
        <v>0</v>
      </c>
    </row>
    <row r="16" spans="1:5" ht="22.8">
      <c r="A16" s="93" t="str">
        <f>$B$2&amp;$C$3&amp;D3&amp;E2</f>
        <v>مرد 51تا55(8از 10)کسب و کار 7 17 کانل گزارش</v>
      </c>
      <c r="B16" s="86">
        <v>0</v>
      </c>
      <c r="C16" s="94">
        <f t="shared" si="0"/>
        <v>0</v>
      </c>
    </row>
    <row r="17" spans="1:3" ht="22.8">
      <c r="A17" s="93" t="str">
        <f>$B$2&amp;$C$3&amp;D3&amp;E3</f>
        <v>مرد 51تا55(8از 10)کسب و کار 7 23 کانال گزارش</v>
      </c>
      <c r="B17" s="86">
        <v>0</v>
      </c>
      <c r="C17" s="94">
        <f t="shared" si="0"/>
        <v>0</v>
      </c>
    </row>
    <row r="18" spans="1:3" ht="22.8">
      <c r="A18" s="93" t="str">
        <f>$B$2&amp;$C$3&amp;D4&amp;E2</f>
        <v>مرد 51تا55(8از 10)واحد تجاری 717 کانل گزارش</v>
      </c>
      <c r="B18" s="86">
        <v>0</v>
      </c>
      <c r="C18" s="94">
        <f t="shared" si="0"/>
        <v>0</v>
      </c>
    </row>
    <row r="19" spans="1:3" ht="22.8">
      <c r="A19" s="93" t="str">
        <f>$B$2&amp;$C$3&amp;D4&amp;E3</f>
        <v>مرد 51تا55(8از 10)واحد تجاری 723 کانال گزارش</v>
      </c>
      <c r="B19" s="86">
        <v>0</v>
      </c>
      <c r="C19" s="94">
        <f t="shared" si="0"/>
        <v>0</v>
      </c>
    </row>
    <row r="20" spans="1:3" ht="22.8">
      <c r="A20" s="93" t="str">
        <f>$B$2&amp;$C$5&amp;D2&amp;E2</f>
        <v>مرد 41تا45(6از 10)واحد تجاری 217 کانل گزارش</v>
      </c>
      <c r="B20" s="86">
        <v>0</v>
      </c>
      <c r="C20" s="94">
        <f t="shared" si="0"/>
        <v>0</v>
      </c>
    </row>
    <row r="21" spans="1:3" ht="22.8">
      <c r="A21" s="93" t="str">
        <f>$B$2&amp;$C$5&amp;D2&amp;E3</f>
        <v>مرد 41تا45(6از 10)واحد تجاری 223 کانال گزارش</v>
      </c>
      <c r="B21" s="86">
        <v>0</v>
      </c>
      <c r="C21" s="94">
        <f t="shared" si="0"/>
        <v>0</v>
      </c>
    </row>
    <row r="22" spans="1:3" ht="22.8">
      <c r="A22" s="93" t="str">
        <f>$B$2&amp;$C$5&amp;D3&amp;E2</f>
        <v>مرد 41تا45(6از 10)کسب و کار 7 17 کانل گزارش</v>
      </c>
      <c r="B22" s="86">
        <v>0</v>
      </c>
      <c r="C22" s="94">
        <f t="shared" si="0"/>
        <v>0</v>
      </c>
    </row>
    <row r="23" spans="1:3" ht="22.8">
      <c r="A23" s="93" t="str">
        <f>$B$2&amp;$C$5&amp;D3&amp;E3</f>
        <v>مرد 41تا45(6از 10)کسب و کار 7 23 کانال گزارش</v>
      </c>
      <c r="B23" s="86">
        <v>0</v>
      </c>
      <c r="C23" s="94">
        <f t="shared" si="0"/>
        <v>0</v>
      </c>
    </row>
    <row r="24" spans="1:3" ht="22.8">
      <c r="A24" s="93" t="str">
        <f>$B$2&amp;$C$5&amp;D4&amp;E2</f>
        <v>مرد 41تا45(6از 10)واحد تجاری 717 کانل گزارش</v>
      </c>
      <c r="B24" s="86">
        <v>0</v>
      </c>
      <c r="C24" s="94">
        <f t="shared" si="0"/>
        <v>0</v>
      </c>
    </row>
    <row r="25" spans="1:3" ht="22.8">
      <c r="A25" s="93" t="str">
        <f>$B$2&amp;$C$5&amp;D4&amp;E3</f>
        <v>مرد 41تا45(6از 10)واحد تجاری 723 کانال گزارش</v>
      </c>
      <c r="B25" s="86">
        <v>0</v>
      </c>
      <c r="C25" s="94">
        <f t="shared" si="0"/>
        <v>0</v>
      </c>
    </row>
    <row r="26" spans="1:3" ht="22.8">
      <c r="A26" s="93" t="str">
        <f>$B$3&amp;$C$2&amp;D2 &amp;E2</f>
        <v>زن 21تا25(2از 10)واحد تجاری 217 کانل گزارش</v>
      </c>
      <c r="B26" s="86">
        <v>0</v>
      </c>
      <c r="C26" s="94">
        <f t="shared" si="0"/>
        <v>0</v>
      </c>
    </row>
    <row r="27" spans="1:3" ht="22.8">
      <c r="A27" s="93" t="str">
        <f>$B$3&amp;$C$2&amp;D2 &amp;E3</f>
        <v>زن 21تا25(2از 10)واحد تجاری 223 کانال گزارش</v>
      </c>
      <c r="B27" s="86">
        <v>0</v>
      </c>
      <c r="C27" s="94">
        <f t="shared" si="0"/>
        <v>0</v>
      </c>
    </row>
    <row r="28" spans="1:3" ht="22.8">
      <c r="A28" s="93" t="str">
        <f>$B$3&amp;$C$2&amp;D3 &amp;E2</f>
        <v>زن 21تا25(2از 10)کسب و کار 7 17 کانل گزارش</v>
      </c>
      <c r="B28" s="86">
        <v>0</v>
      </c>
      <c r="C28" s="94">
        <f t="shared" si="0"/>
        <v>0</v>
      </c>
    </row>
    <row r="29" spans="1:3" ht="22.8">
      <c r="A29" s="93" t="str">
        <f>$B$3&amp;$C$2&amp;D3 &amp;E3</f>
        <v>زن 21تا25(2از 10)کسب و کار 7 23 کانال گزارش</v>
      </c>
      <c r="B29" s="86">
        <v>0</v>
      </c>
      <c r="C29" s="94">
        <f t="shared" si="0"/>
        <v>0</v>
      </c>
    </row>
    <row r="30" spans="1:3" ht="22.8">
      <c r="A30" s="93" t="str">
        <f>$B$3&amp;$C$2&amp;D4 &amp;E2</f>
        <v>زن 21تا25(2از 10)واحد تجاری 717 کانل گزارش</v>
      </c>
      <c r="B30" s="86">
        <v>0</v>
      </c>
      <c r="C30" s="94">
        <f t="shared" si="0"/>
        <v>0</v>
      </c>
    </row>
    <row r="31" spans="1:3" ht="22.8">
      <c r="A31" s="93" t="str">
        <f>$B$3&amp;$C$2&amp;D4 &amp;E3</f>
        <v>زن 21تا25(2از 10)واحد تجاری 723 کانال گزارش</v>
      </c>
      <c r="B31" s="86">
        <v>0</v>
      </c>
      <c r="C31" s="94">
        <f t="shared" si="0"/>
        <v>0</v>
      </c>
    </row>
    <row r="32" spans="1:3" ht="22.8">
      <c r="A32" s="93" t="str">
        <f>$B$3&amp;$C$3&amp;D2 &amp;E2</f>
        <v>زن 51تا55(8از 10)واحد تجاری 217 کانل گزارش</v>
      </c>
      <c r="B32" s="86">
        <v>0</v>
      </c>
      <c r="C32" s="94">
        <f t="shared" si="0"/>
        <v>0</v>
      </c>
    </row>
    <row r="33" spans="1:3" ht="22.8">
      <c r="A33" s="93" t="str">
        <f>$B$3&amp;$C$3&amp;D2 &amp;E3</f>
        <v>زن 51تا55(8از 10)واحد تجاری 223 کانال گزارش</v>
      </c>
      <c r="B33" s="86">
        <v>0</v>
      </c>
      <c r="C33" s="94">
        <f t="shared" si="0"/>
        <v>0</v>
      </c>
    </row>
    <row r="34" spans="1:3" ht="22.8">
      <c r="A34" s="93" t="str">
        <f>$B$3&amp;$C$3&amp;D3 &amp;E2</f>
        <v>زن 51تا55(8از 10)کسب و کار 7 17 کانل گزارش</v>
      </c>
      <c r="B34" s="86">
        <v>0</v>
      </c>
      <c r="C34" s="94">
        <f t="shared" si="0"/>
        <v>0</v>
      </c>
    </row>
    <row r="35" spans="1:3" ht="22.8">
      <c r="A35" s="93" t="str">
        <f>$B$3&amp;$C$3&amp;D3 &amp;E3</f>
        <v>زن 51تا55(8از 10)کسب و کار 7 23 کانال گزارش</v>
      </c>
      <c r="B35" s="86">
        <v>1</v>
      </c>
      <c r="C35" s="94">
        <f t="shared" si="0"/>
        <v>0.25</v>
      </c>
    </row>
    <row r="36" spans="1:3" ht="22.8">
      <c r="A36" s="93" t="str">
        <f>$B$3&amp;$C$3&amp;D4 &amp;E2</f>
        <v>زن 51تا55(8از 10)واحد تجاری 717 کانل گزارش</v>
      </c>
      <c r="B36" s="86">
        <v>0</v>
      </c>
      <c r="C36" s="94">
        <f t="shared" si="0"/>
        <v>0</v>
      </c>
    </row>
    <row r="37" spans="1:3" ht="22.8">
      <c r="A37" s="93" t="str">
        <f>$B$3&amp;$C$3&amp;D4 &amp;E3</f>
        <v>زن 51تا55(8از 10)واحد تجاری 723 کانال گزارش</v>
      </c>
      <c r="B37" s="86">
        <v>0</v>
      </c>
      <c r="C37" s="94">
        <f t="shared" si="0"/>
        <v>0</v>
      </c>
    </row>
    <row r="38" spans="1:3" ht="22.8">
      <c r="A38" s="93" t="str">
        <f>$B$3&amp;$C$5&amp;D2 &amp;E2</f>
        <v>زن 41تا45(6از 10)واحد تجاری 217 کانل گزارش</v>
      </c>
      <c r="B38" s="86">
        <v>0</v>
      </c>
      <c r="C38" s="94">
        <f t="shared" si="0"/>
        <v>0</v>
      </c>
    </row>
    <row r="39" spans="1:3" ht="22.8">
      <c r="A39" s="93" t="str">
        <f>$B$3&amp;$C$5&amp;D2 &amp;E3</f>
        <v>زن 41تا45(6از 10)واحد تجاری 223 کانال گزارش</v>
      </c>
      <c r="B39" s="86">
        <v>0</v>
      </c>
      <c r="C39" s="94">
        <f t="shared" si="0"/>
        <v>0</v>
      </c>
    </row>
    <row r="40" spans="1:3" ht="22.8">
      <c r="A40" s="93" t="str">
        <f>$B$3&amp;$C$5&amp;D3 &amp;E2</f>
        <v>زن 41تا45(6از 10)کسب و کار 7 17 کانل گزارش</v>
      </c>
      <c r="B40" s="86">
        <v>0</v>
      </c>
      <c r="C40" s="94">
        <f t="shared" si="0"/>
        <v>0</v>
      </c>
    </row>
    <row r="41" spans="1:3" ht="22.8">
      <c r="A41" s="93" t="str">
        <f>$B$3&amp;$C$5&amp;D3 &amp;E3</f>
        <v>زن 41تا45(6از 10)کسب و کار 7 23 کانال گزارش</v>
      </c>
      <c r="B41" s="86">
        <v>1</v>
      </c>
      <c r="C41" s="94">
        <f t="shared" si="0"/>
        <v>0.25</v>
      </c>
    </row>
    <row r="42" spans="1:3" ht="22.8">
      <c r="A42" s="93" t="str">
        <f>$B$3&amp;$C$5&amp;D4 &amp;E2</f>
        <v>زن 41تا45(6از 10)واحد تجاری 717 کانل گزارش</v>
      </c>
      <c r="B42" s="86">
        <v>0</v>
      </c>
      <c r="C42" s="94">
        <f t="shared" si="0"/>
        <v>0</v>
      </c>
    </row>
    <row r="43" spans="1:3" ht="23.4" thickBot="1">
      <c r="A43" s="95" t="str">
        <f>$B$3&amp;$C$5&amp;D4 &amp;E3</f>
        <v>زن 41تا45(6از 10)واحد تجاری 723 کانال گزارش</v>
      </c>
      <c r="B43" s="96">
        <v>0</v>
      </c>
      <c r="C43" s="97">
        <f t="shared" si="0"/>
        <v>0</v>
      </c>
    </row>
    <row r="44" spans="1:3" ht="14.4" thickBot="1">
      <c r="A44" s="98" t="s">
        <v>16</v>
      </c>
      <c r="B44" s="98">
        <f>SUM(B8:B43)</f>
        <v>4</v>
      </c>
      <c r="C44" s="98">
        <f>SUM(C8:C43)</f>
        <v>1</v>
      </c>
    </row>
    <row r="49" spans="1:37" ht="14.4" thickBot="1"/>
    <row r="50" spans="1:37" ht="16.2" customHeight="1" thickBot="1">
      <c r="B50" s="266" t="s">
        <v>188</v>
      </c>
      <c r="C50" s="267"/>
      <c r="D50" s="268"/>
    </row>
    <row r="51" spans="1:37" s="68" customFormat="1" ht="25.8" customHeight="1" thickBot="1">
      <c r="A51" s="100"/>
      <c r="B51" s="101" t="s">
        <v>174</v>
      </c>
      <c r="C51" s="101" t="s">
        <v>145</v>
      </c>
      <c r="D51" s="101" t="s">
        <v>146</v>
      </c>
      <c r="E51" s="101" t="s">
        <v>147</v>
      </c>
      <c r="F51" s="101" t="s">
        <v>171</v>
      </c>
      <c r="G51" s="101" t="s">
        <v>172</v>
      </c>
      <c r="H51" s="101" t="s">
        <v>148</v>
      </c>
      <c r="I51" s="101" t="s">
        <v>149</v>
      </c>
      <c r="J51" s="101" t="s">
        <v>150</v>
      </c>
      <c r="K51" s="101" t="s">
        <v>151</v>
      </c>
      <c r="L51" s="101" t="s">
        <v>152</v>
      </c>
      <c r="M51" s="101" t="s">
        <v>153</v>
      </c>
      <c r="N51" s="101" t="s">
        <v>154</v>
      </c>
      <c r="O51" s="101" t="s">
        <v>155</v>
      </c>
      <c r="P51" s="101" t="s">
        <v>156</v>
      </c>
      <c r="Q51" s="101" t="s">
        <v>157</v>
      </c>
      <c r="R51" s="101" t="s">
        <v>158</v>
      </c>
      <c r="S51" s="101" t="s">
        <v>159</v>
      </c>
      <c r="T51" s="101" t="s">
        <v>160</v>
      </c>
      <c r="U51" s="101" t="s">
        <v>134</v>
      </c>
      <c r="V51" s="101" t="s">
        <v>135</v>
      </c>
      <c r="W51" s="101" t="s">
        <v>136</v>
      </c>
      <c r="X51" s="101" t="s">
        <v>161</v>
      </c>
      <c r="Y51" s="101" t="s">
        <v>162</v>
      </c>
      <c r="Z51" s="101" t="s">
        <v>137</v>
      </c>
      <c r="AA51" s="101" t="s">
        <v>138</v>
      </c>
      <c r="AB51" s="101" t="s">
        <v>139</v>
      </c>
      <c r="AC51" s="101" t="s">
        <v>140</v>
      </c>
      <c r="AD51" s="101" t="s">
        <v>163</v>
      </c>
      <c r="AE51" s="101" t="s">
        <v>164</v>
      </c>
      <c r="AF51" s="132" t="s">
        <v>141</v>
      </c>
      <c r="AG51" s="101" t="s">
        <v>142</v>
      </c>
      <c r="AH51" s="101" t="s">
        <v>143</v>
      </c>
      <c r="AI51" s="101" t="s">
        <v>144</v>
      </c>
      <c r="AJ51" s="101" t="s">
        <v>165</v>
      </c>
      <c r="AK51" s="101" t="s">
        <v>166</v>
      </c>
    </row>
    <row r="52" spans="1:37" s="68" customFormat="1" ht="22.8">
      <c r="A52" s="91" t="s">
        <v>133</v>
      </c>
      <c r="B52" s="123" t="s">
        <v>167</v>
      </c>
      <c r="C52" s="86" t="s">
        <v>175</v>
      </c>
      <c r="D52" s="86" t="s">
        <v>175</v>
      </c>
      <c r="E52" s="86" t="s">
        <v>169</v>
      </c>
      <c r="F52" s="105" t="s">
        <v>175</v>
      </c>
      <c r="G52" s="105" t="s">
        <v>169</v>
      </c>
      <c r="H52" s="105" t="s">
        <v>175</v>
      </c>
      <c r="I52" s="106" t="s">
        <v>169</v>
      </c>
      <c r="J52" s="106" t="s">
        <v>169</v>
      </c>
      <c r="K52" s="106" t="s">
        <v>168</v>
      </c>
      <c r="L52" s="106" t="s">
        <v>169</v>
      </c>
      <c r="M52" s="106" t="s">
        <v>168</v>
      </c>
      <c r="N52" s="106" t="s">
        <v>175</v>
      </c>
      <c r="O52" s="106" t="s">
        <v>169</v>
      </c>
      <c r="P52" s="106" t="s">
        <v>169</v>
      </c>
      <c r="Q52" s="106" t="s">
        <v>168</v>
      </c>
      <c r="R52" s="106" t="s">
        <v>169</v>
      </c>
      <c r="S52" s="106" t="s">
        <v>168</v>
      </c>
      <c r="T52" s="107" t="s">
        <v>175</v>
      </c>
      <c r="U52" s="107" t="s">
        <v>169</v>
      </c>
      <c r="V52" s="107" t="s">
        <v>169</v>
      </c>
      <c r="W52" s="107" t="s">
        <v>178</v>
      </c>
      <c r="X52" s="107" t="s">
        <v>169</v>
      </c>
      <c r="Y52" s="107" t="s">
        <v>168</v>
      </c>
      <c r="Z52" s="107" t="s">
        <v>169</v>
      </c>
      <c r="AA52" s="107" t="s">
        <v>168</v>
      </c>
      <c r="AB52" s="107" t="s">
        <v>168</v>
      </c>
      <c r="AC52" s="107" t="s">
        <v>178</v>
      </c>
      <c r="AD52" s="107" t="s">
        <v>168</v>
      </c>
      <c r="AE52" s="126">
        <v>0</v>
      </c>
      <c r="AF52" s="127" t="s">
        <v>169</v>
      </c>
      <c r="AG52" s="107" t="s">
        <v>168</v>
      </c>
      <c r="AH52" s="107" t="s">
        <v>168</v>
      </c>
      <c r="AI52" s="107" t="s">
        <v>178</v>
      </c>
      <c r="AJ52" s="107" t="s">
        <v>168</v>
      </c>
      <c r="AK52" s="115" t="s">
        <v>178</v>
      </c>
    </row>
    <row r="53" spans="1:37" s="68" customFormat="1" ht="22.8">
      <c r="A53" s="93" t="s">
        <v>145</v>
      </c>
      <c r="B53" s="86" t="s">
        <v>168</v>
      </c>
      <c r="C53" s="104" t="s">
        <v>167</v>
      </c>
      <c r="D53" s="86" t="s">
        <v>169</v>
      </c>
      <c r="E53" s="86" t="s">
        <v>175</v>
      </c>
      <c r="F53" s="105" t="s">
        <v>169</v>
      </c>
      <c r="G53" s="105" t="s">
        <v>175</v>
      </c>
      <c r="H53" s="105" t="s">
        <v>169</v>
      </c>
      <c r="I53" s="106" t="s">
        <v>175</v>
      </c>
      <c r="J53" s="106" t="s">
        <v>168</v>
      </c>
      <c r="K53" s="106" t="s">
        <v>169</v>
      </c>
      <c r="L53" s="106" t="s">
        <v>168</v>
      </c>
      <c r="M53" s="106" t="s">
        <v>169</v>
      </c>
      <c r="N53" s="106" t="s">
        <v>169</v>
      </c>
      <c r="O53" s="106" t="s">
        <v>175</v>
      </c>
      <c r="P53" s="106" t="s">
        <v>168</v>
      </c>
      <c r="Q53" s="106" t="s">
        <v>169</v>
      </c>
      <c r="R53" s="106" t="s">
        <v>168</v>
      </c>
      <c r="S53" s="106" t="s">
        <v>169</v>
      </c>
      <c r="T53" s="107" t="s">
        <v>169</v>
      </c>
      <c r="U53" s="107" t="s">
        <v>175</v>
      </c>
      <c r="V53" s="107" t="s">
        <v>168</v>
      </c>
      <c r="W53" s="107" t="s">
        <v>168</v>
      </c>
      <c r="X53" s="107" t="s">
        <v>168</v>
      </c>
      <c r="Y53" s="107" t="s">
        <v>169</v>
      </c>
      <c r="Z53" s="107" t="s">
        <v>168</v>
      </c>
      <c r="AA53" s="107" t="s">
        <v>169</v>
      </c>
      <c r="AB53" s="107" t="s">
        <v>178</v>
      </c>
      <c r="AC53" s="107" t="s">
        <v>168</v>
      </c>
      <c r="AD53" s="126">
        <v>0</v>
      </c>
      <c r="AE53" s="107" t="s">
        <v>168</v>
      </c>
      <c r="AF53" s="127" t="s">
        <v>168</v>
      </c>
      <c r="AG53" s="107" t="s">
        <v>169</v>
      </c>
      <c r="AH53" s="107" t="s">
        <v>178</v>
      </c>
      <c r="AI53" s="107" t="s">
        <v>168</v>
      </c>
      <c r="AJ53" s="126">
        <v>0</v>
      </c>
      <c r="AK53" s="115" t="s">
        <v>168</v>
      </c>
    </row>
    <row r="54" spans="1:37" s="68" customFormat="1" ht="22.8">
      <c r="A54" s="93" t="s">
        <v>146</v>
      </c>
      <c r="B54" s="86" t="s">
        <v>168</v>
      </c>
      <c r="C54" s="86" t="s">
        <v>169</v>
      </c>
      <c r="D54" s="104" t="s">
        <v>167</v>
      </c>
      <c r="E54" s="86" t="s">
        <v>175</v>
      </c>
      <c r="F54" s="105" t="s">
        <v>175</v>
      </c>
      <c r="G54" s="105" t="s">
        <v>169</v>
      </c>
      <c r="H54" s="105" t="s">
        <v>169</v>
      </c>
      <c r="I54" s="106" t="s">
        <v>168</v>
      </c>
      <c r="J54" s="106" t="s">
        <v>175</v>
      </c>
      <c r="K54" s="106" t="s">
        <v>169</v>
      </c>
      <c r="L54" s="106" t="s">
        <v>169</v>
      </c>
      <c r="M54" s="106" t="s">
        <v>168</v>
      </c>
      <c r="N54" s="106" t="s">
        <v>169</v>
      </c>
      <c r="O54" s="106" t="s">
        <v>168</v>
      </c>
      <c r="P54" s="106" t="s">
        <v>175</v>
      </c>
      <c r="Q54" s="106" t="s">
        <v>169</v>
      </c>
      <c r="R54" s="106" t="s">
        <v>169</v>
      </c>
      <c r="S54" s="106" t="s">
        <v>168</v>
      </c>
      <c r="T54" s="107" t="s">
        <v>169</v>
      </c>
      <c r="U54" s="107" t="s">
        <v>168</v>
      </c>
      <c r="V54" s="107" t="s">
        <v>175</v>
      </c>
      <c r="W54" s="107" t="s">
        <v>169</v>
      </c>
      <c r="X54" s="107" t="s">
        <v>169</v>
      </c>
      <c r="Y54" s="107" t="s">
        <v>168</v>
      </c>
      <c r="Z54" s="107" t="s">
        <v>168</v>
      </c>
      <c r="AA54" s="107" t="s">
        <v>178</v>
      </c>
      <c r="AB54" s="107" t="s">
        <v>169</v>
      </c>
      <c r="AC54" s="107" t="s">
        <v>168</v>
      </c>
      <c r="AD54" s="107" t="s">
        <v>168</v>
      </c>
      <c r="AE54" s="126">
        <v>0</v>
      </c>
      <c r="AF54" s="127" t="s">
        <v>168</v>
      </c>
      <c r="AG54" s="107" t="s">
        <v>178</v>
      </c>
      <c r="AH54" s="107" t="s">
        <v>169</v>
      </c>
      <c r="AI54" s="107" t="s">
        <v>178</v>
      </c>
      <c r="AJ54" s="127" t="s">
        <v>168</v>
      </c>
      <c r="AK54" s="124">
        <v>0</v>
      </c>
    </row>
    <row r="55" spans="1:37" s="68" customFormat="1" ht="22.8">
      <c r="A55" s="93" t="s">
        <v>147</v>
      </c>
      <c r="B55" s="86" t="s">
        <v>169</v>
      </c>
      <c r="C55" s="86" t="s">
        <v>168</v>
      </c>
      <c r="D55" s="86" t="s">
        <v>168</v>
      </c>
      <c r="E55" s="104" t="s">
        <v>167</v>
      </c>
      <c r="F55" s="105" t="s">
        <v>169</v>
      </c>
      <c r="G55" s="105" t="s">
        <v>175</v>
      </c>
      <c r="H55" s="105" t="s">
        <v>168</v>
      </c>
      <c r="I55" s="106" t="s">
        <v>169</v>
      </c>
      <c r="J55" s="106" t="s">
        <v>169</v>
      </c>
      <c r="K55" s="106" t="s">
        <v>175</v>
      </c>
      <c r="L55" s="106" t="s">
        <v>168</v>
      </c>
      <c r="M55" s="106" t="s">
        <v>169</v>
      </c>
      <c r="N55" s="106" t="s">
        <v>168</v>
      </c>
      <c r="O55" s="106" t="s">
        <v>169</v>
      </c>
      <c r="P55" s="106" t="s">
        <v>169</v>
      </c>
      <c r="Q55" s="106" t="s">
        <v>175</v>
      </c>
      <c r="R55" s="106" t="s">
        <v>168</v>
      </c>
      <c r="S55" s="106" t="s">
        <v>169</v>
      </c>
      <c r="T55" s="107" t="s">
        <v>168</v>
      </c>
      <c r="U55" s="107" t="s">
        <v>169</v>
      </c>
      <c r="V55" s="107" t="s">
        <v>169</v>
      </c>
      <c r="W55" s="107" t="s">
        <v>175</v>
      </c>
      <c r="X55" s="107" t="s">
        <v>168</v>
      </c>
      <c r="Y55" s="107" t="s">
        <v>169</v>
      </c>
      <c r="Z55" s="107" t="s">
        <v>178</v>
      </c>
      <c r="AA55" s="107" t="s">
        <v>168</v>
      </c>
      <c r="AB55" s="107" t="s">
        <v>168</v>
      </c>
      <c r="AC55" s="107" t="s">
        <v>169</v>
      </c>
      <c r="AD55" s="126">
        <v>0</v>
      </c>
      <c r="AE55" s="107" t="s">
        <v>168</v>
      </c>
      <c r="AF55" s="126">
        <v>0</v>
      </c>
      <c r="AG55" s="107" t="s">
        <v>168</v>
      </c>
      <c r="AH55" s="107" t="s">
        <v>168</v>
      </c>
      <c r="AI55" s="107" t="s">
        <v>168</v>
      </c>
      <c r="AJ55" s="127" t="s">
        <v>178</v>
      </c>
      <c r="AK55" s="125" t="s">
        <v>168</v>
      </c>
    </row>
    <row r="56" spans="1:37" s="68" customFormat="1" ht="22.8">
      <c r="A56" s="93" t="s">
        <v>171</v>
      </c>
      <c r="B56" s="86" t="s">
        <v>168</v>
      </c>
      <c r="C56" s="86" t="s">
        <v>169</v>
      </c>
      <c r="D56" s="86" t="s">
        <v>168</v>
      </c>
      <c r="E56" s="86" t="s">
        <v>169</v>
      </c>
      <c r="F56" s="108" t="s">
        <v>167</v>
      </c>
      <c r="G56" s="105" t="s">
        <v>175</v>
      </c>
      <c r="H56" s="105" t="s">
        <v>169</v>
      </c>
      <c r="I56" s="106" t="s">
        <v>168</v>
      </c>
      <c r="J56" s="106" t="s">
        <v>169</v>
      </c>
      <c r="K56" s="106" t="s">
        <v>168</v>
      </c>
      <c r="L56" s="106" t="s">
        <v>175</v>
      </c>
      <c r="M56" s="106" t="s">
        <v>169</v>
      </c>
      <c r="N56" s="106" t="s">
        <v>169</v>
      </c>
      <c r="O56" s="106" t="s">
        <v>168</v>
      </c>
      <c r="P56" s="106" t="s">
        <v>169</v>
      </c>
      <c r="Q56" s="106" t="s">
        <v>168</v>
      </c>
      <c r="R56" s="106" t="s">
        <v>175</v>
      </c>
      <c r="S56" s="106" t="s">
        <v>169</v>
      </c>
      <c r="T56" s="107" t="s">
        <v>169</v>
      </c>
      <c r="U56" s="107" t="s">
        <v>168</v>
      </c>
      <c r="V56" s="107" t="s">
        <v>169</v>
      </c>
      <c r="W56" s="107" t="s">
        <v>168</v>
      </c>
      <c r="X56" s="107" t="s">
        <v>175</v>
      </c>
      <c r="Y56" s="107" t="s">
        <v>169</v>
      </c>
      <c r="Z56" s="107" t="s">
        <v>168</v>
      </c>
      <c r="AA56" s="107" t="s">
        <v>178</v>
      </c>
      <c r="AB56" s="107" t="s">
        <v>168</v>
      </c>
      <c r="AC56" s="107" t="s">
        <v>178</v>
      </c>
      <c r="AD56" s="107" t="s">
        <v>169</v>
      </c>
      <c r="AE56" s="107" t="s">
        <v>168</v>
      </c>
      <c r="AF56" s="127" t="s">
        <v>168</v>
      </c>
      <c r="AG56" s="107" t="s">
        <v>178</v>
      </c>
      <c r="AH56" s="107" t="s">
        <v>168</v>
      </c>
      <c r="AI56" s="107" t="s">
        <v>178</v>
      </c>
      <c r="AJ56" s="127" t="s">
        <v>169</v>
      </c>
      <c r="AK56" s="125" t="s">
        <v>168</v>
      </c>
    </row>
    <row r="57" spans="1:37" s="68" customFormat="1" ht="22.8">
      <c r="A57" s="93" t="s">
        <v>172</v>
      </c>
      <c r="B57" s="109">
        <v>0.5</v>
      </c>
      <c r="C57" s="86" t="s">
        <v>168</v>
      </c>
      <c r="D57" s="86" t="s">
        <v>169</v>
      </c>
      <c r="E57" s="86" t="s">
        <v>168</v>
      </c>
      <c r="F57" s="105" t="s">
        <v>168</v>
      </c>
      <c r="G57" s="108" t="s">
        <v>167</v>
      </c>
      <c r="H57" s="105" t="s">
        <v>168</v>
      </c>
      <c r="I57" s="106" t="s">
        <v>169</v>
      </c>
      <c r="J57" s="106" t="s">
        <v>168</v>
      </c>
      <c r="K57" s="106" t="s">
        <v>169</v>
      </c>
      <c r="L57" s="106" t="s">
        <v>169</v>
      </c>
      <c r="M57" s="106" t="s">
        <v>175</v>
      </c>
      <c r="N57" s="106" t="s">
        <v>168</v>
      </c>
      <c r="O57" s="106" t="s">
        <v>169</v>
      </c>
      <c r="P57" s="106" t="s">
        <v>168</v>
      </c>
      <c r="Q57" s="106" t="s">
        <v>169</v>
      </c>
      <c r="R57" s="106" t="s">
        <v>169</v>
      </c>
      <c r="S57" s="106" t="s">
        <v>175</v>
      </c>
      <c r="T57" s="107" t="s">
        <v>168</v>
      </c>
      <c r="U57" s="107" t="s">
        <v>169</v>
      </c>
      <c r="V57" s="107" t="s">
        <v>168</v>
      </c>
      <c r="W57" s="107" t="s">
        <v>169</v>
      </c>
      <c r="X57" s="107" t="s">
        <v>169</v>
      </c>
      <c r="Y57" s="107" t="s">
        <v>175</v>
      </c>
      <c r="Z57" s="107" t="s">
        <v>178</v>
      </c>
      <c r="AA57" s="107" t="s">
        <v>168</v>
      </c>
      <c r="AB57" s="107" t="s">
        <v>178</v>
      </c>
      <c r="AC57" s="107" t="s">
        <v>168</v>
      </c>
      <c r="AD57" s="107" t="s">
        <v>168</v>
      </c>
      <c r="AE57" s="107" t="s">
        <v>169</v>
      </c>
      <c r="AF57" s="126">
        <v>0</v>
      </c>
      <c r="AG57" s="107" t="s">
        <v>168</v>
      </c>
      <c r="AH57" s="107" t="s">
        <v>178</v>
      </c>
      <c r="AI57" s="107" t="s">
        <v>168</v>
      </c>
      <c r="AJ57" s="127" t="s">
        <v>168</v>
      </c>
      <c r="AK57" s="125" t="s">
        <v>169</v>
      </c>
    </row>
    <row r="58" spans="1:37" s="68" customFormat="1" ht="22.8">
      <c r="A58" s="93" t="s">
        <v>148</v>
      </c>
      <c r="B58" s="86" t="s">
        <v>168</v>
      </c>
      <c r="C58" s="86" t="s">
        <v>169</v>
      </c>
      <c r="D58" s="86" t="s">
        <v>169</v>
      </c>
      <c r="E58" s="86" t="s">
        <v>175</v>
      </c>
      <c r="F58" s="105" t="s">
        <v>169</v>
      </c>
      <c r="G58" s="105" t="s">
        <v>175</v>
      </c>
      <c r="H58" s="108" t="s">
        <v>167</v>
      </c>
      <c r="I58" s="106" t="s">
        <v>175</v>
      </c>
      <c r="J58" s="106" t="s">
        <v>175</v>
      </c>
      <c r="K58" s="106" t="s">
        <v>169</v>
      </c>
      <c r="L58" s="106" t="s">
        <v>175</v>
      </c>
      <c r="M58" s="106" t="s">
        <v>169</v>
      </c>
      <c r="N58" s="106" t="s">
        <v>175</v>
      </c>
      <c r="O58" s="106" t="s">
        <v>169</v>
      </c>
      <c r="P58" s="106" t="s">
        <v>169</v>
      </c>
      <c r="Q58" s="106" t="s">
        <v>168</v>
      </c>
      <c r="R58" s="106" t="s">
        <v>169</v>
      </c>
      <c r="S58" s="106" t="s">
        <v>168</v>
      </c>
      <c r="T58" s="107" t="s">
        <v>169</v>
      </c>
      <c r="U58" s="107" t="s">
        <v>168</v>
      </c>
      <c r="V58" s="107" t="s">
        <v>168</v>
      </c>
      <c r="W58" s="107" t="s">
        <v>178</v>
      </c>
      <c r="X58" s="107" t="s">
        <v>168</v>
      </c>
      <c r="Y58" s="107" t="s">
        <v>178</v>
      </c>
      <c r="Z58" s="107" t="s">
        <v>175</v>
      </c>
      <c r="AA58" s="107" t="s">
        <v>169</v>
      </c>
      <c r="AB58" s="107" t="s">
        <v>169</v>
      </c>
      <c r="AC58" s="107" t="s">
        <v>168</v>
      </c>
      <c r="AD58" s="107" t="s">
        <v>169</v>
      </c>
      <c r="AE58" s="107" t="s">
        <v>168</v>
      </c>
      <c r="AF58" s="127" t="s">
        <v>169</v>
      </c>
      <c r="AG58" s="107" t="s">
        <v>168</v>
      </c>
      <c r="AH58" s="107" t="s">
        <v>168</v>
      </c>
      <c r="AI58" s="107" t="s">
        <v>178</v>
      </c>
      <c r="AJ58" s="127" t="s">
        <v>168</v>
      </c>
      <c r="AK58" s="124">
        <v>0</v>
      </c>
    </row>
    <row r="59" spans="1:37" s="68" customFormat="1" ht="22.8">
      <c r="A59" s="93" t="s">
        <v>149</v>
      </c>
      <c r="B59" s="86" t="s">
        <v>169</v>
      </c>
      <c r="C59" s="86" t="s">
        <v>168</v>
      </c>
      <c r="D59" s="86" t="s">
        <v>175</v>
      </c>
      <c r="E59" s="86" t="s">
        <v>169</v>
      </c>
      <c r="F59" s="105" t="s">
        <v>175</v>
      </c>
      <c r="G59" s="105" t="s">
        <v>169</v>
      </c>
      <c r="H59" s="105" t="s">
        <v>168</v>
      </c>
      <c r="I59" s="110" t="s">
        <v>167</v>
      </c>
      <c r="J59" s="106" t="s">
        <v>169</v>
      </c>
      <c r="K59" s="106" t="s">
        <v>175</v>
      </c>
      <c r="L59" s="106" t="s">
        <v>169</v>
      </c>
      <c r="M59" s="106" t="s">
        <v>175</v>
      </c>
      <c r="N59" s="106" t="s">
        <v>169</v>
      </c>
      <c r="O59" s="106" t="s">
        <v>175</v>
      </c>
      <c r="P59" s="106" t="s">
        <v>168</v>
      </c>
      <c r="Q59" s="106" t="s">
        <v>169</v>
      </c>
      <c r="R59" s="106" t="s">
        <v>168</v>
      </c>
      <c r="S59" s="106" t="s">
        <v>169</v>
      </c>
      <c r="T59" s="107" t="s">
        <v>175</v>
      </c>
      <c r="U59" s="107" t="s">
        <v>169</v>
      </c>
      <c r="V59" s="107" t="s">
        <v>178</v>
      </c>
      <c r="W59" s="107" t="s">
        <v>168</v>
      </c>
      <c r="X59" s="107" t="s">
        <v>181</v>
      </c>
      <c r="Y59" s="107" t="s">
        <v>168</v>
      </c>
      <c r="Z59" s="107" t="s">
        <v>169</v>
      </c>
      <c r="AA59" s="107" t="s">
        <v>175</v>
      </c>
      <c r="AB59" s="107" t="s">
        <v>168</v>
      </c>
      <c r="AC59" s="107" t="s">
        <v>169</v>
      </c>
      <c r="AD59" s="107" t="s">
        <v>168</v>
      </c>
      <c r="AE59" s="107" t="s">
        <v>169</v>
      </c>
      <c r="AF59" s="127" t="s">
        <v>168</v>
      </c>
      <c r="AG59" s="107" t="s">
        <v>169</v>
      </c>
      <c r="AH59" s="107" t="s">
        <v>178</v>
      </c>
      <c r="AI59" s="107" t="s">
        <v>168</v>
      </c>
      <c r="AJ59" s="126">
        <v>0</v>
      </c>
      <c r="AK59" s="125" t="s">
        <v>168</v>
      </c>
    </row>
    <row r="60" spans="1:37" s="68" customFormat="1" ht="22.8">
      <c r="A60" s="93" t="s">
        <v>150</v>
      </c>
      <c r="B60" s="86" t="s">
        <v>169</v>
      </c>
      <c r="C60" s="86" t="s">
        <v>175</v>
      </c>
      <c r="D60" s="86" t="s">
        <v>168</v>
      </c>
      <c r="E60" s="86" t="s">
        <v>169</v>
      </c>
      <c r="F60" s="105" t="s">
        <v>169</v>
      </c>
      <c r="G60" s="105" t="s">
        <v>175</v>
      </c>
      <c r="H60" s="105" t="s">
        <v>168</v>
      </c>
      <c r="I60" s="106" t="s">
        <v>169</v>
      </c>
      <c r="J60" s="110" t="s">
        <v>167</v>
      </c>
      <c r="K60" s="106" t="s">
        <v>175</v>
      </c>
      <c r="L60" s="106" t="s">
        <v>175</v>
      </c>
      <c r="M60" s="106" t="s">
        <v>169</v>
      </c>
      <c r="N60" s="106" t="s">
        <v>169</v>
      </c>
      <c r="O60" s="106" t="s">
        <v>168</v>
      </c>
      <c r="P60" s="106" t="s">
        <v>175</v>
      </c>
      <c r="Q60" s="106" t="s">
        <v>169</v>
      </c>
      <c r="R60" s="106" t="s">
        <v>169</v>
      </c>
      <c r="S60" s="106" t="s">
        <v>168</v>
      </c>
      <c r="T60" s="107" t="s">
        <v>175</v>
      </c>
      <c r="U60" s="107" t="s">
        <v>178</v>
      </c>
      <c r="V60" s="107" t="s">
        <v>169</v>
      </c>
      <c r="W60" s="107" t="s">
        <v>168</v>
      </c>
      <c r="X60" s="107" t="s">
        <v>168</v>
      </c>
      <c r="Y60" s="107" t="s">
        <v>178</v>
      </c>
      <c r="Z60" s="107" t="s">
        <v>169</v>
      </c>
      <c r="AA60" s="107" t="s">
        <v>168</v>
      </c>
      <c r="AB60" s="107" t="s">
        <v>175</v>
      </c>
      <c r="AC60" s="107" t="s">
        <v>169</v>
      </c>
      <c r="AD60" s="107" t="s">
        <v>169</v>
      </c>
      <c r="AE60" s="107" t="s">
        <v>168</v>
      </c>
      <c r="AF60" s="127" t="s">
        <v>168</v>
      </c>
      <c r="AG60" s="107" t="s">
        <v>178</v>
      </c>
      <c r="AH60" s="107" t="s">
        <v>169</v>
      </c>
      <c r="AI60" s="107" t="s">
        <v>178</v>
      </c>
      <c r="AJ60" s="127" t="s">
        <v>168</v>
      </c>
      <c r="AK60" s="124">
        <v>0</v>
      </c>
    </row>
    <row r="61" spans="1:37" s="68" customFormat="1" ht="22.8">
      <c r="A61" s="93" t="s">
        <v>151</v>
      </c>
      <c r="B61" s="86" t="s">
        <v>175</v>
      </c>
      <c r="C61" s="86" t="s">
        <v>169</v>
      </c>
      <c r="D61" s="86" t="s">
        <v>169</v>
      </c>
      <c r="E61" s="86" t="s">
        <v>168</v>
      </c>
      <c r="F61" s="105" t="s">
        <v>175</v>
      </c>
      <c r="G61" s="105" t="s">
        <v>169</v>
      </c>
      <c r="H61" s="105" t="s">
        <v>169</v>
      </c>
      <c r="I61" s="106" t="s">
        <v>168</v>
      </c>
      <c r="J61" s="106" t="s">
        <v>168</v>
      </c>
      <c r="K61" s="110" t="s">
        <v>167</v>
      </c>
      <c r="L61" s="106" t="s">
        <v>169</v>
      </c>
      <c r="M61" s="106" t="s">
        <v>175</v>
      </c>
      <c r="N61" s="106" t="s">
        <v>168</v>
      </c>
      <c r="O61" s="106" t="s">
        <v>169</v>
      </c>
      <c r="P61" s="106" t="s">
        <v>169</v>
      </c>
      <c r="Q61" s="106" t="s">
        <v>175</v>
      </c>
      <c r="R61" s="106" t="s">
        <v>168</v>
      </c>
      <c r="S61" s="106" t="s">
        <v>169</v>
      </c>
      <c r="T61" s="107" t="s">
        <v>178</v>
      </c>
      <c r="U61" s="107" t="s">
        <v>168</v>
      </c>
      <c r="V61" s="107" t="s">
        <v>168</v>
      </c>
      <c r="W61" s="107" t="s">
        <v>169</v>
      </c>
      <c r="X61" s="107" t="s">
        <v>178</v>
      </c>
      <c r="Y61" s="107" t="s">
        <v>168</v>
      </c>
      <c r="Z61" s="107" t="s">
        <v>168</v>
      </c>
      <c r="AA61" s="107" t="s">
        <v>169</v>
      </c>
      <c r="AB61" s="107" t="s">
        <v>169</v>
      </c>
      <c r="AC61" s="107" t="s">
        <v>175</v>
      </c>
      <c r="AD61" s="107" t="s">
        <v>168</v>
      </c>
      <c r="AE61" s="107" t="s">
        <v>169</v>
      </c>
      <c r="AF61" s="126">
        <v>0</v>
      </c>
      <c r="AG61" s="107" t="s">
        <v>168</v>
      </c>
      <c r="AH61" s="107" t="s">
        <v>168</v>
      </c>
      <c r="AI61" s="107" t="s">
        <v>168</v>
      </c>
      <c r="AJ61" s="127" t="s">
        <v>178</v>
      </c>
      <c r="AK61" s="125" t="s">
        <v>168</v>
      </c>
    </row>
    <row r="62" spans="1:37" s="68" customFormat="1" ht="22.8">
      <c r="A62" s="93" t="s">
        <v>152</v>
      </c>
      <c r="B62" s="86" t="s">
        <v>169</v>
      </c>
      <c r="C62" s="86" t="s">
        <v>175</v>
      </c>
      <c r="D62" s="86" t="s">
        <v>169</v>
      </c>
      <c r="E62" s="86" t="s">
        <v>175</v>
      </c>
      <c r="F62" s="105" t="s">
        <v>168</v>
      </c>
      <c r="G62" s="105" t="s">
        <v>169</v>
      </c>
      <c r="H62" s="105" t="s">
        <v>168</v>
      </c>
      <c r="I62" s="106" t="s">
        <v>169</v>
      </c>
      <c r="J62" s="106" t="s">
        <v>168</v>
      </c>
      <c r="K62" s="106" t="s">
        <v>169</v>
      </c>
      <c r="L62" s="110" t="s">
        <v>167</v>
      </c>
      <c r="M62" s="106" t="s">
        <v>175</v>
      </c>
      <c r="N62" s="106" t="s">
        <v>169</v>
      </c>
      <c r="O62" s="106" t="s">
        <v>168</v>
      </c>
      <c r="P62" s="106" t="s">
        <v>169</v>
      </c>
      <c r="Q62" s="106" t="s">
        <v>168</v>
      </c>
      <c r="R62" s="106" t="s">
        <v>175</v>
      </c>
      <c r="S62" s="106" t="s">
        <v>169</v>
      </c>
      <c r="T62" s="107" t="s">
        <v>175</v>
      </c>
      <c r="U62" s="107" t="s">
        <v>178</v>
      </c>
      <c r="V62" s="107" t="s">
        <v>168</v>
      </c>
      <c r="W62" s="107" t="s">
        <v>178</v>
      </c>
      <c r="X62" s="107" t="s">
        <v>169</v>
      </c>
      <c r="Y62" s="107" t="s">
        <v>168</v>
      </c>
      <c r="Z62" s="107" t="s">
        <v>169</v>
      </c>
      <c r="AA62" s="107" t="s">
        <v>168</v>
      </c>
      <c r="AB62" s="107" t="s">
        <v>169</v>
      </c>
      <c r="AC62" s="107" t="s">
        <v>168</v>
      </c>
      <c r="AD62" s="107" t="s">
        <v>175</v>
      </c>
      <c r="AE62" s="107" t="s">
        <v>169</v>
      </c>
      <c r="AF62" s="127" t="s">
        <v>168</v>
      </c>
      <c r="AG62" s="107" t="s">
        <v>178</v>
      </c>
      <c r="AH62" s="107" t="s">
        <v>168</v>
      </c>
      <c r="AI62" s="107" t="s">
        <v>178</v>
      </c>
      <c r="AJ62" s="127" t="s">
        <v>169</v>
      </c>
      <c r="AK62" s="115" t="s">
        <v>168</v>
      </c>
    </row>
    <row r="63" spans="1:37" s="68" customFormat="1" ht="22.8">
      <c r="A63" s="93" t="s">
        <v>173</v>
      </c>
      <c r="B63" s="86" t="s">
        <v>175</v>
      </c>
      <c r="C63" s="86" t="s">
        <v>169</v>
      </c>
      <c r="D63" s="86" t="s">
        <v>175</v>
      </c>
      <c r="E63" s="86" t="s">
        <v>169</v>
      </c>
      <c r="F63" s="105" t="s">
        <v>169</v>
      </c>
      <c r="G63" s="105" t="s">
        <v>168</v>
      </c>
      <c r="H63" s="105" t="s">
        <v>169</v>
      </c>
      <c r="I63" s="106" t="s">
        <v>168</v>
      </c>
      <c r="J63" s="106" t="s">
        <v>169</v>
      </c>
      <c r="K63" s="106" t="s">
        <v>168</v>
      </c>
      <c r="L63" s="106" t="s">
        <v>168</v>
      </c>
      <c r="M63" s="110" t="s">
        <v>167</v>
      </c>
      <c r="N63" s="106" t="s">
        <v>168</v>
      </c>
      <c r="O63" s="106" t="s">
        <v>169</v>
      </c>
      <c r="P63" s="106" t="s">
        <v>168</v>
      </c>
      <c r="Q63" s="106" t="s">
        <v>169</v>
      </c>
      <c r="R63" s="106" t="s">
        <v>169</v>
      </c>
      <c r="S63" s="106" t="s">
        <v>175</v>
      </c>
      <c r="T63" s="107" t="s">
        <v>178</v>
      </c>
      <c r="U63" s="107" t="s">
        <v>168</v>
      </c>
      <c r="V63" s="107" t="s">
        <v>178</v>
      </c>
      <c r="W63" s="107" t="s">
        <v>168</v>
      </c>
      <c r="X63" s="107" t="s">
        <v>168</v>
      </c>
      <c r="Y63" s="107" t="s">
        <v>169</v>
      </c>
      <c r="Z63" s="107" t="s">
        <v>168</v>
      </c>
      <c r="AA63" s="107" t="s">
        <v>169</v>
      </c>
      <c r="AB63" s="107" t="s">
        <v>168</v>
      </c>
      <c r="AC63" s="107" t="s">
        <v>169</v>
      </c>
      <c r="AD63" s="107" t="s">
        <v>169</v>
      </c>
      <c r="AE63" s="107" t="s">
        <v>175</v>
      </c>
      <c r="AF63" s="126">
        <v>0</v>
      </c>
      <c r="AG63" s="107" t="s">
        <v>168</v>
      </c>
      <c r="AH63" s="107" t="s">
        <v>178</v>
      </c>
      <c r="AI63" s="107" t="s">
        <v>168</v>
      </c>
      <c r="AJ63" s="127" t="s">
        <v>168</v>
      </c>
      <c r="AK63" s="115" t="s">
        <v>169</v>
      </c>
    </row>
    <row r="64" spans="1:37" s="68" customFormat="1" ht="22.8">
      <c r="A64" s="93" t="s">
        <v>154</v>
      </c>
      <c r="B64" s="86" t="s">
        <v>168</v>
      </c>
      <c r="C64" s="86" t="s">
        <v>169</v>
      </c>
      <c r="D64" s="86" t="s">
        <v>169</v>
      </c>
      <c r="E64" s="86" t="s">
        <v>175</v>
      </c>
      <c r="F64" s="105" t="s">
        <v>169</v>
      </c>
      <c r="G64" s="105" t="s">
        <v>175</v>
      </c>
      <c r="H64" s="105" t="s">
        <v>168</v>
      </c>
      <c r="I64" s="106" t="s">
        <v>169</v>
      </c>
      <c r="J64" s="106" t="s">
        <v>169</v>
      </c>
      <c r="K64" s="106" t="s">
        <v>175</v>
      </c>
      <c r="L64" s="106" t="s">
        <v>169</v>
      </c>
      <c r="M64" s="106" t="s">
        <v>175</v>
      </c>
      <c r="N64" s="110" t="s">
        <v>167</v>
      </c>
      <c r="O64" s="106" t="s">
        <v>175</v>
      </c>
      <c r="P64" s="106" t="s">
        <v>175</v>
      </c>
      <c r="Q64" s="106" t="s">
        <v>169</v>
      </c>
      <c r="R64" s="106" t="s">
        <v>175</v>
      </c>
      <c r="S64" s="106" t="s">
        <v>169</v>
      </c>
      <c r="T64" s="107" t="s">
        <v>169</v>
      </c>
      <c r="U64" s="107" t="s">
        <v>168</v>
      </c>
      <c r="V64" s="107" t="s">
        <v>168</v>
      </c>
      <c r="W64" s="107" t="s">
        <v>178</v>
      </c>
      <c r="X64" s="107" t="s">
        <v>168</v>
      </c>
      <c r="Y64" s="107" t="s">
        <v>178</v>
      </c>
      <c r="Z64" s="107" t="s">
        <v>169</v>
      </c>
      <c r="AA64" s="107" t="s">
        <v>168</v>
      </c>
      <c r="AB64" s="107" t="s">
        <v>168</v>
      </c>
      <c r="AC64" s="107" t="s">
        <v>178</v>
      </c>
      <c r="AD64" s="107" t="s">
        <v>168</v>
      </c>
      <c r="AE64" s="107" t="s">
        <v>178</v>
      </c>
      <c r="AF64" s="127" t="s">
        <v>175</v>
      </c>
      <c r="AG64" s="107" t="s">
        <v>169</v>
      </c>
      <c r="AH64" s="107" t="s">
        <v>169</v>
      </c>
      <c r="AI64" s="107" t="s">
        <v>168</v>
      </c>
      <c r="AJ64" s="107" t="s">
        <v>169</v>
      </c>
      <c r="AK64" s="115" t="s">
        <v>168</v>
      </c>
    </row>
    <row r="65" spans="1:37" s="68" customFormat="1" ht="22.8">
      <c r="A65" s="93" t="s">
        <v>155</v>
      </c>
      <c r="B65" s="86" t="s">
        <v>169</v>
      </c>
      <c r="C65" s="86" t="s">
        <v>168</v>
      </c>
      <c r="D65" s="86" t="s">
        <v>175</v>
      </c>
      <c r="E65" s="86" t="s">
        <v>169</v>
      </c>
      <c r="F65" s="105" t="s">
        <v>175</v>
      </c>
      <c r="G65" s="105" t="s">
        <v>169</v>
      </c>
      <c r="H65" s="105" t="s">
        <v>169</v>
      </c>
      <c r="I65" s="106" t="s">
        <v>168</v>
      </c>
      <c r="J65" s="106" t="s">
        <v>175</v>
      </c>
      <c r="K65" s="106" t="s">
        <v>169</v>
      </c>
      <c r="L65" s="106" t="s">
        <v>175</v>
      </c>
      <c r="M65" s="106" t="s">
        <v>169</v>
      </c>
      <c r="N65" s="106" t="s">
        <v>168</v>
      </c>
      <c r="O65" s="110" t="s">
        <v>167</v>
      </c>
      <c r="P65" s="106" t="s">
        <v>169</v>
      </c>
      <c r="Q65" s="106" t="s">
        <v>175</v>
      </c>
      <c r="R65" s="106" t="s">
        <v>169</v>
      </c>
      <c r="S65" s="106" t="s">
        <v>175</v>
      </c>
      <c r="T65" s="107" t="s">
        <v>168</v>
      </c>
      <c r="U65" s="107" t="s">
        <v>169</v>
      </c>
      <c r="V65" s="107" t="s">
        <v>178</v>
      </c>
      <c r="W65" s="107" t="s">
        <v>168</v>
      </c>
      <c r="X65" s="107" t="s">
        <v>178</v>
      </c>
      <c r="Y65" s="107" t="s">
        <v>168</v>
      </c>
      <c r="Z65" s="107" t="s">
        <v>168</v>
      </c>
      <c r="AA65" s="107" t="s">
        <v>169</v>
      </c>
      <c r="AB65" s="107" t="s">
        <v>178</v>
      </c>
      <c r="AC65" s="107" t="s">
        <v>168</v>
      </c>
      <c r="AD65" s="107" t="s">
        <v>178</v>
      </c>
      <c r="AE65" s="107" t="s">
        <v>168</v>
      </c>
      <c r="AF65" s="127" t="s">
        <v>169</v>
      </c>
      <c r="AG65" s="107" t="s">
        <v>175</v>
      </c>
      <c r="AH65" s="107" t="s">
        <v>168</v>
      </c>
      <c r="AI65" s="107" t="s">
        <v>169</v>
      </c>
      <c r="AJ65" s="107" t="s">
        <v>168</v>
      </c>
      <c r="AK65" s="115" t="s">
        <v>169</v>
      </c>
    </row>
    <row r="66" spans="1:37" s="68" customFormat="1" ht="22.8">
      <c r="A66" s="93" t="s">
        <v>156</v>
      </c>
      <c r="B66" s="86" t="s">
        <v>169</v>
      </c>
      <c r="C66" s="86" t="s">
        <v>175</v>
      </c>
      <c r="D66" s="86" t="s">
        <v>168</v>
      </c>
      <c r="E66" s="86" t="s">
        <v>169</v>
      </c>
      <c r="F66" s="105" t="s">
        <v>169</v>
      </c>
      <c r="G66" s="105" t="s">
        <v>175</v>
      </c>
      <c r="H66" s="105" t="s">
        <v>169</v>
      </c>
      <c r="I66" s="106" t="s">
        <v>175</v>
      </c>
      <c r="J66" s="106" t="s">
        <v>168</v>
      </c>
      <c r="K66" s="106" t="s">
        <v>169</v>
      </c>
      <c r="L66" s="106" t="s">
        <v>169</v>
      </c>
      <c r="M66" s="106" t="s">
        <v>175</v>
      </c>
      <c r="N66" s="106" t="s">
        <v>168</v>
      </c>
      <c r="O66" s="106" t="s">
        <v>169</v>
      </c>
      <c r="P66" s="110" t="s">
        <v>167</v>
      </c>
      <c r="Q66" s="106" t="s">
        <v>175</v>
      </c>
      <c r="R66" s="106" t="s">
        <v>175</v>
      </c>
      <c r="S66" s="106" t="s">
        <v>169</v>
      </c>
      <c r="T66" s="107" t="s">
        <v>168</v>
      </c>
      <c r="U66" s="107" t="s">
        <v>178</v>
      </c>
      <c r="V66" s="107" t="s">
        <v>169</v>
      </c>
      <c r="W66" s="107" t="s">
        <v>168</v>
      </c>
      <c r="X66" s="107" t="s">
        <v>168</v>
      </c>
      <c r="Y66" s="107" t="s">
        <v>178</v>
      </c>
      <c r="Z66" s="107" t="s">
        <v>168</v>
      </c>
      <c r="AA66" s="107" t="s">
        <v>178</v>
      </c>
      <c r="AB66" s="107" t="s">
        <v>169</v>
      </c>
      <c r="AC66" s="107" t="s">
        <v>168</v>
      </c>
      <c r="AD66" s="107" t="s">
        <v>168</v>
      </c>
      <c r="AE66" s="107" t="s">
        <v>178</v>
      </c>
      <c r="AF66" s="127" t="s">
        <v>169</v>
      </c>
      <c r="AG66" s="107" t="s">
        <v>168</v>
      </c>
      <c r="AH66" s="107" t="s">
        <v>175</v>
      </c>
      <c r="AI66" s="107" t="s">
        <v>169</v>
      </c>
      <c r="AJ66" s="107" t="s">
        <v>169</v>
      </c>
      <c r="AK66" s="115" t="s">
        <v>168</v>
      </c>
    </row>
    <row r="67" spans="1:37" s="68" customFormat="1" ht="22.8">
      <c r="A67" s="93" t="s">
        <v>157</v>
      </c>
      <c r="B67" s="86" t="s">
        <v>175</v>
      </c>
      <c r="C67" s="86" t="s">
        <v>169</v>
      </c>
      <c r="D67" s="86" t="s">
        <v>169</v>
      </c>
      <c r="E67" s="86" t="s">
        <v>168</v>
      </c>
      <c r="F67" s="105" t="s">
        <v>175</v>
      </c>
      <c r="G67" s="105" t="s">
        <v>169</v>
      </c>
      <c r="H67" s="105" t="s">
        <v>175</v>
      </c>
      <c r="I67" s="106" t="s">
        <v>169</v>
      </c>
      <c r="J67" s="106" t="s">
        <v>169</v>
      </c>
      <c r="K67" s="106" t="s">
        <v>168</v>
      </c>
      <c r="L67" s="106" t="s">
        <v>175</v>
      </c>
      <c r="M67" s="106" t="s">
        <v>169</v>
      </c>
      <c r="N67" s="106" t="s">
        <v>169</v>
      </c>
      <c r="O67" s="106" t="s">
        <v>168</v>
      </c>
      <c r="P67" s="106" t="s">
        <v>168</v>
      </c>
      <c r="Q67" s="110" t="s">
        <v>167</v>
      </c>
      <c r="R67" s="106" t="s">
        <v>169</v>
      </c>
      <c r="S67" s="106" t="s">
        <v>175</v>
      </c>
      <c r="T67" s="107" t="s">
        <v>178</v>
      </c>
      <c r="U67" s="107" t="s">
        <v>168</v>
      </c>
      <c r="V67" s="107" t="s">
        <v>168</v>
      </c>
      <c r="W67" s="107" t="s">
        <v>169</v>
      </c>
      <c r="X67" s="107" t="s">
        <v>178</v>
      </c>
      <c r="Y67" s="107" t="s">
        <v>168</v>
      </c>
      <c r="Z67" s="107" t="s">
        <v>178</v>
      </c>
      <c r="AA67" s="107" t="s">
        <v>168</v>
      </c>
      <c r="AB67" s="107" t="s">
        <v>168</v>
      </c>
      <c r="AC67" s="107" t="s">
        <v>169</v>
      </c>
      <c r="AD67" s="107" t="s">
        <v>178</v>
      </c>
      <c r="AE67" s="107" t="s">
        <v>168</v>
      </c>
      <c r="AF67" s="127" t="s">
        <v>168</v>
      </c>
      <c r="AG67" s="107" t="s">
        <v>169</v>
      </c>
      <c r="AH67" s="107" t="s">
        <v>169</v>
      </c>
      <c r="AI67" s="107" t="s">
        <v>175</v>
      </c>
      <c r="AJ67" s="107" t="s">
        <v>168</v>
      </c>
      <c r="AK67" s="115" t="s">
        <v>169</v>
      </c>
    </row>
    <row r="68" spans="1:37" s="68" customFormat="1" ht="22.8">
      <c r="A68" s="93" t="s">
        <v>158</v>
      </c>
      <c r="B68" s="86" t="s">
        <v>169</v>
      </c>
      <c r="C68" s="86" t="s">
        <v>175</v>
      </c>
      <c r="D68" s="86" t="s">
        <v>169</v>
      </c>
      <c r="E68" s="86" t="s">
        <v>175</v>
      </c>
      <c r="F68" s="105" t="s">
        <v>168</v>
      </c>
      <c r="G68" s="105" t="s">
        <v>169</v>
      </c>
      <c r="H68" s="105" t="s">
        <v>169</v>
      </c>
      <c r="I68" s="106" t="s">
        <v>175</v>
      </c>
      <c r="J68" s="106" t="s">
        <v>169</v>
      </c>
      <c r="K68" s="106" t="s">
        <v>175</v>
      </c>
      <c r="L68" s="106" t="s">
        <v>168</v>
      </c>
      <c r="M68" s="106" t="s">
        <v>169</v>
      </c>
      <c r="N68" s="106" t="s">
        <v>168</v>
      </c>
      <c r="O68" s="106" t="s">
        <v>169</v>
      </c>
      <c r="P68" s="106" t="s">
        <v>168</v>
      </c>
      <c r="Q68" s="106" t="s">
        <v>169</v>
      </c>
      <c r="R68" s="110" t="s">
        <v>167</v>
      </c>
      <c r="S68" s="106" t="s">
        <v>175</v>
      </c>
      <c r="T68" s="107" t="s">
        <v>168</v>
      </c>
      <c r="U68" s="107" t="s">
        <v>178</v>
      </c>
      <c r="V68" s="107" t="s">
        <v>168</v>
      </c>
      <c r="W68" s="107" t="s">
        <v>178</v>
      </c>
      <c r="X68" s="107" t="s">
        <v>169</v>
      </c>
      <c r="Y68" s="107" t="s">
        <v>168</v>
      </c>
      <c r="Z68" s="107" t="s">
        <v>168</v>
      </c>
      <c r="AA68" s="107" t="s">
        <v>178</v>
      </c>
      <c r="AB68" s="107" t="s">
        <v>168</v>
      </c>
      <c r="AC68" s="107" t="s">
        <v>178</v>
      </c>
      <c r="AD68" s="107" t="s">
        <v>169</v>
      </c>
      <c r="AE68" s="107" t="s">
        <v>168</v>
      </c>
      <c r="AF68" s="127" t="s">
        <v>169</v>
      </c>
      <c r="AG68" s="107" t="s">
        <v>168</v>
      </c>
      <c r="AH68" s="107" t="s">
        <v>169</v>
      </c>
      <c r="AI68" s="107" t="s">
        <v>168</v>
      </c>
      <c r="AJ68" s="107" t="s">
        <v>175</v>
      </c>
      <c r="AK68" s="115" t="s">
        <v>169</v>
      </c>
    </row>
    <row r="69" spans="1:37" s="68" customFormat="1" ht="27.6" customHeight="1">
      <c r="A69" s="93" t="s">
        <v>159</v>
      </c>
      <c r="B69" s="86" t="s">
        <v>175</v>
      </c>
      <c r="C69" s="86" t="s">
        <v>169</v>
      </c>
      <c r="D69" s="86" t="s">
        <v>175</v>
      </c>
      <c r="E69" s="86" t="s">
        <v>169</v>
      </c>
      <c r="F69" s="105" t="s">
        <v>169</v>
      </c>
      <c r="G69" s="105" t="s">
        <v>168</v>
      </c>
      <c r="H69" s="105" t="s">
        <v>175</v>
      </c>
      <c r="I69" s="106" t="s">
        <v>169</v>
      </c>
      <c r="J69" s="106" t="s">
        <v>175</v>
      </c>
      <c r="K69" s="106" t="s">
        <v>169</v>
      </c>
      <c r="L69" s="106" t="s">
        <v>169</v>
      </c>
      <c r="M69" s="106" t="s">
        <v>168</v>
      </c>
      <c r="N69" s="106" t="s">
        <v>169</v>
      </c>
      <c r="O69" s="106" t="s">
        <v>168</v>
      </c>
      <c r="P69" s="106" t="s">
        <v>169</v>
      </c>
      <c r="Q69" s="106" t="s">
        <v>168</v>
      </c>
      <c r="R69" s="106" t="s">
        <v>168</v>
      </c>
      <c r="S69" s="110" t="s">
        <v>167</v>
      </c>
      <c r="T69" s="107" t="s">
        <v>178</v>
      </c>
      <c r="U69" s="107" t="s">
        <v>168</v>
      </c>
      <c r="V69" s="107" t="s">
        <v>178</v>
      </c>
      <c r="W69" s="107" t="s">
        <v>168</v>
      </c>
      <c r="X69" s="107" t="s">
        <v>168</v>
      </c>
      <c r="Y69" s="107" t="s">
        <v>169</v>
      </c>
      <c r="Z69" s="107" t="s">
        <v>179</v>
      </c>
      <c r="AA69" s="107" t="s">
        <v>168</v>
      </c>
      <c r="AB69" s="107" t="s">
        <v>178</v>
      </c>
      <c r="AC69" s="107" t="s">
        <v>168</v>
      </c>
      <c r="AD69" s="107" t="s">
        <v>168</v>
      </c>
      <c r="AE69" s="107" t="s">
        <v>169</v>
      </c>
      <c r="AF69" s="127" t="s">
        <v>168</v>
      </c>
      <c r="AG69" s="107" t="s">
        <v>169</v>
      </c>
      <c r="AH69" s="107" t="s">
        <v>168</v>
      </c>
      <c r="AI69" s="107" t="s">
        <v>169</v>
      </c>
      <c r="AJ69" s="107" t="s">
        <v>169</v>
      </c>
      <c r="AK69" s="115" t="s">
        <v>175</v>
      </c>
    </row>
    <row r="70" spans="1:37" s="68" customFormat="1" ht="22.8">
      <c r="A70" s="93" t="s">
        <v>160</v>
      </c>
      <c r="B70" s="86" t="s">
        <v>168</v>
      </c>
      <c r="C70" s="86" t="s">
        <v>169</v>
      </c>
      <c r="D70" s="86" t="s">
        <v>169</v>
      </c>
      <c r="E70" s="86" t="s">
        <v>175</v>
      </c>
      <c r="F70" s="105" t="s">
        <v>169</v>
      </c>
      <c r="G70" s="105" t="s">
        <v>175</v>
      </c>
      <c r="H70" s="105" t="s">
        <v>169</v>
      </c>
      <c r="I70" s="106" t="s">
        <v>175</v>
      </c>
      <c r="J70" s="106" t="s">
        <v>175</v>
      </c>
      <c r="K70" s="106" t="s">
        <v>176</v>
      </c>
      <c r="L70" s="106" t="s">
        <v>175</v>
      </c>
      <c r="M70" s="106" t="s">
        <v>176</v>
      </c>
      <c r="N70" s="106" t="s">
        <v>169</v>
      </c>
      <c r="O70" s="106" t="s">
        <v>175</v>
      </c>
      <c r="P70" s="106" t="s">
        <v>175</v>
      </c>
      <c r="Q70" s="106" t="s">
        <v>176</v>
      </c>
      <c r="R70" s="106" t="s">
        <v>175</v>
      </c>
      <c r="S70" s="106" t="s">
        <v>176</v>
      </c>
      <c r="T70" s="111" t="s">
        <v>167</v>
      </c>
      <c r="U70" s="107" t="s">
        <v>175</v>
      </c>
      <c r="V70" s="107" t="s">
        <v>175</v>
      </c>
      <c r="W70" s="107" t="s">
        <v>169</v>
      </c>
      <c r="X70" s="107" t="s">
        <v>175</v>
      </c>
      <c r="Y70" s="107" t="s">
        <v>169</v>
      </c>
      <c r="Z70" s="107" t="s">
        <v>175</v>
      </c>
      <c r="AA70" s="107" t="s">
        <v>169</v>
      </c>
      <c r="AB70" s="107" t="s">
        <v>169</v>
      </c>
      <c r="AC70" s="107" t="s">
        <v>168</v>
      </c>
      <c r="AD70" s="107" t="s">
        <v>169</v>
      </c>
      <c r="AE70" s="107" t="s">
        <v>180</v>
      </c>
      <c r="AF70" s="127" t="s">
        <v>175</v>
      </c>
      <c r="AG70" s="107" t="s">
        <v>169</v>
      </c>
      <c r="AH70" s="107" t="s">
        <v>169</v>
      </c>
      <c r="AI70" s="107" t="s">
        <v>168</v>
      </c>
      <c r="AJ70" s="107" t="s">
        <v>169</v>
      </c>
      <c r="AK70" s="115" t="s">
        <v>168</v>
      </c>
    </row>
    <row r="71" spans="1:37" s="68" customFormat="1" ht="22.8">
      <c r="A71" s="93" t="s">
        <v>134</v>
      </c>
      <c r="B71" s="86" t="s">
        <v>169</v>
      </c>
      <c r="C71" s="86" t="s">
        <v>168</v>
      </c>
      <c r="D71" s="86" t="s">
        <v>175</v>
      </c>
      <c r="E71" s="86" t="s">
        <v>169</v>
      </c>
      <c r="F71" s="105" t="s">
        <v>175</v>
      </c>
      <c r="G71" s="105" t="s">
        <v>169</v>
      </c>
      <c r="H71" s="105" t="s">
        <v>175</v>
      </c>
      <c r="I71" s="106" t="s">
        <v>169</v>
      </c>
      <c r="J71" s="106" t="s">
        <v>176</v>
      </c>
      <c r="K71" s="106" t="s">
        <v>175</v>
      </c>
      <c r="L71" s="106" t="s">
        <v>176</v>
      </c>
      <c r="M71" s="106" t="s">
        <v>175</v>
      </c>
      <c r="N71" s="106" t="s">
        <v>175</v>
      </c>
      <c r="O71" s="106" t="s">
        <v>169</v>
      </c>
      <c r="P71" s="106" t="s">
        <v>176</v>
      </c>
      <c r="Q71" s="106" t="s">
        <v>175</v>
      </c>
      <c r="R71" s="106" t="s">
        <v>176</v>
      </c>
      <c r="S71" s="106" t="s">
        <v>175</v>
      </c>
      <c r="T71" s="107" t="s">
        <v>168</v>
      </c>
      <c r="U71" s="111" t="s">
        <v>167</v>
      </c>
      <c r="V71" s="107" t="s">
        <v>169</v>
      </c>
      <c r="W71" s="107" t="s">
        <v>175</v>
      </c>
      <c r="X71" s="107" t="s">
        <v>169</v>
      </c>
      <c r="Y71" s="107" t="s">
        <v>175</v>
      </c>
      <c r="Z71" s="107" t="s">
        <v>169</v>
      </c>
      <c r="AA71" s="107" t="s">
        <v>175</v>
      </c>
      <c r="AB71" s="107" t="s">
        <v>168</v>
      </c>
      <c r="AC71" s="107" t="s">
        <v>169</v>
      </c>
      <c r="AD71" s="107" t="s">
        <v>168</v>
      </c>
      <c r="AE71" s="107" t="s">
        <v>169</v>
      </c>
      <c r="AF71" s="127" t="s">
        <v>169</v>
      </c>
      <c r="AG71" s="107" t="s">
        <v>175</v>
      </c>
      <c r="AH71" s="107" t="s">
        <v>168</v>
      </c>
      <c r="AI71" s="107" t="s">
        <v>169</v>
      </c>
      <c r="AJ71" s="107" t="s">
        <v>168</v>
      </c>
      <c r="AK71" s="115" t="s">
        <v>169</v>
      </c>
    </row>
    <row r="72" spans="1:37" s="68" customFormat="1" ht="22.8">
      <c r="A72" s="93" t="s">
        <v>135</v>
      </c>
      <c r="B72" s="86" t="s">
        <v>169</v>
      </c>
      <c r="C72" s="86" t="s">
        <v>175</v>
      </c>
      <c r="D72" s="86" t="s">
        <v>168</v>
      </c>
      <c r="E72" s="86" t="s">
        <v>169</v>
      </c>
      <c r="F72" s="105" t="s">
        <v>169</v>
      </c>
      <c r="G72" s="105" t="s">
        <v>175</v>
      </c>
      <c r="H72" s="105" t="s">
        <v>175</v>
      </c>
      <c r="I72" s="106" t="s">
        <v>176</v>
      </c>
      <c r="J72" s="106" t="s">
        <v>169</v>
      </c>
      <c r="K72" s="106" t="s">
        <v>175</v>
      </c>
      <c r="L72" s="106" t="s">
        <v>175</v>
      </c>
      <c r="M72" s="106" t="s">
        <v>176</v>
      </c>
      <c r="N72" s="106" t="s">
        <v>175</v>
      </c>
      <c r="O72" s="106" t="s">
        <v>176</v>
      </c>
      <c r="P72" s="106" t="s">
        <v>169</v>
      </c>
      <c r="Q72" s="106" t="s">
        <v>175</v>
      </c>
      <c r="R72" s="106" t="s">
        <v>175</v>
      </c>
      <c r="S72" s="106" t="s">
        <v>176</v>
      </c>
      <c r="T72" s="107" t="s">
        <v>168</v>
      </c>
      <c r="U72" s="107" t="s">
        <v>169</v>
      </c>
      <c r="V72" s="111" t="s">
        <v>167</v>
      </c>
      <c r="W72" s="107" t="s">
        <v>175</v>
      </c>
      <c r="X72" s="107" t="s">
        <v>175</v>
      </c>
      <c r="Y72" s="107" t="s">
        <v>169</v>
      </c>
      <c r="Z72" s="107" t="s">
        <v>169</v>
      </c>
      <c r="AA72" s="107" t="s">
        <v>168</v>
      </c>
      <c r="AB72" s="107" t="s">
        <v>175</v>
      </c>
      <c r="AC72" s="107" t="s">
        <v>169</v>
      </c>
      <c r="AD72" s="107" t="s">
        <v>169</v>
      </c>
      <c r="AE72" s="107" t="s">
        <v>168</v>
      </c>
      <c r="AF72" s="127" t="s">
        <v>169</v>
      </c>
      <c r="AG72" s="107" t="s">
        <v>168</v>
      </c>
      <c r="AH72" s="107" t="s">
        <v>175</v>
      </c>
      <c r="AI72" s="107" t="s">
        <v>169</v>
      </c>
      <c r="AJ72" s="107" t="s">
        <v>169</v>
      </c>
      <c r="AK72" s="115" t="s">
        <v>175</v>
      </c>
    </row>
    <row r="73" spans="1:37" s="68" customFormat="1" ht="22.8">
      <c r="A73" s="93" t="s">
        <v>136</v>
      </c>
      <c r="B73" s="86" t="s">
        <v>175</v>
      </c>
      <c r="C73" s="86" t="s">
        <v>169</v>
      </c>
      <c r="D73" s="86" t="s">
        <v>169</v>
      </c>
      <c r="E73" s="86" t="s">
        <v>168</v>
      </c>
      <c r="F73" s="105" t="s">
        <v>175</v>
      </c>
      <c r="G73" s="105" t="s">
        <v>169</v>
      </c>
      <c r="H73" s="105" t="s">
        <v>176</v>
      </c>
      <c r="I73" s="106" t="s">
        <v>175</v>
      </c>
      <c r="J73" s="106" t="s">
        <v>175</v>
      </c>
      <c r="K73" s="106" t="s">
        <v>169</v>
      </c>
      <c r="L73" s="106" t="s">
        <v>176</v>
      </c>
      <c r="M73" s="106" t="s">
        <v>175</v>
      </c>
      <c r="N73" s="106" t="s">
        <v>176</v>
      </c>
      <c r="O73" s="106" t="s">
        <v>175</v>
      </c>
      <c r="P73" s="106" t="s">
        <v>175</v>
      </c>
      <c r="Q73" s="106" t="s">
        <v>169</v>
      </c>
      <c r="R73" s="106" t="s">
        <v>176</v>
      </c>
      <c r="S73" s="106" t="s">
        <v>175</v>
      </c>
      <c r="T73" s="107" t="s">
        <v>169</v>
      </c>
      <c r="U73" s="107" t="s">
        <v>168</v>
      </c>
      <c r="V73" s="107" t="s">
        <v>168</v>
      </c>
      <c r="W73" s="111" t="s">
        <v>167</v>
      </c>
      <c r="X73" s="107" t="s">
        <v>169</v>
      </c>
      <c r="Y73" s="107" t="s">
        <v>175</v>
      </c>
      <c r="Z73" s="107" t="s">
        <v>168</v>
      </c>
      <c r="AA73" s="107" t="s">
        <v>169</v>
      </c>
      <c r="AB73" s="107" t="s">
        <v>169</v>
      </c>
      <c r="AC73" s="107" t="s">
        <v>175</v>
      </c>
      <c r="AD73" s="107" t="s">
        <v>168</v>
      </c>
      <c r="AE73" s="107" t="s">
        <v>169</v>
      </c>
      <c r="AF73" s="127" t="s">
        <v>168</v>
      </c>
      <c r="AG73" s="107" t="s">
        <v>169</v>
      </c>
      <c r="AH73" s="107" t="s">
        <v>169</v>
      </c>
      <c r="AI73" s="107" t="s">
        <v>175</v>
      </c>
      <c r="AJ73" s="107" t="s">
        <v>168</v>
      </c>
      <c r="AK73" s="115" t="s">
        <v>169</v>
      </c>
    </row>
    <row r="74" spans="1:37" s="68" customFormat="1" ht="22.8">
      <c r="A74" s="93" t="s">
        <v>161</v>
      </c>
      <c r="B74" s="86" t="s">
        <v>169</v>
      </c>
      <c r="C74" s="86" t="s">
        <v>175</v>
      </c>
      <c r="D74" s="86" t="s">
        <v>169</v>
      </c>
      <c r="E74" s="86" t="s">
        <v>175</v>
      </c>
      <c r="F74" s="105" t="s">
        <v>168</v>
      </c>
      <c r="G74" s="105" t="s">
        <v>169</v>
      </c>
      <c r="H74" s="105" t="s">
        <v>175</v>
      </c>
      <c r="I74" s="106" t="s">
        <v>176</v>
      </c>
      <c r="J74" s="106" t="s">
        <v>175</v>
      </c>
      <c r="K74" s="106" t="s">
        <v>176</v>
      </c>
      <c r="L74" s="106" t="s">
        <v>169</v>
      </c>
      <c r="M74" s="106" t="s">
        <v>175</v>
      </c>
      <c r="N74" s="106" t="s">
        <v>175</v>
      </c>
      <c r="O74" s="106" t="s">
        <v>176</v>
      </c>
      <c r="P74" s="106" t="s">
        <v>175</v>
      </c>
      <c r="Q74" s="106" t="s">
        <v>176</v>
      </c>
      <c r="R74" s="106" t="s">
        <v>169</v>
      </c>
      <c r="S74" s="106" t="s">
        <v>175</v>
      </c>
      <c r="T74" s="107" t="s">
        <v>168</v>
      </c>
      <c r="U74" s="107" t="s">
        <v>169</v>
      </c>
      <c r="V74" s="107" t="s">
        <v>168</v>
      </c>
      <c r="W74" s="107" t="s">
        <v>169</v>
      </c>
      <c r="X74" s="111" t="s">
        <v>167</v>
      </c>
      <c r="Y74" s="107" t="s">
        <v>175</v>
      </c>
      <c r="Z74" s="107" t="s">
        <v>169</v>
      </c>
      <c r="AA74" s="107" t="s">
        <v>168</v>
      </c>
      <c r="AB74" s="107" t="s">
        <v>169</v>
      </c>
      <c r="AC74" s="107" t="s">
        <v>168</v>
      </c>
      <c r="AD74" s="107" t="s">
        <v>175</v>
      </c>
      <c r="AE74" s="107" t="s">
        <v>169</v>
      </c>
      <c r="AF74" s="127" t="s">
        <v>169</v>
      </c>
      <c r="AG74" s="107" t="s">
        <v>168</v>
      </c>
      <c r="AH74" s="107" t="s">
        <v>169</v>
      </c>
      <c r="AI74" s="107" t="s">
        <v>168</v>
      </c>
      <c r="AJ74" s="107" t="s">
        <v>175</v>
      </c>
      <c r="AK74" s="115" t="s">
        <v>169</v>
      </c>
    </row>
    <row r="75" spans="1:37" s="68" customFormat="1" ht="22.8">
      <c r="A75" s="93" t="s">
        <v>162</v>
      </c>
      <c r="B75" s="86" t="s">
        <v>175</v>
      </c>
      <c r="C75" s="86" t="s">
        <v>169</v>
      </c>
      <c r="D75" s="86" t="s">
        <v>175</v>
      </c>
      <c r="E75" s="86" t="s">
        <v>169</v>
      </c>
      <c r="F75" s="105" t="s">
        <v>169</v>
      </c>
      <c r="G75" s="105" t="s">
        <v>168</v>
      </c>
      <c r="H75" s="105" t="s">
        <v>176</v>
      </c>
      <c r="I75" s="106" t="s">
        <v>175</v>
      </c>
      <c r="J75" s="106" t="s">
        <v>176</v>
      </c>
      <c r="K75" s="106" t="s">
        <v>175</v>
      </c>
      <c r="L75" s="106" t="s">
        <v>175</v>
      </c>
      <c r="M75" s="106" t="s">
        <v>169</v>
      </c>
      <c r="N75" s="106" t="s">
        <v>176</v>
      </c>
      <c r="O75" s="106" t="s">
        <v>175</v>
      </c>
      <c r="P75" s="106" t="s">
        <v>176</v>
      </c>
      <c r="Q75" s="106" t="s">
        <v>175</v>
      </c>
      <c r="R75" s="106" t="s">
        <v>175</v>
      </c>
      <c r="S75" s="106" t="s">
        <v>169</v>
      </c>
      <c r="T75" s="107" t="s">
        <v>169</v>
      </c>
      <c r="U75" s="107" t="s">
        <v>175</v>
      </c>
      <c r="V75" s="107" t="s">
        <v>169</v>
      </c>
      <c r="W75" s="107" t="s">
        <v>168</v>
      </c>
      <c r="X75" s="107" t="s">
        <v>168</v>
      </c>
      <c r="Y75" s="111" t="s">
        <v>167</v>
      </c>
      <c r="Z75" s="107" t="s">
        <v>168</v>
      </c>
      <c r="AA75" s="107" t="s">
        <v>169</v>
      </c>
      <c r="AB75" s="107" t="s">
        <v>168</v>
      </c>
      <c r="AC75" s="107" t="s">
        <v>169</v>
      </c>
      <c r="AD75" s="107" t="s">
        <v>169</v>
      </c>
      <c r="AE75" s="107" t="s">
        <v>175</v>
      </c>
      <c r="AF75" s="127" t="s">
        <v>168</v>
      </c>
      <c r="AG75" s="107" t="s">
        <v>169</v>
      </c>
      <c r="AH75" s="107" t="s">
        <v>168</v>
      </c>
      <c r="AI75" s="107" t="s">
        <v>169</v>
      </c>
      <c r="AJ75" s="107" t="s">
        <v>169</v>
      </c>
      <c r="AK75" s="115" t="s">
        <v>175</v>
      </c>
    </row>
    <row r="76" spans="1:37" s="68" customFormat="1" ht="22.8">
      <c r="A76" s="93" t="s">
        <v>137</v>
      </c>
      <c r="B76" s="86" t="s">
        <v>169</v>
      </c>
      <c r="C76" s="86" t="s">
        <v>175</v>
      </c>
      <c r="D76" s="86" t="s">
        <v>175</v>
      </c>
      <c r="E76" s="86" t="s">
        <v>176</v>
      </c>
      <c r="F76" s="105" t="s">
        <v>175</v>
      </c>
      <c r="G76" s="105" t="s">
        <v>176</v>
      </c>
      <c r="H76" s="105" t="s">
        <v>168</v>
      </c>
      <c r="I76" s="106" t="s">
        <v>169</v>
      </c>
      <c r="J76" s="106" t="s">
        <v>169</v>
      </c>
      <c r="K76" s="106" t="s">
        <v>175</v>
      </c>
      <c r="L76" s="106" t="s">
        <v>169</v>
      </c>
      <c r="M76" s="106" t="s">
        <v>175</v>
      </c>
      <c r="N76" s="106" t="s">
        <v>169</v>
      </c>
      <c r="O76" s="106" t="s">
        <v>175</v>
      </c>
      <c r="P76" s="106" t="s">
        <v>175</v>
      </c>
      <c r="Q76" s="106" t="s">
        <v>176</v>
      </c>
      <c r="R76" s="106" t="s">
        <v>175</v>
      </c>
      <c r="S76" s="106" t="s">
        <v>176</v>
      </c>
      <c r="T76" s="107" t="s">
        <v>168</v>
      </c>
      <c r="U76" s="107" t="s">
        <v>169</v>
      </c>
      <c r="V76" s="107" t="s">
        <v>169</v>
      </c>
      <c r="W76" s="107" t="s">
        <v>175</v>
      </c>
      <c r="X76" s="107" t="s">
        <v>169</v>
      </c>
      <c r="Y76" s="107" t="s">
        <v>175</v>
      </c>
      <c r="Z76" s="111" t="s">
        <v>167</v>
      </c>
      <c r="AA76" s="107" t="s">
        <v>175</v>
      </c>
      <c r="AB76" s="107" t="s">
        <v>175</v>
      </c>
      <c r="AC76" s="107" t="s">
        <v>169</v>
      </c>
      <c r="AD76" s="107" t="s">
        <v>175</v>
      </c>
      <c r="AE76" s="107" t="s">
        <v>169</v>
      </c>
      <c r="AF76" s="127" t="s">
        <v>175</v>
      </c>
      <c r="AG76" s="107" t="s">
        <v>169</v>
      </c>
      <c r="AH76" s="107" t="s">
        <v>169</v>
      </c>
      <c r="AI76" s="107" t="s">
        <v>168</v>
      </c>
      <c r="AJ76" s="107" t="s">
        <v>169</v>
      </c>
      <c r="AK76" s="115" t="s">
        <v>168</v>
      </c>
    </row>
    <row r="77" spans="1:37" s="68" customFormat="1" ht="22.8">
      <c r="A77" s="93" t="s">
        <v>138</v>
      </c>
      <c r="B77" s="86" t="s">
        <v>175</v>
      </c>
      <c r="C77" s="86" t="s">
        <v>169</v>
      </c>
      <c r="D77" s="86" t="s">
        <v>176</v>
      </c>
      <c r="E77" s="86" t="s">
        <v>175</v>
      </c>
      <c r="F77" s="105" t="s">
        <v>176</v>
      </c>
      <c r="G77" s="105" t="s">
        <v>175</v>
      </c>
      <c r="H77" s="105" t="s">
        <v>169</v>
      </c>
      <c r="I77" s="106" t="s">
        <v>168</v>
      </c>
      <c r="J77" s="106" t="s">
        <v>175</v>
      </c>
      <c r="K77" s="106" t="s">
        <v>169</v>
      </c>
      <c r="L77" s="106" t="s">
        <v>175</v>
      </c>
      <c r="M77" s="106" t="s">
        <v>169</v>
      </c>
      <c r="N77" s="106" t="s">
        <v>175</v>
      </c>
      <c r="O77" s="106" t="s">
        <v>169</v>
      </c>
      <c r="P77" s="106" t="s">
        <v>176</v>
      </c>
      <c r="Q77" s="106" t="s">
        <v>175</v>
      </c>
      <c r="R77" s="106" t="s">
        <v>176</v>
      </c>
      <c r="S77" s="106" t="s">
        <v>175</v>
      </c>
      <c r="T77" s="107" t="s">
        <v>169</v>
      </c>
      <c r="U77" s="107" t="s">
        <v>168</v>
      </c>
      <c r="V77" s="107" t="s">
        <v>175</v>
      </c>
      <c r="W77" s="107" t="s">
        <v>169</v>
      </c>
      <c r="X77" s="107" t="s">
        <v>175</v>
      </c>
      <c r="Y77" s="107" t="s">
        <v>169</v>
      </c>
      <c r="Z77" s="107" t="s">
        <v>168</v>
      </c>
      <c r="AA77" s="111" t="s">
        <v>167</v>
      </c>
      <c r="AB77" s="107" t="s">
        <v>169</v>
      </c>
      <c r="AC77" s="107" t="s">
        <v>175</v>
      </c>
      <c r="AD77" s="107" t="s">
        <v>169</v>
      </c>
      <c r="AE77" s="107" t="s">
        <v>175</v>
      </c>
      <c r="AF77" s="127" t="s">
        <v>169</v>
      </c>
      <c r="AG77" s="107" t="s">
        <v>175</v>
      </c>
      <c r="AH77" s="107" t="s">
        <v>168</v>
      </c>
      <c r="AI77" s="107" t="s">
        <v>169</v>
      </c>
      <c r="AJ77" s="107" t="s">
        <v>168</v>
      </c>
      <c r="AK77" s="115" t="s">
        <v>169</v>
      </c>
    </row>
    <row r="78" spans="1:37" s="68" customFormat="1" ht="22.8">
      <c r="A78" s="93" t="s">
        <v>139</v>
      </c>
      <c r="B78" s="86" t="s">
        <v>175</v>
      </c>
      <c r="C78" s="86" t="s">
        <v>176</v>
      </c>
      <c r="D78" s="86" t="s">
        <v>175</v>
      </c>
      <c r="E78" s="86" t="s">
        <v>175</v>
      </c>
      <c r="F78" s="105" t="s">
        <v>175</v>
      </c>
      <c r="G78" s="105" t="s">
        <v>176</v>
      </c>
      <c r="H78" s="105" t="s">
        <v>169</v>
      </c>
      <c r="I78" s="106" t="s">
        <v>175</v>
      </c>
      <c r="J78" s="106" t="s">
        <v>168</v>
      </c>
      <c r="K78" s="106" t="s">
        <v>169</v>
      </c>
      <c r="L78" s="106" t="s">
        <v>169</v>
      </c>
      <c r="M78" s="106" t="s">
        <v>175</v>
      </c>
      <c r="N78" s="106" t="s">
        <v>175</v>
      </c>
      <c r="O78" s="106" t="s">
        <v>176</v>
      </c>
      <c r="P78" s="106" t="s">
        <v>169</v>
      </c>
      <c r="Q78" s="106" t="s">
        <v>175</v>
      </c>
      <c r="R78" s="106" t="s">
        <v>175</v>
      </c>
      <c r="S78" s="106" t="s">
        <v>176</v>
      </c>
      <c r="T78" s="107" t="s">
        <v>169</v>
      </c>
      <c r="U78" s="107" t="s">
        <v>175</v>
      </c>
      <c r="V78" s="107" t="s">
        <v>168</v>
      </c>
      <c r="W78" s="107" t="s">
        <v>169</v>
      </c>
      <c r="X78" s="107" t="s">
        <v>169</v>
      </c>
      <c r="Y78" s="107" t="s">
        <v>175</v>
      </c>
      <c r="Z78" s="107" t="s">
        <v>168</v>
      </c>
      <c r="AA78" s="107" t="s">
        <v>169</v>
      </c>
      <c r="AB78" s="111" t="s">
        <v>167</v>
      </c>
      <c r="AC78" s="107" t="s">
        <v>175</v>
      </c>
      <c r="AD78" s="107" t="s">
        <v>175</v>
      </c>
      <c r="AE78" s="107" t="s">
        <v>169</v>
      </c>
      <c r="AF78" s="127" t="s">
        <v>169</v>
      </c>
      <c r="AG78" s="107" t="s">
        <v>168</v>
      </c>
      <c r="AH78" s="107" t="s">
        <v>175</v>
      </c>
      <c r="AI78" s="107" t="s">
        <v>169</v>
      </c>
      <c r="AJ78" s="107" t="s">
        <v>169</v>
      </c>
      <c r="AK78" s="115" t="s">
        <v>168</v>
      </c>
    </row>
    <row r="79" spans="1:37" s="68" customFormat="1" ht="22.8">
      <c r="A79" s="93" t="s">
        <v>140</v>
      </c>
      <c r="B79" s="109">
        <v>1</v>
      </c>
      <c r="C79" s="86" t="s">
        <v>175</v>
      </c>
      <c r="D79" s="86" t="s">
        <v>176</v>
      </c>
      <c r="E79" s="86" t="s">
        <v>169</v>
      </c>
      <c r="F79" s="105" t="s">
        <v>176</v>
      </c>
      <c r="G79" s="112">
        <v>0.75</v>
      </c>
      <c r="H79" s="105" t="s">
        <v>175</v>
      </c>
      <c r="I79" s="106" t="s">
        <v>169</v>
      </c>
      <c r="J79" s="106" t="s">
        <v>169</v>
      </c>
      <c r="K79" s="106" t="s">
        <v>168</v>
      </c>
      <c r="L79" s="106" t="s">
        <v>175</v>
      </c>
      <c r="M79" s="106" t="s">
        <v>169</v>
      </c>
      <c r="N79" s="106" t="s">
        <v>176</v>
      </c>
      <c r="O79" s="106" t="s">
        <v>175</v>
      </c>
      <c r="P79" s="106" t="s">
        <v>175</v>
      </c>
      <c r="Q79" s="106" t="s">
        <v>169</v>
      </c>
      <c r="R79" s="106" t="s">
        <v>176</v>
      </c>
      <c r="S79" s="106" t="s">
        <v>175</v>
      </c>
      <c r="T79" s="107" t="s">
        <v>175</v>
      </c>
      <c r="U79" s="107" t="s">
        <v>169</v>
      </c>
      <c r="V79" s="107" t="s">
        <v>169</v>
      </c>
      <c r="W79" s="107" t="s">
        <v>168</v>
      </c>
      <c r="X79" s="107" t="s">
        <v>175</v>
      </c>
      <c r="Y79" s="107" t="s">
        <v>169</v>
      </c>
      <c r="Z79" s="107" t="s">
        <v>169</v>
      </c>
      <c r="AA79" s="107" t="s">
        <v>168</v>
      </c>
      <c r="AB79" s="107" t="s">
        <v>168</v>
      </c>
      <c r="AC79" s="111" t="s">
        <v>167</v>
      </c>
      <c r="AD79" s="107" t="s">
        <v>169</v>
      </c>
      <c r="AE79" s="107" t="s">
        <v>175</v>
      </c>
      <c r="AF79" s="127" t="s">
        <v>168</v>
      </c>
      <c r="AG79" s="107" t="s">
        <v>169</v>
      </c>
      <c r="AH79" s="107" t="s">
        <v>169</v>
      </c>
      <c r="AI79" s="107" t="s">
        <v>175</v>
      </c>
      <c r="AJ79" s="107" t="s">
        <v>168</v>
      </c>
      <c r="AK79" s="115" t="s">
        <v>169</v>
      </c>
    </row>
    <row r="80" spans="1:37" s="68" customFormat="1" ht="22.8">
      <c r="A80" s="93" t="s">
        <v>163</v>
      </c>
      <c r="B80" s="86" t="s">
        <v>175</v>
      </c>
      <c r="C80" s="86" t="s">
        <v>176</v>
      </c>
      <c r="D80" s="86" t="s">
        <v>175</v>
      </c>
      <c r="E80" s="86" t="s">
        <v>176</v>
      </c>
      <c r="F80" s="105" t="s">
        <v>169</v>
      </c>
      <c r="G80" s="105" t="s">
        <v>175</v>
      </c>
      <c r="H80" s="105" t="s">
        <v>169</v>
      </c>
      <c r="I80" s="106" t="s">
        <v>175</v>
      </c>
      <c r="J80" s="106" t="s">
        <v>169</v>
      </c>
      <c r="K80" s="106" t="s">
        <v>175</v>
      </c>
      <c r="L80" s="106" t="s">
        <v>168</v>
      </c>
      <c r="M80" s="106" t="s">
        <v>169</v>
      </c>
      <c r="N80" s="106" t="s">
        <v>175</v>
      </c>
      <c r="O80" s="106" t="s">
        <v>176</v>
      </c>
      <c r="P80" s="106" t="s">
        <v>175</v>
      </c>
      <c r="Q80" s="106" t="s">
        <v>176</v>
      </c>
      <c r="R80" s="106" t="s">
        <v>169</v>
      </c>
      <c r="S80" s="106" t="s">
        <v>175</v>
      </c>
      <c r="T80" s="107" t="s">
        <v>169</v>
      </c>
      <c r="U80" s="107" t="s">
        <v>175</v>
      </c>
      <c r="V80" s="107" t="s">
        <v>169</v>
      </c>
      <c r="W80" s="107" t="s">
        <v>175</v>
      </c>
      <c r="X80" s="107" t="s">
        <v>168</v>
      </c>
      <c r="Y80" s="107" t="s">
        <v>169</v>
      </c>
      <c r="Z80" s="107" t="s">
        <v>168</v>
      </c>
      <c r="AA80" s="107" t="s">
        <v>169</v>
      </c>
      <c r="AB80" s="107" t="s">
        <v>168</v>
      </c>
      <c r="AC80" s="107" t="s">
        <v>169</v>
      </c>
      <c r="AD80" s="111" t="s">
        <v>167</v>
      </c>
      <c r="AE80" s="107" t="s">
        <v>175</v>
      </c>
      <c r="AF80" s="127" t="s">
        <v>169</v>
      </c>
      <c r="AG80" s="107" t="s">
        <v>168</v>
      </c>
      <c r="AH80" s="107" t="s">
        <v>169</v>
      </c>
      <c r="AI80" s="107" t="s">
        <v>168</v>
      </c>
      <c r="AJ80" s="107" t="s">
        <v>175</v>
      </c>
      <c r="AK80" s="115" t="s">
        <v>169</v>
      </c>
    </row>
    <row r="81" spans="1:37" s="68" customFormat="1" ht="22.8">
      <c r="A81" s="93" t="s">
        <v>164</v>
      </c>
      <c r="B81" s="86" t="s">
        <v>176</v>
      </c>
      <c r="C81" s="86" t="s">
        <v>175</v>
      </c>
      <c r="D81" s="86" t="s">
        <v>176</v>
      </c>
      <c r="E81" s="86" t="s">
        <v>175</v>
      </c>
      <c r="F81" s="105" t="s">
        <v>175</v>
      </c>
      <c r="G81" s="105" t="s">
        <v>169</v>
      </c>
      <c r="H81" s="105" t="s">
        <v>175</v>
      </c>
      <c r="I81" s="106" t="s">
        <v>169</v>
      </c>
      <c r="J81" s="106" t="s">
        <v>175</v>
      </c>
      <c r="K81" s="106" t="s">
        <v>169</v>
      </c>
      <c r="L81" s="106" t="s">
        <v>169</v>
      </c>
      <c r="M81" s="106" t="s">
        <v>168</v>
      </c>
      <c r="N81" s="106" t="s">
        <v>176</v>
      </c>
      <c r="O81" s="106" t="s">
        <v>175</v>
      </c>
      <c r="P81" s="106" t="s">
        <v>176</v>
      </c>
      <c r="Q81" s="106" t="s">
        <v>175</v>
      </c>
      <c r="R81" s="106" t="s">
        <v>175</v>
      </c>
      <c r="S81" s="106" t="s">
        <v>169</v>
      </c>
      <c r="T81" s="107" t="s">
        <v>175</v>
      </c>
      <c r="U81" s="107" t="s">
        <v>169</v>
      </c>
      <c r="V81" s="107" t="s">
        <v>175</v>
      </c>
      <c r="W81" s="107" t="s">
        <v>169</v>
      </c>
      <c r="X81" s="107" t="s">
        <v>169</v>
      </c>
      <c r="Y81" s="107" t="s">
        <v>168</v>
      </c>
      <c r="Z81" s="107" t="s">
        <v>169</v>
      </c>
      <c r="AA81" s="107" t="s">
        <v>168</v>
      </c>
      <c r="AB81" s="107" t="s">
        <v>169</v>
      </c>
      <c r="AC81" s="107" t="s">
        <v>168</v>
      </c>
      <c r="AD81" s="107" t="s">
        <v>168</v>
      </c>
      <c r="AE81" s="111" t="s">
        <v>167</v>
      </c>
      <c r="AF81" s="127" t="s">
        <v>168</v>
      </c>
      <c r="AG81" s="107" t="s">
        <v>169</v>
      </c>
      <c r="AH81" s="107" t="s">
        <v>168</v>
      </c>
      <c r="AI81" s="107" t="s">
        <v>169</v>
      </c>
      <c r="AJ81" s="107" t="s">
        <v>169</v>
      </c>
      <c r="AK81" s="115" t="s">
        <v>175</v>
      </c>
    </row>
    <row r="82" spans="1:37" s="68" customFormat="1" ht="22.8">
      <c r="A82" s="93" t="s">
        <v>141</v>
      </c>
      <c r="B82" s="86" t="s">
        <v>169</v>
      </c>
      <c r="C82" s="86" t="s">
        <v>175</v>
      </c>
      <c r="D82" s="86" t="s">
        <v>175</v>
      </c>
      <c r="E82" s="86" t="s">
        <v>176</v>
      </c>
      <c r="F82" s="105" t="s">
        <v>175</v>
      </c>
      <c r="G82" s="105" t="s">
        <v>176</v>
      </c>
      <c r="H82" s="105" t="s">
        <v>169</v>
      </c>
      <c r="I82" s="106" t="s">
        <v>175</v>
      </c>
      <c r="J82" s="106" t="s">
        <v>175</v>
      </c>
      <c r="K82" s="106" t="s">
        <v>176</v>
      </c>
      <c r="L82" s="106" t="s">
        <v>175</v>
      </c>
      <c r="M82" s="106" t="s">
        <v>176</v>
      </c>
      <c r="N82" s="106" t="s">
        <v>168</v>
      </c>
      <c r="O82" s="106" t="s">
        <v>169</v>
      </c>
      <c r="P82" s="106" t="s">
        <v>169</v>
      </c>
      <c r="Q82" s="106" t="s">
        <v>175</v>
      </c>
      <c r="R82" s="106" t="s">
        <v>169</v>
      </c>
      <c r="S82" s="106" t="s">
        <v>175</v>
      </c>
      <c r="T82" s="107" t="s">
        <v>168</v>
      </c>
      <c r="U82" s="107" t="s">
        <v>169</v>
      </c>
      <c r="V82" s="107" t="s">
        <v>169</v>
      </c>
      <c r="W82" s="107" t="s">
        <v>175</v>
      </c>
      <c r="X82" s="107" t="s">
        <v>169</v>
      </c>
      <c r="Y82" s="107" t="s">
        <v>175</v>
      </c>
      <c r="Z82" s="107" t="s">
        <v>168</v>
      </c>
      <c r="AA82" s="107" t="s">
        <v>169</v>
      </c>
      <c r="AB82" s="107" t="s">
        <v>169</v>
      </c>
      <c r="AC82" s="107" t="s">
        <v>175</v>
      </c>
      <c r="AD82" s="107" t="s">
        <v>169</v>
      </c>
      <c r="AE82" s="107" t="s">
        <v>175</v>
      </c>
      <c r="AF82" s="129" t="s">
        <v>167</v>
      </c>
      <c r="AG82" s="107" t="s">
        <v>175</v>
      </c>
      <c r="AH82" s="107" t="s">
        <v>175</v>
      </c>
      <c r="AI82" s="107" t="s">
        <v>169</v>
      </c>
      <c r="AJ82" s="107" t="s">
        <v>175</v>
      </c>
      <c r="AK82" s="115" t="s">
        <v>169</v>
      </c>
    </row>
    <row r="83" spans="1:37" s="68" customFormat="1" ht="22.8">
      <c r="A83" s="93" t="s">
        <v>142</v>
      </c>
      <c r="B83" s="86" t="s">
        <v>175</v>
      </c>
      <c r="C83" s="86" t="s">
        <v>169</v>
      </c>
      <c r="D83" s="86" t="s">
        <v>176</v>
      </c>
      <c r="E83" s="86" t="s">
        <v>175</v>
      </c>
      <c r="F83" s="105" t="s">
        <v>176</v>
      </c>
      <c r="G83" s="105" t="s">
        <v>175</v>
      </c>
      <c r="H83" s="105" t="s">
        <v>175</v>
      </c>
      <c r="I83" s="106" t="s">
        <v>169</v>
      </c>
      <c r="J83" s="106" t="s">
        <v>176</v>
      </c>
      <c r="K83" s="106" t="s">
        <v>175</v>
      </c>
      <c r="L83" s="106" t="s">
        <v>176</v>
      </c>
      <c r="M83" s="106" t="s">
        <v>175</v>
      </c>
      <c r="N83" s="106" t="s">
        <v>169</v>
      </c>
      <c r="O83" s="106" t="s">
        <v>168</v>
      </c>
      <c r="P83" s="106" t="s">
        <v>175</v>
      </c>
      <c r="Q83" s="106" t="s">
        <v>169</v>
      </c>
      <c r="R83" s="106" t="s">
        <v>175</v>
      </c>
      <c r="S83" s="106" t="s">
        <v>169</v>
      </c>
      <c r="T83" s="107" t="s">
        <v>169</v>
      </c>
      <c r="U83" s="107" t="s">
        <v>168</v>
      </c>
      <c r="V83" s="107" t="s">
        <v>175</v>
      </c>
      <c r="W83" s="107" t="s">
        <v>169</v>
      </c>
      <c r="X83" s="107" t="s">
        <v>175</v>
      </c>
      <c r="Y83" s="107" t="s">
        <v>169</v>
      </c>
      <c r="Z83" s="107" t="s">
        <v>169</v>
      </c>
      <c r="AA83" s="107" t="s">
        <v>168</v>
      </c>
      <c r="AB83" s="107" t="s">
        <v>175</v>
      </c>
      <c r="AC83" s="107" t="s">
        <v>169</v>
      </c>
      <c r="AD83" s="107" t="s">
        <v>175</v>
      </c>
      <c r="AE83" s="107" t="s">
        <v>169</v>
      </c>
      <c r="AF83" s="127" t="s">
        <v>168</v>
      </c>
      <c r="AG83" s="111" t="s">
        <v>167</v>
      </c>
      <c r="AH83" s="107" t="s">
        <v>169</v>
      </c>
      <c r="AI83" s="107" t="s">
        <v>175</v>
      </c>
      <c r="AJ83" s="107" t="s">
        <v>169</v>
      </c>
      <c r="AK83" s="115" t="s">
        <v>175</v>
      </c>
    </row>
    <row r="84" spans="1:37" s="68" customFormat="1" ht="22.8">
      <c r="A84" s="93" t="s">
        <v>143</v>
      </c>
      <c r="B84" s="86" t="s">
        <v>175</v>
      </c>
      <c r="C84" s="86" t="s">
        <v>176</v>
      </c>
      <c r="D84" s="86" t="s">
        <v>175</v>
      </c>
      <c r="E84" s="86" t="s">
        <v>175</v>
      </c>
      <c r="F84" s="105" t="s">
        <v>175</v>
      </c>
      <c r="G84" s="105" t="s">
        <v>176</v>
      </c>
      <c r="H84" s="105" t="s">
        <v>175</v>
      </c>
      <c r="I84" s="106" t="s">
        <v>176</v>
      </c>
      <c r="J84" s="106" t="s">
        <v>169</v>
      </c>
      <c r="K84" s="106" t="s">
        <v>175</v>
      </c>
      <c r="L84" s="106" t="s">
        <v>175</v>
      </c>
      <c r="M84" s="106" t="s">
        <v>176</v>
      </c>
      <c r="N84" s="106" t="s">
        <v>169</v>
      </c>
      <c r="O84" s="106" t="s">
        <v>175</v>
      </c>
      <c r="P84" s="106" t="s">
        <v>168</v>
      </c>
      <c r="Q84" s="106" t="s">
        <v>169</v>
      </c>
      <c r="R84" s="106" t="s">
        <v>169</v>
      </c>
      <c r="S84" s="106" t="s">
        <v>175</v>
      </c>
      <c r="T84" s="107" t="s">
        <v>169</v>
      </c>
      <c r="U84" s="107" t="s">
        <v>175</v>
      </c>
      <c r="V84" s="107" t="s">
        <v>168</v>
      </c>
      <c r="W84" s="107" t="s">
        <v>169</v>
      </c>
      <c r="X84" s="107" t="s">
        <v>169</v>
      </c>
      <c r="Y84" s="107" t="s">
        <v>175</v>
      </c>
      <c r="Z84" s="107" t="s">
        <v>169</v>
      </c>
      <c r="AA84" s="107" t="s">
        <v>175</v>
      </c>
      <c r="AB84" s="107" t="s">
        <v>168</v>
      </c>
      <c r="AC84" s="107" t="s">
        <v>169</v>
      </c>
      <c r="AD84" s="107" t="s">
        <v>169</v>
      </c>
      <c r="AE84" s="107" t="s">
        <v>175</v>
      </c>
      <c r="AF84" s="127" t="s">
        <v>168</v>
      </c>
      <c r="AG84" s="107" t="s">
        <v>169</v>
      </c>
      <c r="AH84" s="111" t="s">
        <v>167</v>
      </c>
      <c r="AI84" s="107" t="s">
        <v>175</v>
      </c>
      <c r="AJ84" s="107" t="s">
        <v>175</v>
      </c>
      <c r="AK84" s="115" t="s">
        <v>169</v>
      </c>
    </row>
    <row r="85" spans="1:37" s="102" customFormat="1" ht="21">
      <c r="A85" s="103" t="s">
        <v>144</v>
      </c>
      <c r="B85" s="133">
        <v>1</v>
      </c>
      <c r="C85" s="105" t="s">
        <v>175</v>
      </c>
      <c r="D85" s="105" t="s">
        <v>176</v>
      </c>
      <c r="E85" s="105" t="s">
        <v>169</v>
      </c>
      <c r="F85" s="105" t="s">
        <v>176</v>
      </c>
      <c r="G85" s="112">
        <v>0.75</v>
      </c>
      <c r="H85" s="105" t="s">
        <v>176</v>
      </c>
      <c r="I85" s="105" t="s">
        <v>175</v>
      </c>
      <c r="J85" s="105" t="s">
        <v>175</v>
      </c>
      <c r="K85" s="105" t="s">
        <v>169</v>
      </c>
      <c r="L85" s="105" t="s">
        <v>176</v>
      </c>
      <c r="M85" s="105" t="s">
        <v>175</v>
      </c>
      <c r="N85" s="105" t="s">
        <v>175</v>
      </c>
      <c r="O85" s="105" t="s">
        <v>169</v>
      </c>
      <c r="P85" s="105" t="s">
        <v>169</v>
      </c>
      <c r="Q85" s="105" t="s">
        <v>168</v>
      </c>
      <c r="R85" s="105" t="s">
        <v>175</v>
      </c>
      <c r="S85" s="105" t="s">
        <v>169</v>
      </c>
      <c r="T85" s="113" t="s">
        <v>175</v>
      </c>
      <c r="U85" s="113" t="s">
        <v>169</v>
      </c>
      <c r="V85" s="113" t="s">
        <v>169</v>
      </c>
      <c r="W85" s="113" t="s">
        <v>168</v>
      </c>
      <c r="X85" s="113" t="s">
        <v>175</v>
      </c>
      <c r="Y85" s="113" t="s">
        <v>169</v>
      </c>
      <c r="Z85" s="113" t="s">
        <v>175</v>
      </c>
      <c r="AA85" s="113" t="s">
        <v>169</v>
      </c>
      <c r="AB85" s="113" t="s">
        <v>169</v>
      </c>
      <c r="AC85" s="113" t="s">
        <v>182</v>
      </c>
      <c r="AD85" s="113" t="s">
        <v>175</v>
      </c>
      <c r="AE85" s="113" t="s">
        <v>169</v>
      </c>
      <c r="AF85" s="130" t="s">
        <v>169</v>
      </c>
      <c r="AG85" s="113" t="s">
        <v>168</v>
      </c>
      <c r="AH85" s="113" t="s">
        <v>168</v>
      </c>
      <c r="AI85" s="114" t="s">
        <v>167</v>
      </c>
      <c r="AJ85" s="113" t="s">
        <v>169</v>
      </c>
      <c r="AK85" s="116" t="s">
        <v>175</v>
      </c>
    </row>
    <row r="86" spans="1:37" s="68" customFormat="1" ht="22.8">
      <c r="A86" s="93" t="s">
        <v>165</v>
      </c>
      <c r="B86" s="86" t="s">
        <v>175</v>
      </c>
      <c r="C86" s="86" t="s">
        <v>176</v>
      </c>
      <c r="D86" s="86" t="s">
        <v>175</v>
      </c>
      <c r="E86" s="86" t="s">
        <v>176</v>
      </c>
      <c r="F86" s="105" t="s">
        <v>169</v>
      </c>
      <c r="G86" s="105" t="s">
        <v>175</v>
      </c>
      <c r="H86" s="105" t="s">
        <v>175</v>
      </c>
      <c r="I86" s="106" t="s">
        <v>176</v>
      </c>
      <c r="J86" s="106" t="s">
        <v>175</v>
      </c>
      <c r="K86" s="106" t="s">
        <v>176</v>
      </c>
      <c r="L86" s="106" t="s">
        <v>169</v>
      </c>
      <c r="M86" s="106" t="s">
        <v>175</v>
      </c>
      <c r="N86" s="106" t="s">
        <v>169</v>
      </c>
      <c r="O86" s="106" t="s">
        <v>175</v>
      </c>
      <c r="P86" s="106" t="s">
        <v>175</v>
      </c>
      <c r="Q86" s="106" t="s">
        <v>175</v>
      </c>
      <c r="R86" s="106" t="s">
        <v>168</v>
      </c>
      <c r="S86" s="106" t="s">
        <v>169</v>
      </c>
      <c r="T86" s="107" t="s">
        <v>169</v>
      </c>
      <c r="U86" s="107" t="s">
        <v>175</v>
      </c>
      <c r="V86" s="107" t="s">
        <v>169</v>
      </c>
      <c r="W86" s="107" t="s">
        <v>175</v>
      </c>
      <c r="X86" s="107" t="s">
        <v>168</v>
      </c>
      <c r="Y86" s="107" t="s">
        <v>169</v>
      </c>
      <c r="Z86" s="107" t="s">
        <v>169</v>
      </c>
      <c r="AA86" s="107" t="s">
        <v>175</v>
      </c>
      <c r="AB86" s="107" t="s">
        <v>169</v>
      </c>
      <c r="AC86" s="107" t="s">
        <v>175</v>
      </c>
      <c r="AD86" s="107" t="s">
        <v>168</v>
      </c>
      <c r="AE86" s="107" t="s">
        <v>169</v>
      </c>
      <c r="AF86" s="127" t="s">
        <v>168</v>
      </c>
      <c r="AG86" s="107" t="s">
        <v>169</v>
      </c>
      <c r="AH86" s="107" t="s">
        <v>168</v>
      </c>
      <c r="AI86" s="107" t="s">
        <v>169</v>
      </c>
      <c r="AJ86" s="111" t="s">
        <v>167</v>
      </c>
      <c r="AK86" s="115" t="s">
        <v>175</v>
      </c>
    </row>
    <row r="87" spans="1:37" s="68" customFormat="1" ht="23.4" thickBot="1">
      <c r="A87" s="95" t="s">
        <v>166</v>
      </c>
      <c r="B87" s="96" t="s">
        <v>176</v>
      </c>
      <c r="C87" s="96" t="s">
        <v>175</v>
      </c>
      <c r="D87" s="96" t="s">
        <v>176</v>
      </c>
      <c r="E87" s="96" t="s">
        <v>175</v>
      </c>
      <c r="F87" s="117" t="s">
        <v>175</v>
      </c>
      <c r="G87" s="117" t="s">
        <v>169</v>
      </c>
      <c r="H87" s="117" t="s">
        <v>176</v>
      </c>
      <c r="I87" s="118" t="s">
        <v>175</v>
      </c>
      <c r="J87" s="118" t="s">
        <v>176</v>
      </c>
      <c r="K87" s="118" t="s">
        <v>175</v>
      </c>
      <c r="L87" s="118" t="s">
        <v>175</v>
      </c>
      <c r="M87" s="118" t="s">
        <v>169</v>
      </c>
      <c r="N87" s="118" t="s">
        <v>175</v>
      </c>
      <c r="O87" s="118" t="s">
        <v>169</v>
      </c>
      <c r="P87" s="118" t="s">
        <v>176</v>
      </c>
      <c r="Q87" s="118" t="s">
        <v>169</v>
      </c>
      <c r="R87" s="118" t="s">
        <v>169</v>
      </c>
      <c r="S87" s="118" t="s">
        <v>168</v>
      </c>
      <c r="T87" s="119" t="s">
        <v>175</v>
      </c>
      <c r="U87" s="119" t="s">
        <v>169</v>
      </c>
      <c r="V87" s="119" t="s">
        <v>175</v>
      </c>
      <c r="W87" s="119" t="s">
        <v>169</v>
      </c>
      <c r="X87" s="119" t="s">
        <v>169</v>
      </c>
      <c r="Y87" s="119" t="s">
        <v>168</v>
      </c>
      <c r="Z87" s="119" t="s">
        <v>175</v>
      </c>
      <c r="AA87" s="119" t="s">
        <v>177</v>
      </c>
      <c r="AB87" s="119" t="s">
        <v>175</v>
      </c>
      <c r="AC87" s="119" t="s">
        <v>169</v>
      </c>
      <c r="AD87" s="119" t="s">
        <v>169</v>
      </c>
      <c r="AE87" s="119" t="s">
        <v>168</v>
      </c>
      <c r="AF87" s="131" t="s">
        <v>169</v>
      </c>
      <c r="AG87" s="119" t="s">
        <v>168</v>
      </c>
      <c r="AH87" s="119" t="s">
        <v>169</v>
      </c>
      <c r="AI87" s="119" t="s">
        <v>168</v>
      </c>
      <c r="AJ87" s="119" t="s">
        <v>168</v>
      </c>
      <c r="AK87" s="120" t="s">
        <v>167</v>
      </c>
    </row>
    <row r="88" spans="1:37" ht="15" customHeight="1" thickBot="1">
      <c r="B88" s="266" t="s">
        <v>189</v>
      </c>
      <c r="C88" s="267"/>
      <c r="D88" s="268"/>
    </row>
    <row r="93" spans="1:37" ht="14.4" thickBot="1"/>
    <row r="94" spans="1:37">
      <c r="C94" s="121" t="s">
        <v>187</v>
      </c>
    </row>
    <row r="95" spans="1:37">
      <c r="C95" s="122">
        <f>(C8+C13)*C8*C13*B57</f>
        <v>1.5625E-2</v>
      </c>
    </row>
    <row r="96" spans="1:37">
      <c r="C96" s="122">
        <f>(C8+C35)*C35*C8*B79</f>
        <v>3.125E-2</v>
      </c>
    </row>
    <row r="97" spans="2:3">
      <c r="C97" s="122">
        <f>(C8+C41)*C8*C41*B85</f>
        <v>3.125E-2</v>
      </c>
    </row>
    <row r="98" spans="2:3">
      <c r="C98" s="122">
        <f>(C13+C35)*C13*C35*G79</f>
        <v>2.34375E-2</v>
      </c>
    </row>
    <row r="99" spans="2:3">
      <c r="C99" s="122">
        <f>(C13+C41)*C13*C41*G85</f>
        <v>2.34375E-2</v>
      </c>
    </row>
    <row r="100" spans="2:3" ht="14.4" thickBot="1">
      <c r="C100" s="122">
        <f>(C35+C41)*C35*AC85</f>
        <v>3.125E-2</v>
      </c>
    </row>
    <row r="101" spans="2:3" ht="14.4" thickBot="1">
      <c r="B101" s="159" t="s">
        <v>183</v>
      </c>
      <c r="C101" s="184">
        <f>SUM(C95:C100)</f>
        <v>0.15625</v>
      </c>
    </row>
  </sheetData>
  <dataConsolidate/>
  <mergeCells count="3">
    <mergeCell ref="B50:D50"/>
    <mergeCell ref="B88:D88"/>
    <mergeCell ref="D9:E10"/>
  </mergeCells>
  <phoneticPr fontId="17" type="noConversion"/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E725-ECA6-4338-A77E-F6453275392A}">
  <dimension ref="A1:K56"/>
  <sheetViews>
    <sheetView rightToLeft="1" topLeftCell="A37" zoomScale="91" zoomScaleNormal="91" workbookViewId="0">
      <selection activeCell="C54" sqref="C54"/>
    </sheetView>
  </sheetViews>
  <sheetFormatPr defaultRowHeight="13.8"/>
  <cols>
    <col min="2" max="2" width="17.796875" bestFit="1" customWidth="1"/>
    <col min="3" max="3" width="16.296875" customWidth="1"/>
    <col min="4" max="4" width="17.69921875" customWidth="1"/>
    <col min="5" max="5" width="29.09765625" bestFit="1" customWidth="1"/>
  </cols>
  <sheetData>
    <row r="1" spans="1:11" ht="21">
      <c r="A1" s="16" t="s">
        <v>49</v>
      </c>
      <c r="B1" s="13" t="s">
        <v>50</v>
      </c>
      <c r="C1" s="19" t="s">
        <v>51</v>
      </c>
      <c r="D1" s="13" t="s">
        <v>52</v>
      </c>
      <c r="E1" s="22" t="s">
        <v>53</v>
      </c>
    </row>
    <row r="2" spans="1:11" ht="27">
      <c r="A2" s="17">
        <v>1</v>
      </c>
      <c r="B2" s="14" t="s">
        <v>0</v>
      </c>
      <c r="C2" s="20" t="s">
        <v>1</v>
      </c>
      <c r="D2" s="14" t="s">
        <v>2</v>
      </c>
      <c r="E2" s="23" t="s">
        <v>3</v>
      </c>
    </row>
    <row r="3" spans="1:11" ht="27">
      <c r="A3" s="17">
        <v>2</v>
      </c>
      <c r="B3" s="14" t="s">
        <v>4</v>
      </c>
      <c r="C3" s="20" t="s">
        <v>5</v>
      </c>
      <c r="D3" s="14" t="s">
        <v>6</v>
      </c>
      <c r="E3" s="23" t="s">
        <v>7</v>
      </c>
    </row>
    <row r="4" spans="1:11" ht="37.799999999999997" customHeight="1">
      <c r="A4" s="17">
        <v>3</v>
      </c>
      <c r="B4" s="14" t="s">
        <v>8</v>
      </c>
      <c r="C4" s="20" t="s">
        <v>1</v>
      </c>
      <c r="D4" s="14" t="s">
        <v>9</v>
      </c>
      <c r="E4" s="23" t="s">
        <v>7</v>
      </c>
      <c r="H4" s="271" t="s">
        <v>83</v>
      </c>
      <c r="I4" s="272"/>
      <c r="J4" s="272"/>
      <c r="K4" s="273"/>
    </row>
    <row r="5" spans="1:11" ht="27.6" thickBot="1">
      <c r="A5" s="18">
        <v>4</v>
      </c>
      <c r="B5" s="15" t="s">
        <v>4</v>
      </c>
      <c r="C5" s="21" t="s">
        <v>10</v>
      </c>
      <c r="D5" s="15" t="s">
        <v>6</v>
      </c>
      <c r="E5" s="24" t="s">
        <v>7</v>
      </c>
      <c r="H5" s="29" t="s">
        <v>84</v>
      </c>
      <c r="I5" s="29"/>
      <c r="J5" s="29"/>
      <c r="K5" s="29"/>
    </row>
    <row r="6" spans="1:11" ht="27.6" thickBot="1">
      <c r="A6" s="25"/>
      <c r="B6" s="278" t="s">
        <v>79</v>
      </c>
      <c r="C6" s="279"/>
      <c r="D6" s="63" t="s">
        <v>80</v>
      </c>
      <c r="E6" s="64" t="s">
        <v>81</v>
      </c>
    </row>
    <row r="7" spans="1:11" ht="19.2" thickBot="1">
      <c r="B7" s="58"/>
      <c r="C7" s="28"/>
      <c r="D7" s="139" t="s">
        <v>34</v>
      </c>
      <c r="E7" s="139" t="s">
        <v>35</v>
      </c>
    </row>
    <row r="8" spans="1:11" ht="14.4" thickBot="1">
      <c r="B8" s="280" t="s">
        <v>29</v>
      </c>
      <c r="C8" s="281"/>
      <c r="D8" s="281"/>
      <c r="E8" s="281"/>
    </row>
    <row r="9" spans="1:11" ht="18.600000000000001">
      <c r="B9" s="140" t="s">
        <v>30</v>
      </c>
      <c r="C9" s="140">
        <v>1</v>
      </c>
      <c r="D9" s="140">
        <f>(C9+C10)/2</f>
        <v>0.83333333333333326</v>
      </c>
      <c r="E9" s="141"/>
    </row>
    <row r="10" spans="1:11" ht="19.2" thickBot="1">
      <c r="B10" s="142" t="s">
        <v>31</v>
      </c>
      <c r="C10" s="142">
        <f>ABS((2-8)/9)</f>
        <v>0.66666666666666663</v>
      </c>
      <c r="D10" s="142"/>
      <c r="E10" s="143"/>
    </row>
    <row r="11" spans="1:11" ht="18.600000000000001">
      <c r="B11" s="144" t="s">
        <v>32</v>
      </c>
      <c r="C11" s="144">
        <v>1</v>
      </c>
      <c r="D11" s="144"/>
      <c r="E11" s="144">
        <f>(C12+C11)/2</f>
        <v>1</v>
      </c>
    </row>
    <row r="12" spans="1:11" ht="19.2" thickBot="1">
      <c r="B12" s="145" t="s">
        <v>33</v>
      </c>
      <c r="C12" s="145">
        <v>1</v>
      </c>
      <c r="D12" s="145"/>
      <c r="E12" s="145"/>
    </row>
    <row r="13" spans="1:11" ht="19.2" thickBot="1">
      <c r="B13" s="282" t="s">
        <v>71</v>
      </c>
      <c r="C13" s="283"/>
      <c r="D13" s="283"/>
      <c r="E13" s="284"/>
    </row>
    <row r="14" spans="1:11" ht="19.8">
      <c r="B14" s="140" t="s">
        <v>30</v>
      </c>
      <c r="C14" s="140">
        <v>0</v>
      </c>
      <c r="D14" s="140">
        <f>(C14-C15)/2</f>
        <v>0</v>
      </c>
      <c r="E14" s="141"/>
      <c r="H14" s="65"/>
      <c r="J14" s="66"/>
    </row>
    <row r="15" spans="1:11" ht="19.2" thickBot="1">
      <c r="B15" s="142" t="s">
        <v>31</v>
      </c>
      <c r="C15" s="142">
        <v>0</v>
      </c>
      <c r="D15" s="142"/>
      <c r="E15" s="143"/>
    </row>
    <row r="16" spans="1:11" ht="18.600000000000001">
      <c r="B16" s="144" t="s">
        <v>32</v>
      </c>
      <c r="C16" s="144">
        <v>1</v>
      </c>
      <c r="D16" s="144"/>
      <c r="E16" s="144">
        <f>(C17+C16)/2</f>
        <v>1</v>
      </c>
    </row>
    <row r="17" spans="2:5" ht="19.2" thickBot="1">
      <c r="B17" s="145" t="s">
        <v>33</v>
      </c>
      <c r="C17" s="145">
        <v>1</v>
      </c>
      <c r="D17" s="145"/>
      <c r="E17" s="145"/>
    </row>
    <row r="18" spans="2:5" ht="19.2" thickBot="1">
      <c r="B18" s="282" t="s">
        <v>72</v>
      </c>
      <c r="C18" s="283"/>
      <c r="D18" s="283"/>
      <c r="E18" s="284"/>
    </row>
    <row r="19" spans="2:5" ht="18.600000000000001">
      <c r="B19" s="140" t="s">
        <v>30</v>
      </c>
      <c r="C19" s="140">
        <v>1</v>
      </c>
      <c r="D19" s="140">
        <f>(C19+C20)/2</f>
        <v>0.72222222222222221</v>
      </c>
      <c r="E19" s="141"/>
    </row>
    <row r="20" spans="2:5" ht="19.2" thickBot="1">
      <c r="B20" s="142" t="s">
        <v>31</v>
      </c>
      <c r="C20" s="142">
        <f>ABS((2-6)/9)</f>
        <v>0.44444444444444442</v>
      </c>
      <c r="D20" s="142"/>
      <c r="E20" s="143"/>
    </row>
    <row r="21" spans="2:5" ht="18.600000000000001">
      <c r="B21" s="144" t="s">
        <v>32</v>
      </c>
      <c r="C21" s="144">
        <v>1</v>
      </c>
      <c r="D21" s="144"/>
      <c r="E21" s="144">
        <f>(C22+C21)/2</f>
        <v>1</v>
      </c>
    </row>
    <row r="22" spans="2:5" ht="19.2" thickBot="1">
      <c r="B22" s="145" t="s">
        <v>33</v>
      </c>
      <c r="C22" s="145">
        <v>1</v>
      </c>
      <c r="D22" s="145"/>
      <c r="E22" s="145"/>
    </row>
    <row r="23" spans="2:5" ht="19.2" thickBot="1">
      <c r="B23" s="282" t="s">
        <v>73</v>
      </c>
      <c r="C23" s="283"/>
      <c r="D23" s="283"/>
      <c r="E23" s="284"/>
    </row>
    <row r="24" spans="2:5" ht="18.600000000000001">
      <c r="B24" s="140" t="s">
        <v>30</v>
      </c>
      <c r="C24" s="140">
        <v>1</v>
      </c>
      <c r="D24" s="140">
        <f>(C24+C25)/2</f>
        <v>0.83333333333333326</v>
      </c>
      <c r="E24" s="141"/>
    </row>
    <row r="25" spans="2:5" ht="19.2" thickBot="1">
      <c r="B25" s="142" t="s">
        <v>31</v>
      </c>
      <c r="C25" s="142">
        <f>ABS((2-8)/9)</f>
        <v>0.66666666666666663</v>
      </c>
      <c r="D25" s="142"/>
      <c r="E25" s="143"/>
    </row>
    <row r="26" spans="2:5" ht="18.600000000000001">
      <c r="B26" s="144" t="s">
        <v>32</v>
      </c>
      <c r="C26" s="144">
        <v>0</v>
      </c>
      <c r="D26" s="144"/>
      <c r="E26" s="144">
        <f>(C27+C26)/2</f>
        <v>0</v>
      </c>
    </row>
    <row r="27" spans="2:5" ht="19.2" thickBot="1">
      <c r="B27" s="145" t="s">
        <v>33</v>
      </c>
      <c r="C27" s="145">
        <v>0</v>
      </c>
      <c r="D27" s="145"/>
      <c r="E27" s="145"/>
    </row>
    <row r="28" spans="2:5" ht="19.2" thickBot="1">
      <c r="B28" s="282" t="s">
        <v>74</v>
      </c>
      <c r="C28" s="283"/>
      <c r="D28" s="283"/>
      <c r="E28" s="284"/>
    </row>
    <row r="29" spans="2:5" ht="18.600000000000001">
      <c r="B29" s="140" t="s">
        <v>30</v>
      </c>
      <c r="C29" s="140">
        <v>0</v>
      </c>
      <c r="D29" s="140">
        <f>(C29+C30)/2</f>
        <v>0.1111111111111111</v>
      </c>
      <c r="E29" s="141"/>
    </row>
    <row r="30" spans="2:5" ht="19.2" thickBot="1">
      <c r="B30" s="142" t="s">
        <v>31</v>
      </c>
      <c r="C30" s="142">
        <f>ABS((8-6)/9)</f>
        <v>0.22222222222222221</v>
      </c>
      <c r="D30" s="142"/>
      <c r="E30" s="143"/>
    </row>
    <row r="31" spans="2:5" ht="18.600000000000001">
      <c r="B31" s="144" t="s">
        <v>32</v>
      </c>
      <c r="C31" s="144">
        <v>0</v>
      </c>
      <c r="D31" s="144"/>
      <c r="E31" s="144">
        <f>(C32+C31)/2</f>
        <v>0</v>
      </c>
    </row>
    <row r="32" spans="2:5" ht="19.2" thickBot="1">
      <c r="B32" s="145" t="s">
        <v>33</v>
      </c>
      <c r="C32" s="145">
        <v>0</v>
      </c>
      <c r="D32" s="145"/>
      <c r="E32" s="145"/>
    </row>
    <row r="33" spans="1:5" ht="19.2" thickBot="1">
      <c r="B33" s="282" t="s">
        <v>75</v>
      </c>
      <c r="C33" s="283"/>
      <c r="D33" s="283"/>
      <c r="E33" s="284"/>
    </row>
    <row r="34" spans="1:5" ht="18.600000000000001">
      <c r="B34" s="140" t="s">
        <v>30</v>
      </c>
      <c r="C34" s="140">
        <v>1</v>
      </c>
      <c r="D34" s="140">
        <f>(C34+C35)/2</f>
        <v>0.72222222222222221</v>
      </c>
      <c r="E34" s="141"/>
    </row>
    <row r="35" spans="1:5" ht="19.2" thickBot="1">
      <c r="B35" s="142" t="s">
        <v>31</v>
      </c>
      <c r="C35" s="142">
        <f>ABS((2-6)/9)</f>
        <v>0.44444444444444442</v>
      </c>
      <c r="D35" s="142"/>
      <c r="E35" s="143"/>
    </row>
    <row r="36" spans="1:5" ht="18.600000000000001">
      <c r="B36" s="144" t="s">
        <v>32</v>
      </c>
      <c r="C36" s="144">
        <v>0</v>
      </c>
      <c r="D36" s="144"/>
      <c r="E36" s="144">
        <f>(C37+C36)/2</f>
        <v>0</v>
      </c>
    </row>
    <row r="37" spans="1:5" ht="19.2" thickBot="1">
      <c r="B37" s="145" t="s">
        <v>33</v>
      </c>
      <c r="C37" s="145">
        <v>0</v>
      </c>
      <c r="D37" s="145"/>
      <c r="E37" s="145"/>
    </row>
    <row r="38" spans="1:5" ht="14.4" thickBot="1"/>
    <row r="39" spans="1:5" ht="14.4" thickBot="1">
      <c r="A39" s="239" t="s">
        <v>82</v>
      </c>
      <c r="B39" s="240"/>
      <c r="C39" s="240"/>
      <c r="D39" s="241"/>
    </row>
    <row r="40" spans="1:5" s="138" customFormat="1" ht="37.799999999999997" thickBot="1">
      <c r="A40" s="146" t="s">
        <v>49</v>
      </c>
      <c r="B40" s="147" t="s">
        <v>76</v>
      </c>
      <c r="C40" s="146" t="s">
        <v>34</v>
      </c>
      <c r="D40" s="148" t="s">
        <v>35</v>
      </c>
    </row>
    <row r="41" spans="1:5" ht="21" thickBot="1">
      <c r="A41" s="134">
        <v>1</v>
      </c>
      <c r="B41" s="135" t="s">
        <v>36</v>
      </c>
      <c r="C41" s="136">
        <f>(D14+D19+D24+D29)/4</f>
        <v>0.41666666666666663</v>
      </c>
      <c r="D41" s="136">
        <f>(E16+E21+E26+E31)/4</f>
        <v>0.5</v>
      </c>
    </row>
    <row r="42" spans="1:5" ht="21" thickBot="1">
      <c r="A42" s="134">
        <v>2</v>
      </c>
      <c r="B42" s="135" t="s">
        <v>37</v>
      </c>
      <c r="C42" s="136">
        <f>(D9+D14+D29+D34)/4</f>
        <v>0.41666666666666663</v>
      </c>
      <c r="D42" s="136">
        <f>(E11+E16+E31+E36)/4</f>
        <v>0.5</v>
      </c>
    </row>
    <row r="43" spans="1:5" ht="19.2" thickBot="1">
      <c r="A43" s="157">
        <v>3</v>
      </c>
      <c r="B43" s="157" t="s">
        <v>38</v>
      </c>
      <c r="C43" s="158">
        <f>(D9+D19+D24+D34)/4</f>
        <v>0.77777777777777768</v>
      </c>
      <c r="D43" s="136">
        <f>(E11+E21+E26+E36)/4</f>
        <v>0.5</v>
      </c>
    </row>
    <row r="44" spans="1:5" ht="19.2" thickBot="1">
      <c r="A44" s="134">
        <v>4</v>
      </c>
      <c r="B44" s="134" t="s">
        <v>39</v>
      </c>
      <c r="C44" s="136">
        <f>(D14+D24+D34)/3</f>
        <v>0.51851851851851849</v>
      </c>
      <c r="D44" s="136">
        <f>(E16+E26+E36)/3</f>
        <v>0.33333333333333331</v>
      </c>
    </row>
    <row r="45" spans="1:5" ht="19.2" thickBot="1">
      <c r="A45" s="134">
        <v>5</v>
      </c>
      <c r="B45" s="134" t="s">
        <v>40</v>
      </c>
      <c r="C45" s="136">
        <f>(D19+D29+D34)/3</f>
        <v>0.51851851851851849</v>
      </c>
      <c r="D45" s="136">
        <f>(E21+E31+E36)/3</f>
        <v>0.33333333333333331</v>
      </c>
    </row>
    <row r="46" spans="1:5" ht="19.2" thickBot="1">
      <c r="A46" s="134">
        <v>6</v>
      </c>
      <c r="B46" s="134" t="s">
        <v>41</v>
      </c>
      <c r="C46" s="136">
        <f>(D9+D14+D19)/3</f>
        <v>0.51851851851851849</v>
      </c>
      <c r="D46" s="158">
        <f>(E11+E16+E21)/3</f>
        <v>1</v>
      </c>
    </row>
    <row r="47" spans="1:5" ht="19.2" thickBot="1">
      <c r="A47" s="134">
        <v>7</v>
      </c>
      <c r="B47" s="134" t="s">
        <v>42</v>
      </c>
      <c r="C47" s="136">
        <f>(D9+D24+D29)/3</f>
        <v>0.59259259259259256</v>
      </c>
      <c r="D47" s="136">
        <f>(E11+E26+E31)/3</f>
        <v>0.33333333333333331</v>
      </c>
    </row>
    <row r="48" spans="1:5" ht="19.2" thickBot="1">
      <c r="A48" s="134">
        <v>8</v>
      </c>
      <c r="B48" s="134" t="s">
        <v>43</v>
      </c>
      <c r="C48" s="136">
        <f>(D14+D19+D24+D9+D29)/5</f>
        <v>0.49999999999999989</v>
      </c>
      <c r="D48" s="136">
        <f>(E16+E21+E26+E11+E31)/5</f>
        <v>0.6</v>
      </c>
    </row>
    <row r="49" spans="1:4" ht="19.2" thickBot="1">
      <c r="A49" s="134">
        <v>9</v>
      </c>
      <c r="B49" s="134" t="s">
        <v>44</v>
      </c>
      <c r="C49" s="136">
        <f>(D9+D19+D24+D34+D14)/5</f>
        <v>0.62222222222222212</v>
      </c>
      <c r="D49" s="136">
        <f>(E11+E21+E26+E36+E16)/5</f>
        <v>0.6</v>
      </c>
    </row>
    <row r="50" spans="1:4" ht="19.2" thickBot="1">
      <c r="A50" s="134">
        <v>10</v>
      </c>
      <c r="B50" s="134" t="s">
        <v>45</v>
      </c>
      <c r="C50" s="136">
        <f>(D9+D29+D14+D34+D19)/5</f>
        <v>0.47777777777777775</v>
      </c>
      <c r="D50" s="136">
        <f>(E11+E31+E16+E36+E21)/5</f>
        <v>0.6</v>
      </c>
    </row>
    <row r="51" spans="1:4" ht="19.2" thickBot="1">
      <c r="A51" s="134">
        <v>11</v>
      </c>
      <c r="B51" s="134" t="s">
        <v>46</v>
      </c>
      <c r="C51" s="136">
        <f>(D9+D29+D14+D34+D24)/5</f>
        <v>0.5</v>
      </c>
      <c r="D51" s="136">
        <f>(E11+E31+E16+E36+E26)/5</f>
        <v>0.4</v>
      </c>
    </row>
    <row r="52" spans="1:4" ht="19.2" thickBot="1">
      <c r="A52" s="134">
        <v>12</v>
      </c>
      <c r="B52" s="134" t="s">
        <v>47</v>
      </c>
      <c r="C52" s="136">
        <f>(D9+D24+D19+D34+D29)/5</f>
        <v>0.64444444444444449</v>
      </c>
      <c r="D52" s="136">
        <f>(E11+E26+E21+E36+E31)/5</f>
        <v>0.4</v>
      </c>
    </row>
    <row r="53" spans="1:4" ht="19.2" thickBot="1">
      <c r="A53" s="134">
        <v>13</v>
      </c>
      <c r="B53" s="134" t="s">
        <v>48</v>
      </c>
      <c r="C53" s="136">
        <f>(D14+D24+D19+D29+D34)/5</f>
        <v>0.47777777777777775</v>
      </c>
      <c r="D53" s="136">
        <f>(E16+E26+E21+E31+E36)/5</f>
        <v>0.4</v>
      </c>
    </row>
    <row r="54" spans="1:4" ht="19.8" thickBot="1">
      <c r="A54" s="276" t="s">
        <v>78</v>
      </c>
      <c r="B54" s="277"/>
      <c r="C54" s="137">
        <f>MAX(C41:C53)</f>
        <v>0.77777777777777768</v>
      </c>
      <c r="D54" s="137">
        <f>MAX(D41:D53)</f>
        <v>1</v>
      </c>
    </row>
    <row r="55" spans="1:4" ht="18.600000000000001">
      <c r="A55" s="138"/>
      <c r="B55" s="138"/>
      <c r="C55" s="274" t="s">
        <v>192</v>
      </c>
      <c r="D55" s="274" t="s">
        <v>77</v>
      </c>
    </row>
    <row r="56" spans="1:4" ht="19.2" thickBot="1">
      <c r="A56" s="138"/>
      <c r="B56" s="138"/>
      <c r="C56" s="275"/>
      <c r="D56" s="275"/>
    </row>
  </sheetData>
  <mergeCells count="12">
    <mergeCell ref="H4:K4"/>
    <mergeCell ref="C55:C56"/>
    <mergeCell ref="D55:D56"/>
    <mergeCell ref="A54:B54"/>
    <mergeCell ref="A39:D39"/>
    <mergeCell ref="B6:C6"/>
    <mergeCell ref="B8:E8"/>
    <mergeCell ref="B13:E13"/>
    <mergeCell ref="B18:E18"/>
    <mergeCell ref="B23:E23"/>
    <mergeCell ref="B28:E28"/>
    <mergeCell ref="B33:E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043B-CC4C-41C4-8EB9-1D8D8CE33A4E}">
  <dimension ref="A1:W126"/>
  <sheetViews>
    <sheetView rightToLeft="1" zoomScale="85" zoomScaleNormal="85" workbookViewId="0">
      <selection activeCell="M35" sqref="M35:N35"/>
    </sheetView>
  </sheetViews>
  <sheetFormatPr defaultRowHeight="13.8"/>
  <cols>
    <col min="1" max="1" width="10.59765625" customWidth="1"/>
    <col min="2" max="2" width="8.09765625" bestFit="1" customWidth="1"/>
    <col min="3" max="3" width="18.296875" customWidth="1"/>
    <col min="4" max="4" width="15" customWidth="1"/>
    <col min="5" max="5" width="19" bestFit="1" customWidth="1"/>
    <col min="6" max="6" width="13.296875" customWidth="1"/>
    <col min="7" max="7" width="15.8984375" customWidth="1"/>
    <col min="8" max="8" width="14.19921875" customWidth="1"/>
    <col min="9" max="9" width="17.296875" customWidth="1"/>
    <col min="10" max="10" width="13" customWidth="1"/>
  </cols>
  <sheetData>
    <row r="1" spans="1:9" ht="21">
      <c r="A1" s="16" t="s">
        <v>49</v>
      </c>
      <c r="B1" s="13" t="s">
        <v>50</v>
      </c>
      <c r="C1" s="19" t="s">
        <v>51</v>
      </c>
      <c r="D1" s="13" t="s">
        <v>52</v>
      </c>
      <c r="E1" s="22" t="s">
        <v>53</v>
      </c>
    </row>
    <row r="2" spans="1:9" ht="27">
      <c r="A2" s="17">
        <v>1</v>
      </c>
      <c r="B2" s="14" t="s">
        <v>0</v>
      </c>
      <c r="C2" s="20" t="s">
        <v>1</v>
      </c>
      <c r="D2" s="14" t="s">
        <v>2</v>
      </c>
      <c r="E2" s="23" t="s">
        <v>3</v>
      </c>
    </row>
    <row r="3" spans="1:9" ht="27">
      <c r="A3" s="17">
        <v>2</v>
      </c>
      <c r="B3" s="14" t="s">
        <v>4</v>
      </c>
      <c r="C3" s="20" t="s">
        <v>5</v>
      </c>
      <c r="D3" s="14" t="s">
        <v>6</v>
      </c>
      <c r="E3" s="23" t="s">
        <v>7</v>
      </c>
    </row>
    <row r="4" spans="1:9" ht="27">
      <c r="A4" s="17">
        <v>3</v>
      </c>
      <c r="B4" s="14" t="s">
        <v>8</v>
      </c>
      <c r="C4" s="20" t="s">
        <v>1</v>
      </c>
      <c r="D4" s="14" t="s">
        <v>170</v>
      </c>
      <c r="E4" s="23" t="s">
        <v>7</v>
      </c>
    </row>
    <row r="5" spans="1:9" ht="27.6" thickBot="1">
      <c r="A5" s="18">
        <v>4</v>
      </c>
      <c r="B5" s="15" t="s">
        <v>4</v>
      </c>
      <c r="C5" s="21" t="s">
        <v>10</v>
      </c>
      <c r="D5" s="15" t="s">
        <v>6</v>
      </c>
      <c r="E5" s="24" t="s">
        <v>7</v>
      </c>
    </row>
    <row r="6" spans="1:9" ht="27.6" thickBot="1">
      <c r="A6" s="248" t="s">
        <v>55</v>
      </c>
      <c r="B6" s="249"/>
      <c r="C6" s="249"/>
      <c r="D6" s="249"/>
      <c r="E6" s="249"/>
      <c r="F6" s="249"/>
      <c r="G6" s="249"/>
      <c r="H6" s="249"/>
      <c r="I6" s="249"/>
    </row>
    <row r="7" spans="1:9" ht="51" thickBot="1">
      <c r="A7" s="41" t="s">
        <v>49</v>
      </c>
      <c r="B7" s="42" t="s">
        <v>11</v>
      </c>
      <c r="C7" s="43" t="s">
        <v>4</v>
      </c>
      <c r="D7" s="43" t="s">
        <v>12</v>
      </c>
      <c r="E7" s="43" t="s">
        <v>2</v>
      </c>
      <c r="F7" s="43" t="s">
        <v>170</v>
      </c>
      <c r="G7" s="43" t="s">
        <v>6</v>
      </c>
      <c r="H7" s="43" t="s">
        <v>3</v>
      </c>
      <c r="I7" s="44" t="s">
        <v>7</v>
      </c>
    </row>
    <row r="8" spans="1:9" ht="27">
      <c r="A8" s="38">
        <v>1</v>
      </c>
      <c r="B8" s="33">
        <v>1</v>
      </c>
      <c r="C8" s="39">
        <v>0</v>
      </c>
      <c r="D8" s="39">
        <v>25</v>
      </c>
      <c r="E8" s="39">
        <v>1</v>
      </c>
      <c r="F8" s="39">
        <v>0</v>
      </c>
      <c r="G8" s="39">
        <v>0</v>
      </c>
      <c r="H8" s="39">
        <v>1</v>
      </c>
      <c r="I8" s="40">
        <v>0</v>
      </c>
    </row>
    <row r="9" spans="1:9" ht="27">
      <c r="A9" s="36">
        <v>2</v>
      </c>
      <c r="B9" s="34">
        <v>0</v>
      </c>
      <c r="C9" s="29">
        <v>1</v>
      </c>
      <c r="D9" s="29">
        <v>55</v>
      </c>
      <c r="E9" s="29">
        <v>0</v>
      </c>
      <c r="F9" s="29">
        <v>0</v>
      </c>
      <c r="G9" s="29">
        <v>1</v>
      </c>
      <c r="H9" s="29">
        <v>0</v>
      </c>
      <c r="I9" s="30">
        <v>1</v>
      </c>
    </row>
    <row r="10" spans="1:9" ht="27">
      <c r="A10" s="36">
        <v>3</v>
      </c>
      <c r="B10" s="34">
        <v>1</v>
      </c>
      <c r="C10" s="29">
        <v>0</v>
      </c>
      <c r="D10" s="29">
        <v>25</v>
      </c>
      <c r="E10" s="29">
        <v>0</v>
      </c>
      <c r="F10" s="29">
        <v>1</v>
      </c>
      <c r="G10" s="29">
        <v>0</v>
      </c>
      <c r="H10" s="29">
        <v>0</v>
      </c>
      <c r="I10" s="30">
        <v>1</v>
      </c>
    </row>
    <row r="11" spans="1:9" ht="27.6" thickBot="1">
      <c r="A11" s="37">
        <v>4</v>
      </c>
      <c r="B11" s="35">
        <v>0</v>
      </c>
      <c r="C11" s="31">
        <v>1</v>
      </c>
      <c r="D11" s="31">
        <v>45</v>
      </c>
      <c r="E11" s="31">
        <v>0</v>
      </c>
      <c r="F11" s="31">
        <v>0</v>
      </c>
      <c r="G11" s="31">
        <v>1</v>
      </c>
      <c r="H11" s="31">
        <v>0</v>
      </c>
      <c r="I11" s="32">
        <v>1</v>
      </c>
    </row>
    <row r="12" spans="1:9" ht="27.6" thickBot="1">
      <c r="A12" s="250" t="s">
        <v>56</v>
      </c>
      <c r="B12" s="251"/>
      <c r="C12" s="251"/>
      <c r="D12" s="251"/>
      <c r="E12" s="251"/>
      <c r="F12" s="251"/>
      <c r="G12" s="251"/>
      <c r="H12" s="251"/>
      <c r="I12" s="251"/>
    </row>
    <row r="13" spans="1:9" ht="51" thickBot="1">
      <c r="A13" s="41" t="s">
        <v>49</v>
      </c>
      <c r="B13" s="42" t="s">
        <v>11</v>
      </c>
      <c r="C13" s="43" t="s">
        <v>4</v>
      </c>
      <c r="D13" s="43" t="s">
        <v>12</v>
      </c>
      <c r="E13" s="43" t="s">
        <v>2</v>
      </c>
      <c r="F13" s="43" t="s">
        <v>170</v>
      </c>
      <c r="G13" s="43" t="s">
        <v>6</v>
      </c>
      <c r="H13" s="43" t="s">
        <v>3</v>
      </c>
      <c r="I13" s="44" t="s">
        <v>7</v>
      </c>
    </row>
    <row r="14" spans="1:9" ht="27">
      <c r="A14" s="38">
        <v>1</v>
      </c>
      <c r="B14" s="33">
        <f>B8*0.707</f>
        <v>0.70699999999999996</v>
      </c>
      <c r="C14" s="39">
        <f>C8*0.707</f>
        <v>0</v>
      </c>
      <c r="D14" s="39">
        <f>D8/10</f>
        <v>2.5</v>
      </c>
      <c r="E14" s="39">
        <f>E8*0.707</f>
        <v>0.70699999999999996</v>
      </c>
      <c r="F14" s="39">
        <f t="shared" ref="F14:I14" si="0">F8*0.707</f>
        <v>0</v>
      </c>
      <c r="G14" s="39">
        <f t="shared" si="0"/>
        <v>0</v>
      </c>
      <c r="H14" s="39">
        <f t="shared" si="0"/>
        <v>0.70699999999999996</v>
      </c>
      <c r="I14" s="40">
        <f t="shared" si="0"/>
        <v>0</v>
      </c>
    </row>
    <row r="15" spans="1:9" ht="27">
      <c r="A15" s="36">
        <v>2</v>
      </c>
      <c r="B15" s="34">
        <f t="shared" ref="B15:C17" si="1">B9*0.707</f>
        <v>0</v>
      </c>
      <c r="C15" s="29">
        <f t="shared" si="1"/>
        <v>0.70699999999999996</v>
      </c>
      <c r="D15" s="29">
        <f>D9/10</f>
        <v>5.5</v>
      </c>
      <c r="E15" s="29">
        <f t="shared" ref="E15:I17" si="2">E9*0.707</f>
        <v>0</v>
      </c>
      <c r="F15" s="29">
        <f t="shared" si="2"/>
        <v>0</v>
      </c>
      <c r="G15" s="29">
        <f t="shared" si="2"/>
        <v>0.70699999999999996</v>
      </c>
      <c r="H15" s="29">
        <f t="shared" si="2"/>
        <v>0</v>
      </c>
      <c r="I15" s="30">
        <f t="shared" si="2"/>
        <v>0.70699999999999996</v>
      </c>
    </row>
    <row r="16" spans="1:9" ht="27">
      <c r="A16" s="36">
        <v>3</v>
      </c>
      <c r="B16" s="34">
        <f t="shared" si="1"/>
        <v>0.70699999999999996</v>
      </c>
      <c r="C16" s="29">
        <f t="shared" si="1"/>
        <v>0</v>
      </c>
      <c r="D16" s="29">
        <f>D10/10</f>
        <v>2.5</v>
      </c>
      <c r="E16" s="29">
        <f t="shared" si="2"/>
        <v>0</v>
      </c>
      <c r="F16" s="29">
        <f t="shared" si="2"/>
        <v>0.70699999999999996</v>
      </c>
      <c r="G16" s="29">
        <f t="shared" si="2"/>
        <v>0</v>
      </c>
      <c r="H16" s="29">
        <f t="shared" si="2"/>
        <v>0</v>
      </c>
      <c r="I16" s="30">
        <f t="shared" si="2"/>
        <v>0.70699999999999996</v>
      </c>
    </row>
    <row r="17" spans="1:14" ht="27.6" thickBot="1">
      <c r="A17" s="37">
        <v>4</v>
      </c>
      <c r="B17" s="35">
        <f t="shared" si="1"/>
        <v>0</v>
      </c>
      <c r="C17" s="31">
        <f t="shared" si="1"/>
        <v>0.70699999999999996</v>
      </c>
      <c r="D17" s="31">
        <f>D11/10</f>
        <v>4.5</v>
      </c>
      <c r="E17" s="31">
        <f t="shared" si="2"/>
        <v>0</v>
      </c>
      <c r="F17" s="31">
        <f t="shared" si="2"/>
        <v>0</v>
      </c>
      <c r="G17" s="31">
        <f t="shared" si="2"/>
        <v>0.70699999999999996</v>
      </c>
      <c r="H17" s="31">
        <f t="shared" si="2"/>
        <v>0</v>
      </c>
      <c r="I17" s="32">
        <f t="shared" si="2"/>
        <v>0.70699999999999996</v>
      </c>
    </row>
    <row r="18" spans="1:14" s="1" customFormat="1"/>
    <row r="19" spans="1:14">
      <c r="A19" s="321" t="s">
        <v>92</v>
      </c>
      <c r="B19" s="321"/>
      <c r="C19" s="321"/>
      <c r="D19" s="321"/>
      <c r="E19" s="321"/>
      <c r="F19" s="321"/>
      <c r="G19" s="321"/>
      <c r="H19" s="321"/>
      <c r="I19" s="321"/>
    </row>
    <row r="20" spans="1:14" ht="15.6">
      <c r="A20" s="322" t="s">
        <v>93</v>
      </c>
      <c r="B20" s="322"/>
      <c r="C20" s="322"/>
      <c r="D20" s="322"/>
      <c r="E20" s="322"/>
      <c r="F20" s="322"/>
      <c r="G20" s="322"/>
      <c r="H20" s="322"/>
      <c r="I20" s="322"/>
      <c r="J20" t="s">
        <v>94</v>
      </c>
      <c r="K20" s="67"/>
      <c r="L20" s="67"/>
      <c r="M20" s="67"/>
      <c r="N20" s="67"/>
    </row>
    <row r="21" spans="1:14">
      <c r="A21" s="67"/>
      <c r="B21" s="67"/>
      <c r="C21" s="67"/>
      <c r="D21" s="67"/>
      <c r="E21" s="67"/>
      <c r="F21" s="67"/>
      <c r="G21" s="67"/>
      <c r="H21" s="67"/>
      <c r="I21" s="67"/>
      <c r="J21" t="s">
        <v>95</v>
      </c>
      <c r="K21" s="67"/>
      <c r="L21" s="67"/>
      <c r="M21" s="67"/>
      <c r="N21" s="67"/>
    </row>
    <row r="23" spans="1:14" ht="14.4" thickBot="1"/>
    <row r="24" spans="1:14" ht="14.4" thickBot="1">
      <c r="A24" s="62" t="s">
        <v>102</v>
      </c>
      <c r="B24" s="323" t="s">
        <v>103</v>
      </c>
      <c r="C24" s="324"/>
      <c r="D24" s="324"/>
      <c r="E24" s="324"/>
      <c r="F24" s="324"/>
      <c r="G24" s="324"/>
      <c r="H24" s="324"/>
      <c r="I24" s="325"/>
      <c r="J24" s="62" t="s">
        <v>26</v>
      </c>
      <c r="K24" s="239" t="s">
        <v>104</v>
      </c>
      <c r="L24" s="241"/>
    </row>
    <row r="25" spans="1:14">
      <c r="A25" s="51" t="s">
        <v>96</v>
      </c>
      <c r="B25" s="52">
        <f>(B14-B15)^2</f>
        <v>0.49984899999999993</v>
      </c>
      <c r="C25" s="52">
        <f t="shared" ref="C25:F25" si="3">(C14-C15)^2</f>
        <v>0.49984899999999993</v>
      </c>
      <c r="D25" s="52">
        <f t="shared" si="3"/>
        <v>9</v>
      </c>
      <c r="E25" s="52">
        <f>(E14-E15)^2</f>
        <v>0.49984899999999993</v>
      </c>
      <c r="F25" s="52">
        <f t="shared" si="3"/>
        <v>0</v>
      </c>
      <c r="G25" s="52">
        <f>(G14-G15)^2</f>
        <v>0.49984899999999993</v>
      </c>
      <c r="H25" s="52">
        <f>(H14-H15)^2</f>
        <v>0.49984899999999993</v>
      </c>
      <c r="I25" s="52">
        <f>(I14-I15)^2</f>
        <v>0.49984899999999993</v>
      </c>
      <c r="J25" s="53">
        <f>SUM(B25:I25)</f>
        <v>11.999093999999998</v>
      </c>
      <c r="K25" s="333">
        <f>MIN(J25:J30)</f>
        <v>1</v>
      </c>
      <c r="L25" s="333"/>
    </row>
    <row r="26" spans="1:14">
      <c r="A26" s="54" t="s">
        <v>97</v>
      </c>
      <c r="B26" s="29">
        <f>(B14-B16)^2</f>
        <v>0</v>
      </c>
      <c r="C26" s="29">
        <f>(C14-C16)^2</f>
        <v>0</v>
      </c>
      <c r="D26" s="29">
        <f t="shared" ref="D26:I26" si="4">(D14-D16)^2</f>
        <v>0</v>
      </c>
      <c r="E26" s="29">
        <f t="shared" si="4"/>
        <v>0.49984899999999993</v>
      </c>
      <c r="F26" s="29">
        <f t="shared" si="4"/>
        <v>0.49984899999999993</v>
      </c>
      <c r="G26" s="29">
        <f t="shared" si="4"/>
        <v>0</v>
      </c>
      <c r="H26" s="29">
        <f t="shared" si="4"/>
        <v>0.49984899999999993</v>
      </c>
      <c r="I26" s="29">
        <f t="shared" si="4"/>
        <v>0.49984899999999993</v>
      </c>
      <c r="J26" s="30">
        <f t="shared" ref="J26:J30" si="5">SUM(B26:I26)</f>
        <v>1.9993959999999997</v>
      </c>
      <c r="K26" s="333"/>
      <c r="L26" s="333"/>
    </row>
    <row r="27" spans="1:14">
      <c r="A27" s="54" t="s">
        <v>98</v>
      </c>
      <c r="B27" s="29">
        <f>(B14-B17)^2</f>
        <v>0.49984899999999993</v>
      </c>
      <c r="C27" s="29">
        <f t="shared" ref="C27:I27" si="6">(C14-C17)^2</f>
        <v>0.49984899999999993</v>
      </c>
      <c r="D27" s="29">
        <f>(D14-D17)^2</f>
        <v>4</v>
      </c>
      <c r="E27" s="29">
        <f t="shared" si="6"/>
        <v>0.49984899999999993</v>
      </c>
      <c r="F27" s="29">
        <f t="shared" si="6"/>
        <v>0</v>
      </c>
      <c r="G27" s="29">
        <f t="shared" si="6"/>
        <v>0.49984899999999993</v>
      </c>
      <c r="H27" s="29">
        <f t="shared" si="6"/>
        <v>0.49984899999999993</v>
      </c>
      <c r="I27" s="29">
        <f t="shared" si="6"/>
        <v>0.49984899999999993</v>
      </c>
      <c r="J27" s="30">
        <f>SUM(B27:I27)</f>
        <v>6.9990940000000004</v>
      </c>
      <c r="K27" s="333"/>
      <c r="L27" s="333"/>
    </row>
    <row r="28" spans="1:14">
      <c r="A28" s="54" t="s">
        <v>99</v>
      </c>
      <c r="B28" s="29">
        <f>(B15-B16)^2</f>
        <v>0.49984899999999993</v>
      </c>
      <c r="C28" s="29">
        <f t="shared" ref="C28:I28" si="7">(C15-C16)^2</f>
        <v>0.49984899999999993</v>
      </c>
      <c r="D28" s="29">
        <f t="shared" si="7"/>
        <v>9</v>
      </c>
      <c r="E28" s="29">
        <f t="shared" si="7"/>
        <v>0</v>
      </c>
      <c r="F28" s="29">
        <f t="shared" si="7"/>
        <v>0.49984899999999993</v>
      </c>
      <c r="G28" s="29">
        <f t="shared" si="7"/>
        <v>0.49984899999999993</v>
      </c>
      <c r="H28" s="29">
        <f t="shared" si="7"/>
        <v>0</v>
      </c>
      <c r="I28" s="29">
        <f t="shared" si="7"/>
        <v>0</v>
      </c>
      <c r="J28" s="30">
        <f t="shared" si="5"/>
        <v>10.999395999999999</v>
      </c>
      <c r="K28" s="333"/>
      <c r="L28" s="333"/>
    </row>
    <row r="29" spans="1:14">
      <c r="A29" s="54" t="s">
        <v>100</v>
      </c>
      <c r="B29" s="29">
        <f>(B15-B17)^2</f>
        <v>0</v>
      </c>
      <c r="C29" s="29">
        <f t="shared" ref="C29:I29" si="8">(C15-C17)^2</f>
        <v>0</v>
      </c>
      <c r="D29" s="29">
        <f t="shared" si="8"/>
        <v>1</v>
      </c>
      <c r="E29" s="29">
        <f t="shared" si="8"/>
        <v>0</v>
      </c>
      <c r="F29" s="29">
        <f t="shared" si="8"/>
        <v>0</v>
      </c>
      <c r="G29" s="29">
        <f t="shared" si="8"/>
        <v>0</v>
      </c>
      <c r="H29" s="29">
        <f t="shared" si="8"/>
        <v>0</v>
      </c>
      <c r="I29" s="29">
        <f t="shared" si="8"/>
        <v>0</v>
      </c>
      <c r="J29" s="30">
        <f t="shared" si="5"/>
        <v>1</v>
      </c>
      <c r="K29" s="333"/>
      <c r="L29" s="333"/>
    </row>
    <row r="30" spans="1:14" ht="14.4" thickBot="1">
      <c r="A30" s="55" t="s">
        <v>101</v>
      </c>
      <c r="B30" s="31">
        <f>(B16-B17)^2</f>
        <v>0.49984899999999993</v>
      </c>
      <c r="C30" s="31">
        <f t="shared" ref="C30:I30" si="9">(C16-C17)^2</f>
        <v>0.49984899999999993</v>
      </c>
      <c r="D30" s="31">
        <f t="shared" si="9"/>
        <v>4</v>
      </c>
      <c r="E30" s="31">
        <f t="shared" si="9"/>
        <v>0</v>
      </c>
      <c r="F30" s="31">
        <f t="shared" si="9"/>
        <v>0.49984899999999993</v>
      </c>
      <c r="G30" s="31">
        <f t="shared" si="9"/>
        <v>0.49984899999999993</v>
      </c>
      <c r="H30" s="31">
        <f t="shared" si="9"/>
        <v>0</v>
      </c>
      <c r="I30" s="31">
        <f t="shared" si="9"/>
        <v>0</v>
      </c>
      <c r="J30" s="32">
        <f t="shared" si="5"/>
        <v>5.999396</v>
      </c>
      <c r="K30" s="333"/>
      <c r="L30" s="333"/>
    </row>
    <row r="32" spans="1:14" ht="14.4" thickBot="1">
      <c r="A32" s="321" t="s">
        <v>105</v>
      </c>
      <c r="B32" s="321"/>
      <c r="C32" s="321"/>
      <c r="D32" s="321"/>
      <c r="E32" s="321"/>
      <c r="F32" s="321"/>
      <c r="G32" s="321"/>
      <c r="H32" s="321"/>
      <c r="I32" s="321"/>
      <c r="J32" s="321"/>
    </row>
    <row r="33" spans="1:22" ht="14.4" thickBot="1">
      <c r="A33" s="62" t="s">
        <v>102</v>
      </c>
      <c r="B33" s="323" t="s">
        <v>103</v>
      </c>
      <c r="C33" s="324"/>
      <c r="D33" s="324"/>
      <c r="E33" s="324"/>
      <c r="F33" s="324"/>
      <c r="G33" s="324"/>
      <c r="H33" s="324"/>
      <c r="I33" s="325"/>
      <c r="J33" s="62" t="s">
        <v>26</v>
      </c>
      <c r="K33" s="323" t="s">
        <v>104</v>
      </c>
      <c r="L33" s="325"/>
    </row>
    <row r="34" spans="1:22">
      <c r="A34" s="51" t="s">
        <v>106</v>
      </c>
      <c r="B34" s="52"/>
      <c r="C34" s="52"/>
      <c r="D34" s="52"/>
      <c r="E34" s="52"/>
      <c r="F34" s="52"/>
      <c r="G34" s="52"/>
      <c r="H34" s="52"/>
      <c r="I34" s="52"/>
      <c r="J34" s="52">
        <f>M44</f>
        <v>5.4995470000000006</v>
      </c>
      <c r="K34" s="327">
        <f>MIN(J34:J36)</f>
        <v>1.999396</v>
      </c>
      <c r="L34" s="328"/>
    </row>
    <row r="35" spans="1:22">
      <c r="A35" s="54" t="s">
        <v>107</v>
      </c>
      <c r="B35" s="29"/>
      <c r="C35" s="29"/>
      <c r="D35" s="29"/>
      <c r="E35" s="29"/>
      <c r="F35" s="29"/>
      <c r="G35" s="29"/>
      <c r="H35" s="29"/>
      <c r="I35" s="29"/>
      <c r="J35" s="29">
        <f>M54</f>
        <v>5.4995470000000006</v>
      </c>
      <c r="K35" s="329"/>
      <c r="L35" s="330"/>
      <c r="M35" s="326" t="s">
        <v>117</v>
      </c>
      <c r="N35" s="326"/>
    </row>
    <row r="36" spans="1:22" ht="14.4" thickBot="1">
      <c r="A36" s="55" t="s">
        <v>97</v>
      </c>
      <c r="B36" s="31">
        <v>0</v>
      </c>
      <c r="C36" s="31">
        <v>0</v>
      </c>
      <c r="D36" s="31">
        <v>0</v>
      </c>
      <c r="E36" s="31">
        <v>0.49984899999999993</v>
      </c>
      <c r="F36" s="31">
        <v>0.49984899999999993</v>
      </c>
      <c r="G36" s="31">
        <v>0</v>
      </c>
      <c r="H36" s="31">
        <v>0.49984899999999993</v>
      </c>
      <c r="I36" s="31">
        <v>0.49984899999999993</v>
      </c>
      <c r="J36" s="31">
        <v>1.999396</v>
      </c>
      <c r="K36" s="331"/>
      <c r="L36" s="332"/>
      <c r="M36" s="34" t="s">
        <v>108</v>
      </c>
      <c r="N36" s="29">
        <v>1</v>
      </c>
    </row>
    <row r="37" spans="1:22">
      <c r="M37" s="29" t="s">
        <v>109</v>
      </c>
      <c r="N37" s="29">
        <v>2</v>
      </c>
    </row>
    <row r="38" spans="1:22">
      <c r="M38" s="29" t="s">
        <v>110</v>
      </c>
      <c r="N38" s="29">
        <v>4</v>
      </c>
    </row>
    <row r="39" spans="1:22">
      <c r="M39" s="29" t="s">
        <v>111</v>
      </c>
      <c r="N39" s="29">
        <v>1</v>
      </c>
    </row>
    <row r="40" spans="1:22">
      <c r="M40" s="29" t="s">
        <v>112</v>
      </c>
      <c r="N40" s="29">
        <v>1</v>
      </c>
    </row>
    <row r="41" spans="1:22" ht="14.4" thickBot="1">
      <c r="M41" s="29" t="s">
        <v>113</v>
      </c>
      <c r="N41" s="29">
        <v>1</v>
      </c>
    </row>
    <row r="42" spans="1:22">
      <c r="M42" s="29" t="s">
        <v>116</v>
      </c>
      <c r="N42" s="29">
        <f>SUM(O42:Y42)</f>
        <v>1</v>
      </c>
      <c r="O42" s="52">
        <f t="shared" ref="O42:V42" si="10">(B15-B17)^2</f>
        <v>0</v>
      </c>
      <c r="P42" s="52">
        <f t="shared" si="10"/>
        <v>0</v>
      </c>
      <c r="Q42" s="52">
        <f t="shared" si="10"/>
        <v>1</v>
      </c>
      <c r="R42" s="52">
        <f t="shared" si="10"/>
        <v>0</v>
      </c>
      <c r="S42" s="52">
        <f t="shared" si="10"/>
        <v>0</v>
      </c>
      <c r="T42" s="52">
        <f t="shared" si="10"/>
        <v>0</v>
      </c>
      <c r="U42" s="52">
        <f t="shared" si="10"/>
        <v>0</v>
      </c>
      <c r="V42" s="52">
        <f t="shared" si="10"/>
        <v>0</v>
      </c>
    </row>
    <row r="43" spans="1:22">
      <c r="M43" s="317" t="s">
        <v>193</v>
      </c>
      <c r="N43" s="318"/>
      <c r="O43" s="29">
        <f>O42/2</f>
        <v>0</v>
      </c>
      <c r="P43" s="29">
        <f t="shared" ref="P43:V43" si="11">P42/2</f>
        <v>0</v>
      </c>
      <c r="Q43" s="29">
        <f t="shared" si="11"/>
        <v>0.5</v>
      </c>
      <c r="R43" s="29">
        <f t="shared" si="11"/>
        <v>0</v>
      </c>
      <c r="S43" s="29">
        <f t="shared" si="11"/>
        <v>0</v>
      </c>
      <c r="T43" s="29">
        <f t="shared" si="11"/>
        <v>0</v>
      </c>
      <c r="U43" s="29">
        <f t="shared" si="11"/>
        <v>0</v>
      </c>
      <c r="V43" s="29">
        <f t="shared" si="11"/>
        <v>0</v>
      </c>
    </row>
    <row r="44" spans="1:22">
      <c r="M44" s="319">
        <f>SUM(O44:V44)</f>
        <v>5.4995470000000006</v>
      </c>
      <c r="N44" s="320"/>
      <c r="O44" s="29">
        <f t="shared" ref="O44:V44" si="12">(O43-B14)^2</f>
        <v>0.49984899999999993</v>
      </c>
      <c r="P44" s="29">
        <f t="shared" si="12"/>
        <v>0</v>
      </c>
      <c r="Q44" s="29">
        <f t="shared" si="12"/>
        <v>4</v>
      </c>
      <c r="R44" s="29">
        <f t="shared" si="12"/>
        <v>0.49984899999999993</v>
      </c>
      <c r="S44" s="29">
        <f t="shared" si="12"/>
        <v>0</v>
      </c>
      <c r="T44" s="29">
        <f t="shared" si="12"/>
        <v>0</v>
      </c>
      <c r="U44" s="29">
        <f t="shared" si="12"/>
        <v>0.49984899999999993</v>
      </c>
      <c r="V44" s="29">
        <f t="shared" si="12"/>
        <v>0</v>
      </c>
    </row>
    <row r="46" spans="1:22">
      <c r="M46" s="29" t="s">
        <v>108</v>
      </c>
      <c r="N46" s="29">
        <v>3</v>
      </c>
    </row>
    <row r="47" spans="1:22">
      <c r="M47" s="29" t="s">
        <v>109</v>
      </c>
      <c r="N47" s="29">
        <v>2</v>
      </c>
    </row>
    <row r="48" spans="1:22">
      <c r="M48" s="29" t="s">
        <v>110</v>
      </c>
      <c r="N48" s="29">
        <v>4</v>
      </c>
    </row>
    <row r="49" spans="1:22">
      <c r="M49" s="29" t="s">
        <v>111</v>
      </c>
      <c r="N49" s="29">
        <v>1</v>
      </c>
    </row>
    <row r="50" spans="1:22">
      <c r="M50" s="29" t="s">
        <v>112</v>
      </c>
      <c r="N50" s="29">
        <v>1</v>
      </c>
    </row>
    <row r="51" spans="1:22" ht="14.4" thickBot="1">
      <c r="M51" s="29" t="s">
        <v>113</v>
      </c>
      <c r="N51" s="29">
        <v>1</v>
      </c>
    </row>
    <row r="52" spans="1:22">
      <c r="M52" s="29" t="s">
        <v>116</v>
      </c>
      <c r="N52" s="29">
        <f>SUM(O52:Y52)</f>
        <v>1</v>
      </c>
      <c r="O52" s="52">
        <f t="shared" ref="O52:V52" si="13">(B17-B15)^2</f>
        <v>0</v>
      </c>
      <c r="P52" s="52">
        <f t="shared" si="13"/>
        <v>0</v>
      </c>
      <c r="Q52" s="52">
        <f t="shared" si="13"/>
        <v>1</v>
      </c>
      <c r="R52" s="52">
        <f t="shared" si="13"/>
        <v>0</v>
      </c>
      <c r="S52" s="52">
        <f t="shared" si="13"/>
        <v>0</v>
      </c>
      <c r="T52" s="52">
        <f t="shared" si="13"/>
        <v>0</v>
      </c>
      <c r="U52" s="52">
        <f t="shared" si="13"/>
        <v>0</v>
      </c>
      <c r="V52" s="52">
        <f t="shared" si="13"/>
        <v>0</v>
      </c>
    </row>
    <row r="53" spans="1:22">
      <c r="M53" s="317" t="s">
        <v>193</v>
      </c>
      <c r="N53" s="318"/>
      <c r="O53" s="29">
        <f>O52/2</f>
        <v>0</v>
      </c>
      <c r="P53" s="29">
        <f t="shared" ref="P53:V53" si="14">P52/2</f>
        <v>0</v>
      </c>
      <c r="Q53" s="29">
        <f t="shared" si="14"/>
        <v>0.5</v>
      </c>
      <c r="R53" s="29">
        <f t="shared" si="14"/>
        <v>0</v>
      </c>
      <c r="S53" s="29">
        <f t="shared" si="14"/>
        <v>0</v>
      </c>
      <c r="T53" s="29">
        <f t="shared" si="14"/>
        <v>0</v>
      </c>
      <c r="U53" s="29">
        <f t="shared" si="14"/>
        <v>0</v>
      </c>
      <c r="V53" s="29">
        <f t="shared" si="14"/>
        <v>0</v>
      </c>
    </row>
    <row r="54" spans="1:22">
      <c r="M54" s="319">
        <f>SUM(O54:V54)</f>
        <v>5.4995470000000006</v>
      </c>
      <c r="N54" s="320">
        <f>SUM(O54:V54)</f>
        <v>5.4995470000000006</v>
      </c>
      <c r="O54" s="29">
        <f t="shared" ref="O54:V54" si="15">(O53-B16)^2</f>
        <v>0.49984899999999993</v>
      </c>
      <c r="P54" s="29">
        <f t="shared" si="15"/>
        <v>0</v>
      </c>
      <c r="Q54" s="29">
        <f t="shared" si="15"/>
        <v>4</v>
      </c>
      <c r="R54" s="29">
        <f t="shared" si="15"/>
        <v>0</v>
      </c>
      <c r="S54" s="29">
        <f t="shared" si="15"/>
        <v>0.49984899999999993</v>
      </c>
      <c r="T54" s="29">
        <f t="shared" si="15"/>
        <v>0</v>
      </c>
      <c r="U54" s="29">
        <f t="shared" si="15"/>
        <v>0</v>
      </c>
      <c r="V54" s="29">
        <f t="shared" si="15"/>
        <v>0.49984899999999993</v>
      </c>
    </row>
    <row r="56" spans="1:22">
      <c r="A56" s="337" t="s">
        <v>118</v>
      </c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</row>
    <row r="58" spans="1:22">
      <c r="M58" s="173" t="s">
        <v>108</v>
      </c>
      <c r="N58" s="173">
        <v>3</v>
      </c>
    </row>
    <row r="59" spans="1:22" ht="20.399999999999999">
      <c r="A59" t="s">
        <v>119</v>
      </c>
      <c r="B59" s="338" t="s">
        <v>124</v>
      </c>
      <c r="C59" s="338"/>
      <c r="D59" s="338"/>
      <c r="E59" s="338"/>
      <c r="F59" s="338"/>
      <c r="G59" s="338"/>
      <c r="H59" s="338"/>
      <c r="I59" s="338"/>
      <c r="J59" s="338"/>
      <c r="K59" s="338"/>
      <c r="L59" s="339"/>
      <c r="M59" s="173" t="s">
        <v>109</v>
      </c>
      <c r="N59" s="173">
        <v>1</v>
      </c>
    </row>
    <row r="60" spans="1:22">
      <c r="M60" s="173" t="s">
        <v>110</v>
      </c>
      <c r="N60" s="173">
        <v>4</v>
      </c>
    </row>
    <row r="61" spans="1:22">
      <c r="M61" s="173" t="s">
        <v>120</v>
      </c>
      <c r="N61" s="173">
        <v>2</v>
      </c>
    </row>
    <row r="62" spans="1:22">
      <c r="M62" s="29" t="s">
        <v>111</v>
      </c>
      <c r="N62" s="29">
        <v>1</v>
      </c>
    </row>
    <row r="63" spans="1:22">
      <c r="M63" s="29" t="s">
        <v>112</v>
      </c>
      <c r="N63" s="29">
        <v>1</v>
      </c>
    </row>
    <row r="64" spans="1:22">
      <c r="M64" s="29" t="s">
        <v>113</v>
      </c>
      <c r="N64" s="29">
        <v>1</v>
      </c>
    </row>
    <row r="65" spans="1:22">
      <c r="M65" s="29" t="s">
        <v>121</v>
      </c>
      <c r="N65" s="29">
        <v>1</v>
      </c>
    </row>
    <row r="66" spans="1:22">
      <c r="M66" s="29" t="s">
        <v>114</v>
      </c>
      <c r="N66" s="29">
        <f>SUM(O66:V66)</f>
        <v>1.9993959999999997</v>
      </c>
      <c r="O66" s="29">
        <v>0</v>
      </c>
      <c r="P66" s="29">
        <v>0</v>
      </c>
      <c r="Q66" s="29">
        <v>0</v>
      </c>
      <c r="R66" s="29">
        <v>0.49984899999999993</v>
      </c>
      <c r="S66" s="29">
        <v>0.49984899999999993</v>
      </c>
      <c r="T66" s="29">
        <v>0</v>
      </c>
      <c r="U66" s="29">
        <v>0.49984899999999993</v>
      </c>
      <c r="V66" s="29">
        <v>0.49984899999999993</v>
      </c>
    </row>
    <row r="67" spans="1:22" ht="14.4" thickBot="1">
      <c r="M67" s="29" t="s">
        <v>122</v>
      </c>
      <c r="N67" s="29">
        <f>SUM(O67:Y67)</f>
        <v>1</v>
      </c>
      <c r="O67" s="29">
        <v>0</v>
      </c>
      <c r="P67" s="29">
        <v>0</v>
      </c>
      <c r="Q67" s="29">
        <v>1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</row>
    <row r="68" spans="1:22" ht="14.4" thickBot="1">
      <c r="K68" s="239" t="s">
        <v>193</v>
      </c>
      <c r="L68" s="241"/>
      <c r="M68" s="34" t="s">
        <v>123</v>
      </c>
      <c r="N68" s="29">
        <f>SUM(O68:Y68)</f>
        <v>1.9993960912039999</v>
      </c>
      <c r="O68" s="52">
        <f>(O66-O67)^2</f>
        <v>0</v>
      </c>
      <c r="P68" s="52">
        <f t="shared" ref="P68:V68" si="16">(P66-P67)^2</f>
        <v>0</v>
      </c>
      <c r="Q68" s="52">
        <f t="shared" si="16"/>
        <v>1</v>
      </c>
      <c r="R68" s="52">
        <f t="shared" si="16"/>
        <v>0.24984902280099994</v>
      </c>
      <c r="S68" s="52">
        <f t="shared" si="16"/>
        <v>0.24984902280099994</v>
      </c>
      <c r="T68" s="52">
        <f t="shared" si="16"/>
        <v>0</v>
      </c>
      <c r="U68" s="52">
        <f t="shared" si="16"/>
        <v>0.24984902280099994</v>
      </c>
      <c r="V68" s="52">
        <f t="shared" si="16"/>
        <v>0.24984902280099994</v>
      </c>
    </row>
    <row r="69" spans="1:22" s="1" customFormat="1"/>
    <row r="70" spans="1:22" ht="20.399999999999999" customHeight="1">
      <c r="A70" s="340" t="s">
        <v>125</v>
      </c>
      <c r="B70" s="340"/>
      <c r="C70" s="340"/>
      <c r="D70" s="340"/>
      <c r="E70" s="340"/>
      <c r="F70" s="340"/>
      <c r="G70" s="340"/>
      <c r="H70" s="340"/>
      <c r="I70" s="340"/>
      <c r="J70" s="340"/>
      <c r="K70" s="340"/>
      <c r="L70" s="340"/>
    </row>
    <row r="71" spans="1:22" ht="14.4" thickBot="1"/>
    <row r="72" spans="1:22" ht="14.4" thickBot="1">
      <c r="A72" s="62" t="s">
        <v>102</v>
      </c>
      <c r="B72" s="334" t="s">
        <v>103</v>
      </c>
      <c r="C72" s="335"/>
      <c r="D72" s="335"/>
      <c r="E72" s="335"/>
      <c r="F72" s="335"/>
      <c r="G72" s="335"/>
      <c r="H72" s="335"/>
      <c r="I72" s="336"/>
      <c r="J72" s="62" t="s">
        <v>26</v>
      </c>
      <c r="K72" s="239" t="s">
        <v>104</v>
      </c>
      <c r="L72" s="241"/>
    </row>
    <row r="73" spans="1:22" ht="14.4" thickBot="1">
      <c r="A73" s="51" t="s">
        <v>96</v>
      </c>
      <c r="B73" s="52">
        <f t="shared" ref="B73:I73" si="17">(B14-B15)^2</f>
        <v>0.49984899999999993</v>
      </c>
      <c r="C73" s="52">
        <f t="shared" si="17"/>
        <v>0.49984899999999993</v>
      </c>
      <c r="D73" s="52">
        <f t="shared" si="17"/>
        <v>9</v>
      </c>
      <c r="E73" s="52">
        <f t="shared" si="17"/>
        <v>0.49984899999999993</v>
      </c>
      <c r="F73" s="52">
        <f t="shared" si="17"/>
        <v>0</v>
      </c>
      <c r="G73" s="52">
        <f t="shared" si="17"/>
        <v>0.49984899999999993</v>
      </c>
      <c r="H73" s="52">
        <f t="shared" si="17"/>
        <v>0.49984899999999993</v>
      </c>
      <c r="I73" s="52">
        <f t="shared" si="17"/>
        <v>0.49984899999999993</v>
      </c>
      <c r="J73" s="53">
        <f>SUM(B73:I73)</f>
        <v>11.999093999999998</v>
      </c>
      <c r="K73" s="333">
        <f>MIN(J73:J78)</f>
        <v>1</v>
      </c>
      <c r="L73" s="333"/>
    </row>
    <row r="74" spans="1:22" ht="14.4" thickBot="1">
      <c r="A74" s="54" t="s">
        <v>97</v>
      </c>
      <c r="B74" s="52">
        <f t="shared" ref="B74:I74" si="18">(B14-B16)^2</f>
        <v>0</v>
      </c>
      <c r="C74" s="52">
        <f t="shared" si="18"/>
        <v>0</v>
      </c>
      <c r="D74" s="52">
        <f t="shared" si="18"/>
        <v>0</v>
      </c>
      <c r="E74" s="52">
        <f t="shared" si="18"/>
        <v>0.49984899999999993</v>
      </c>
      <c r="F74" s="52">
        <f t="shared" si="18"/>
        <v>0.49984899999999993</v>
      </c>
      <c r="G74" s="52">
        <f t="shared" si="18"/>
        <v>0</v>
      </c>
      <c r="H74" s="52">
        <f t="shared" si="18"/>
        <v>0.49984899999999993</v>
      </c>
      <c r="I74" s="52">
        <f t="shared" si="18"/>
        <v>0.49984899999999993</v>
      </c>
      <c r="J74" s="30">
        <f t="shared" ref="J74" si="19">SUM(B74:I74)</f>
        <v>1.9993959999999997</v>
      </c>
      <c r="K74" s="333"/>
      <c r="L74" s="333"/>
    </row>
    <row r="75" spans="1:22" ht="14.4" thickBot="1">
      <c r="A75" s="54" t="s">
        <v>98</v>
      </c>
      <c r="B75" s="52">
        <f t="shared" ref="B75:I75" si="20">(B14-B17)^2</f>
        <v>0.49984899999999993</v>
      </c>
      <c r="C75" s="52">
        <f t="shared" si="20"/>
        <v>0.49984899999999993</v>
      </c>
      <c r="D75" s="52">
        <f t="shared" si="20"/>
        <v>4</v>
      </c>
      <c r="E75" s="52">
        <f t="shared" si="20"/>
        <v>0.49984899999999993</v>
      </c>
      <c r="F75" s="52">
        <f t="shared" si="20"/>
        <v>0</v>
      </c>
      <c r="G75" s="52">
        <f t="shared" si="20"/>
        <v>0.49984899999999993</v>
      </c>
      <c r="H75" s="52">
        <f t="shared" si="20"/>
        <v>0.49984899999999993</v>
      </c>
      <c r="I75" s="52">
        <f t="shared" si="20"/>
        <v>0.49984899999999993</v>
      </c>
      <c r="J75" s="30">
        <f>SUM(B75:I75)</f>
        <v>6.9990940000000004</v>
      </c>
      <c r="K75" s="333"/>
      <c r="L75" s="333"/>
    </row>
    <row r="76" spans="1:22" ht="14.4" thickBot="1">
      <c r="A76" s="54" t="s">
        <v>99</v>
      </c>
      <c r="B76" s="52">
        <f t="shared" ref="B76:I76" si="21">(B15-B16)^2</f>
        <v>0.49984899999999993</v>
      </c>
      <c r="C76" s="52">
        <f t="shared" si="21"/>
        <v>0.49984899999999993</v>
      </c>
      <c r="D76" s="52">
        <f t="shared" si="21"/>
        <v>9</v>
      </c>
      <c r="E76" s="52">
        <f t="shared" si="21"/>
        <v>0</v>
      </c>
      <c r="F76" s="52">
        <f t="shared" si="21"/>
        <v>0.49984899999999993</v>
      </c>
      <c r="G76" s="52">
        <f t="shared" si="21"/>
        <v>0.49984899999999993</v>
      </c>
      <c r="H76" s="52">
        <f t="shared" si="21"/>
        <v>0</v>
      </c>
      <c r="I76" s="52">
        <f t="shared" si="21"/>
        <v>0</v>
      </c>
      <c r="J76" s="30">
        <f t="shared" ref="J76:J78" si="22">SUM(B76:I76)</f>
        <v>10.999395999999999</v>
      </c>
      <c r="K76" s="333"/>
      <c r="L76" s="333"/>
    </row>
    <row r="77" spans="1:22" ht="14.4" thickBot="1">
      <c r="A77" s="54" t="s">
        <v>100</v>
      </c>
      <c r="B77" s="52">
        <f t="shared" ref="B77:I77" si="23">(B15-B17)^2</f>
        <v>0</v>
      </c>
      <c r="C77" s="52">
        <f t="shared" si="23"/>
        <v>0</v>
      </c>
      <c r="D77" s="52">
        <f t="shared" si="23"/>
        <v>1</v>
      </c>
      <c r="E77" s="52">
        <f t="shared" si="23"/>
        <v>0</v>
      </c>
      <c r="F77" s="52">
        <f t="shared" si="23"/>
        <v>0</v>
      </c>
      <c r="G77" s="52">
        <f t="shared" si="23"/>
        <v>0</v>
      </c>
      <c r="H77" s="52">
        <f t="shared" si="23"/>
        <v>0</v>
      </c>
      <c r="I77" s="52">
        <f t="shared" si="23"/>
        <v>0</v>
      </c>
      <c r="J77" s="30">
        <f t="shared" si="22"/>
        <v>1</v>
      </c>
      <c r="K77" s="333"/>
      <c r="L77" s="333"/>
    </row>
    <row r="78" spans="1:22" ht="14.4" thickBot="1">
      <c r="A78" s="55" t="s">
        <v>101</v>
      </c>
      <c r="B78" s="52">
        <f t="shared" ref="B78:I78" si="24">(B16-B17)^2</f>
        <v>0.49984899999999993</v>
      </c>
      <c r="C78" s="52">
        <f t="shared" si="24"/>
        <v>0.49984899999999993</v>
      </c>
      <c r="D78" s="52">
        <f t="shared" si="24"/>
        <v>4</v>
      </c>
      <c r="E78" s="52">
        <f t="shared" si="24"/>
        <v>0</v>
      </c>
      <c r="F78" s="52">
        <f t="shared" si="24"/>
        <v>0.49984899999999993</v>
      </c>
      <c r="G78" s="52">
        <f t="shared" si="24"/>
        <v>0.49984899999999993</v>
      </c>
      <c r="H78" s="52">
        <f t="shared" si="24"/>
        <v>0</v>
      </c>
      <c r="I78" s="52">
        <f t="shared" si="24"/>
        <v>0</v>
      </c>
      <c r="J78" s="32">
        <f t="shared" si="22"/>
        <v>5.999396</v>
      </c>
      <c r="K78" s="333"/>
      <c r="L78" s="333"/>
    </row>
    <row r="81" spans="1:23" ht="14.4" thickBot="1"/>
    <row r="82" spans="1:23" ht="14.4" thickBot="1">
      <c r="A82" s="62" t="s">
        <v>102</v>
      </c>
      <c r="B82" s="334" t="s">
        <v>103</v>
      </c>
      <c r="C82" s="335"/>
      <c r="D82" s="335"/>
      <c r="E82" s="335"/>
      <c r="F82" s="335"/>
      <c r="G82" s="335"/>
      <c r="H82" s="335"/>
      <c r="I82" s="336"/>
      <c r="J82" s="62" t="s">
        <v>26</v>
      </c>
      <c r="K82" s="323" t="s">
        <v>104</v>
      </c>
      <c r="L82" s="325"/>
    </row>
    <row r="83" spans="1:23">
      <c r="A83" s="51" t="s">
        <v>106</v>
      </c>
      <c r="B83" s="52"/>
      <c r="C83" s="52"/>
      <c r="D83" s="52"/>
      <c r="E83" s="52"/>
      <c r="F83" s="52"/>
      <c r="G83" s="52"/>
      <c r="H83" s="52"/>
      <c r="I83" s="52"/>
      <c r="J83" s="52">
        <f>O90</f>
        <v>9.4990939999999995</v>
      </c>
      <c r="K83" s="327">
        <f>MIN(J83:J85)</f>
        <v>1.9993959999999997</v>
      </c>
      <c r="L83" s="328"/>
    </row>
    <row r="84" spans="1:23">
      <c r="A84" s="54" t="s">
        <v>107</v>
      </c>
      <c r="B84" s="29"/>
      <c r="C84" s="29"/>
      <c r="D84" s="29"/>
      <c r="E84" s="29"/>
      <c r="F84" s="29"/>
      <c r="G84" s="29"/>
      <c r="H84" s="29"/>
      <c r="I84" s="29"/>
      <c r="J84" s="29">
        <f>O98</f>
        <v>8.4993959999999991</v>
      </c>
      <c r="K84" s="329"/>
      <c r="L84" s="330"/>
      <c r="N84" s="29" t="s">
        <v>108</v>
      </c>
      <c r="O84" s="29">
        <v>1</v>
      </c>
    </row>
    <row r="85" spans="1:23" ht="14.4" thickBot="1">
      <c r="A85" s="55" t="s">
        <v>97</v>
      </c>
      <c r="B85" s="31">
        <v>0</v>
      </c>
      <c r="C85" s="31">
        <v>0</v>
      </c>
      <c r="D85" s="31">
        <v>0</v>
      </c>
      <c r="E85" s="31">
        <v>0.49984899999999993</v>
      </c>
      <c r="F85" s="31">
        <v>0.49984899999999993</v>
      </c>
      <c r="G85" s="31">
        <v>0</v>
      </c>
      <c r="H85" s="31">
        <v>0.49984899999999993</v>
      </c>
      <c r="I85" s="31">
        <v>0.49984899999999993</v>
      </c>
      <c r="J85" s="31">
        <v>1.9993959999999997</v>
      </c>
      <c r="K85" s="331"/>
      <c r="L85" s="332"/>
      <c r="N85" s="29" t="s">
        <v>109</v>
      </c>
      <c r="O85" s="29">
        <v>2</v>
      </c>
    </row>
    <row r="86" spans="1:23">
      <c r="N86" s="29" t="s">
        <v>110</v>
      </c>
      <c r="O86" s="29">
        <v>4</v>
      </c>
    </row>
    <row r="87" spans="1:23">
      <c r="N87" s="29" t="s">
        <v>114</v>
      </c>
      <c r="O87" s="29">
        <f>SUM(P87:W87)</f>
        <v>11.999093999999998</v>
      </c>
      <c r="P87">
        <f t="shared" ref="P87:W87" si="25">(B14-B15)^2</f>
        <v>0.49984899999999993</v>
      </c>
      <c r="Q87">
        <f t="shared" si="25"/>
        <v>0.49984899999999993</v>
      </c>
      <c r="R87">
        <f t="shared" si="25"/>
        <v>9</v>
      </c>
      <c r="S87">
        <f t="shared" si="25"/>
        <v>0.49984899999999993</v>
      </c>
      <c r="T87">
        <f t="shared" si="25"/>
        <v>0</v>
      </c>
      <c r="U87">
        <f t="shared" si="25"/>
        <v>0.49984899999999993</v>
      </c>
      <c r="V87">
        <f t="shared" si="25"/>
        <v>0.49984899999999993</v>
      </c>
      <c r="W87">
        <f t="shared" si="25"/>
        <v>0.49984899999999993</v>
      </c>
    </row>
    <row r="88" spans="1:23" ht="14.4" thickBot="1">
      <c r="N88" s="47" t="s">
        <v>115</v>
      </c>
      <c r="O88" s="47">
        <f>SUM(P88:Z88)</f>
        <v>6.9990940000000004</v>
      </c>
      <c r="P88">
        <f t="shared" ref="P88:W88" si="26">(B14-B17)^2</f>
        <v>0.49984899999999993</v>
      </c>
      <c r="Q88">
        <f t="shared" si="26"/>
        <v>0.49984899999999993</v>
      </c>
      <c r="R88">
        <f t="shared" si="26"/>
        <v>4</v>
      </c>
      <c r="S88">
        <f t="shared" si="26"/>
        <v>0.49984899999999993</v>
      </c>
      <c r="T88">
        <f t="shared" si="26"/>
        <v>0</v>
      </c>
      <c r="U88">
        <f t="shared" si="26"/>
        <v>0.49984899999999993</v>
      </c>
      <c r="V88">
        <f t="shared" si="26"/>
        <v>0.49984899999999993</v>
      </c>
      <c r="W88">
        <f t="shared" si="26"/>
        <v>0.49984899999999993</v>
      </c>
    </row>
    <row r="89" spans="1:23">
      <c r="N89" s="168" t="s">
        <v>126</v>
      </c>
      <c r="O89" s="169">
        <f>SUM(O87:O88)</f>
        <v>18.998187999999999</v>
      </c>
    </row>
    <row r="90" spans="1:23" ht="14.4" thickBot="1">
      <c r="N90" s="58" t="s">
        <v>127</v>
      </c>
      <c r="O90" s="170">
        <f>O89/2</f>
        <v>9.4990939999999995</v>
      </c>
    </row>
    <row r="91" spans="1:23" ht="14.4" thickBot="1"/>
    <row r="92" spans="1:23" ht="16.2" thickBot="1">
      <c r="C92" s="293" t="s">
        <v>202</v>
      </c>
      <c r="D92" s="294"/>
      <c r="E92" s="294"/>
      <c r="F92" s="294"/>
      <c r="G92" s="294"/>
      <c r="H92" s="294"/>
      <c r="I92" s="295"/>
      <c r="N92" s="29" t="s">
        <v>108</v>
      </c>
      <c r="O92" s="29">
        <v>3</v>
      </c>
    </row>
    <row r="93" spans="1:23">
      <c r="N93" s="29" t="s">
        <v>109</v>
      </c>
      <c r="O93" s="29">
        <v>2</v>
      </c>
    </row>
    <row r="94" spans="1:23">
      <c r="N94" s="29" t="s">
        <v>110</v>
      </c>
      <c r="O94" s="29">
        <v>4</v>
      </c>
    </row>
    <row r="95" spans="1:23">
      <c r="N95" s="29" t="s">
        <v>114</v>
      </c>
      <c r="O95" s="29">
        <f>SUM(P95:W95)</f>
        <v>10.999395999999999</v>
      </c>
      <c r="P95">
        <f t="shared" ref="P95:W96" si="27">(B16-B15)^2</f>
        <v>0.49984899999999993</v>
      </c>
      <c r="Q95">
        <f t="shared" si="27"/>
        <v>0.49984899999999993</v>
      </c>
      <c r="R95">
        <f t="shared" si="27"/>
        <v>9</v>
      </c>
      <c r="S95">
        <f t="shared" si="27"/>
        <v>0</v>
      </c>
      <c r="T95">
        <f t="shared" si="27"/>
        <v>0.49984899999999993</v>
      </c>
      <c r="U95">
        <f t="shared" si="27"/>
        <v>0.49984899999999993</v>
      </c>
      <c r="V95">
        <f t="shared" si="27"/>
        <v>0</v>
      </c>
      <c r="W95">
        <f t="shared" si="27"/>
        <v>0</v>
      </c>
    </row>
    <row r="96" spans="1:23" ht="14.4" thickBot="1">
      <c r="N96" s="47" t="s">
        <v>115</v>
      </c>
      <c r="O96" s="47">
        <f>SUM(P96:Z96)</f>
        <v>5.999396</v>
      </c>
      <c r="P96">
        <f t="shared" si="27"/>
        <v>0.49984899999999993</v>
      </c>
      <c r="Q96">
        <f t="shared" si="27"/>
        <v>0.49984899999999993</v>
      </c>
      <c r="R96">
        <f t="shared" si="27"/>
        <v>4</v>
      </c>
      <c r="S96">
        <f t="shared" si="27"/>
        <v>0</v>
      </c>
      <c r="T96">
        <f t="shared" si="27"/>
        <v>0.49984899999999993</v>
      </c>
      <c r="U96">
        <f t="shared" si="27"/>
        <v>0.49984899999999993</v>
      </c>
      <c r="V96">
        <f t="shared" si="27"/>
        <v>0</v>
      </c>
      <c r="W96">
        <f t="shared" si="27"/>
        <v>0</v>
      </c>
    </row>
    <row r="97" spans="2:15">
      <c r="N97" s="168" t="s">
        <v>126</v>
      </c>
      <c r="O97" s="169">
        <f>SUM(O95:O96)</f>
        <v>16.998791999999998</v>
      </c>
    </row>
    <row r="98" spans="2:15" ht="14.4" thickBot="1">
      <c r="N98" s="58" t="s">
        <v>127</v>
      </c>
      <c r="O98" s="170">
        <f>O97/2</f>
        <v>8.4993959999999991</v>
      </c>
    </row>
    <row r="101" spans="2:15" s="1" customFormat="1" ht="14.4" thickBot="1"/>
    <row r="102" spans="2:15" ht="23.4" thickBot="1">
      <c r="B102" s="296" t="s">
        <v>128</v>
      </c>
      <c r="C102" s="297"/>
      <c r="D102" s="297"/>
      <c r="E102" s="297"/>
      <c r="F102" s="297"/>
      <c r="G102" s="297"/>
      <c r="H102" s="297"/>
      <c r="I102" s="297"/>
      <c r="J102" s="297"/>
      <c r="K102" s="297"/>
      <c r="L102" s="298"/>
    </row>
    <row r="103" spans="2:15" ht="23.4" thickBot="1">
      <c r="B103" s="296" t="s">
        <v>198</v>
      </c>
      <c r="C103" s="297"/>
      <c r="D103" s="297"/>
      <c r="E103" s="297"/>
      <c r="F103" s="297"/>
      <c r="G103" s="297"/>
      <c r="H103" s="297"/>
      <c r="I103" s="297"/>
      <c r="J103" s="297"/>
      <c r="K103" s="297"/>
      <c r="L103" s="298"/>
    </row>
    <row r="104" spans="2:15" ht="18" thickBot="1">
      <c r="B104" s="150"/>
      <c r="C104" s="150"/>
      <c r="D104" s="150"/>
      <c r="E104" s="150"/>
      <c r="F104" s="149" t="s">
        <v>130</v>
      </c>
      <c r="G104" s="150"/>
      <c r="H104" s="150"/>
      <c r="I104" s="150"/>
      <c r="J104" s="150"/>
      <c r="K104" s="150"/>
      <c r="L104" s="150"/>
    </row>
    <row r="105" spans="2:15" ht="18" thickBot="1">
      <c r="B105" s="150"/>
      <c r="C105" s="311" t="s">
        <v>129</v>
      </c>
      <c r="D105" s="312"/>
      <c r="E105" s="162">
        <f>J29</f>
        <v>1</v>
      </c>
      <c r="F105" s="163"/>
      <c r="G105" s="150"/>
      <c r="H105" s="150"/>
      <c r="I105" s="150"/>
      <c r="J105" s="150"/>
      <c r="K105" s="150"/>
      <c r="L105" s="150"/>
    </row>
    <row r="106" spans="2:15" ht="18" thickBot="1">
      <c r="B106" s="150"/>
      <c r="C106" s="313"/>
      <c r="D106" s="314"/>
      <c r="E106" s="161">
        <f>(M44+N54)/2</f>
        <v>5.4995470000000006</v>
      </c>
      <c r="F106" s="164"/>
      <c r="G106" s="150"/>
      <c r="H106" s="150"/>
      <c r="I106" s="150"/>
      <c r="J106" s="150"/>
      <c r="K106" s="150"/>
      <c r="L106" s="150"/>
    </row>
    <row r="107" spans="2:15" ht="18" thickBot="1">
      <c r="B107" s="150"/>
      <c r="C107" s="165"/>
      <c r="D107" s="150"/>
      <c r="E107" s="150"/>
      <c r="F107" s="166">
        <f>(E106-E105)/MAX(E105,E106)</f>
        <v>0.81816684174169252</v>
      </c>
      <c r="G107" s="150"/>
      <c r="H107" s="150"/>
      <c r="I107" s="150"/>
      <c r="J107" s="150"/>
      <c r="K107" s="150"/>
      <c r="L107" s="150"/>
    </row>
    <row r="108" spans="2:15" ht="18" thickBot="1">
      <c r="B108" s="150"/>
      <c r="C108" s="165"/>
      <c r="D108" s="150"/>
      <c r="E108" s="150"/>
      <c r="F108" s="164"/>
      <c r="G108" s="150"/>
      <c r="H108" s="150"/>
      <c r="I108" s="150"/>
      <c r="J108" s="150"/>
      <c r="K108" s="150"/>
      <c r="L108" s="150"/>
    </row>
    <row r="109" spans="2:15" ht="17.399999999999999">
      <c r="B109" s="150"/>
      <c r="C109" s="315" t="s">
        <v>131</v>
      </c>
      <c r="D109" s="316"/>
      <c r="E109" s="160">
        <f>J26</f>
        <v>1.9993959999999997</v>
      </c>
      <c r="F109" s="164"/>
      <c r="G109" s="150"/>
      <c r="H109" s="150"/>
      <c r="I109" s="150"/>
      <c r="J109" s="150"/>
      <c r="K109" s="150"/>
      <c r="L109" s="150"/>
    </row>
    <row r="110" spans="2:15" ht="18" thickBot="1">
      <c r="B110" s="150"/>
      <c r="C110" s="309" t="s">
        <v>132</v>
      </c>
      <c r="D110" s="310"/>
      <c r="E110" s="161">
        <f>(J27+J25)/2</f>
        <v>9.4990939999999995</v>
      </c>
      <c r="F110" s="164"/>
      <c r="G110" s="150"/>
      <c r="H110" s="150"/>
      <c r="I110" s="150"/>
      <c r="J110" s="150"/>
      <c r="K110" s="150"/>
      <c r="L110" s="150"/>
    </row>
    <row r="111" spans="2:15" ht="18" thickBot="1">
      <c r="B111" s="150"/>
      <c r="C111" s="165"/>
      <c r="D111" s="150"/>
      <c r="E111" s="150"/>
      <c r="F111" s="167">
        <f>(E110-E109)/MAX(E109,E110)</f>
        <v>0.78951718974462193</v>
      </c>
      <c r="G111" s="150"/>
      <c r="H111" s="150"/>
      <c r="I111" s="150"/>
      <c r="J111" s="150"/>
      <c r="K111" s="150"/>
      <c r="L111" s="150"/>
    </row>
    <row r="112" spans="2:15" ht="17.399999999999999">
      <c r="B112" s="150"/>
      <c r="C112" s="165"/>
      <c r="D112" s="150"/>
      <c r="E112" s="150"/>
      <c r="F112" s="164"/>
      <c r="G112" s="150"/>
      <c r="H112" s="150"/>
      <c r="I112" s="150"/>
      <c r="J112" s="150"/>
      <c r="K112" s="150"/>
      <c r="L112" s="150"/>
    </row>
    <row r="113" spans="1:12" ht="18" thickBot="1">
      <c r="B113" s="150"/>
      <c r="C113" s="165"/>
      <c r="D113" s="150"/>
      <c r="E113" s="150"/>
      <c r="F113" s="164"/>
      <c r="G113" s="150"/>
      <c r="H113" s="150"/>
      <c r="I113" s="150"/>
      <c r="J113" s="150"/>
      <c r="K113" s="150"/>
      <c r="L113" s="150"/>
    </row>
    <row r="114" spans="1:12" ht="17.399999999999999">
      <c r="A114" s="299" t="s">
        <v>203</v>
      </c>
      <c r="B114" s="300"/>
      <c r="C114" s="300"/>
      <c r="D114" s="300"/>
      <c r="E114" s="300"/>
      <c r="F114" s="300"/>
      <c r="G114" s="300"/>
      <c r="H114" s="300"/>
      <c r="I114" s="301"/>
      <c r="J114" s="150"/>
      <c r="K114" s="150"/>
      <c r="L114" s="150"/>
    </row>
    <row r="115" spans="1:12" ht="17.399999999999999">
      <c r="A115" s="302"/>
      <c r="B115" s="303"/>
      <c r="C115" s="303"/>
      <c r="D115" s="303"/>
      <c r="E115" s="303"/>
      <c r="F115" s="303"/>
      <c r="G115" s="303"/>
      <c r="H115" s="303"/>
      <c r="I115" s="304"/>
      <c r="J115" s="150"/>
      <c r="K115" s="150"/>
      <c r="L115" s="150"/>
    </row>
    <row r="116" spans="1:12" ht="1.2" customHeight="1" thickBot="1">
      <c r="A116" s="305"/>
      <c r="B116" s="306"/>
      <c r="C116" s="306"/>
      <c r="D116" s="306"/>
      <c r="E116" s="306"/>
      <c r="F116" s="306"/>
      <c r="G116" s="306"/>
      <c r="H116" s="306"/>
      <c r="I116" s="307"/>
      <c r="J116" s="150"/>
      <c r="K116" s="150"/>
      <c r="L116" s="150"/>
    </row>
    <row r="117" spans="1:12" ht="17.399999999999999">
      <c r="A117" s="308" t="s">
        <v>194</v>
      </c>
      <c r="B117" s="308"/>
      <c r="C117" s="172" t="s">
        <v>195</v>
      </c>
      <c r="D117" s="172" t="s">
        <v>196</v>
      </c>
      <c r="E117" s="172" t="s">
        <v>197</v>
      </c>
      <c r="F117" s="150"/>
      <c r="G117" s="150"/>
      <c r="H117" s="150"/>
      <c r="I117" s="150"/>
      <c r="J117" s="150"/>
      <c r="K117" s="150"/>
      <c r="L117" s="150"/>
    </row>
    <row r="118" spans="1:12">
      <c r="A118" s="291" t="s">
        <v>100</v>
      </c>
      <c r="B118" s="291"/>
      <c r="C118" s="29"/>
      <c r="D118" s="29"/>
      <c r="E118" s="29"/>
    </row>
    <row r="119" spans="1:12">
      <c r="A119" s="291">
        <v>1</v>
      </c>
      <c r="B119" s="291"/>
      <c r="C119" s="29"/>
      <c r="D119" s="29"/>
      <c r="E119" s="29"/>
    </row>
    <row r="120" spans="1:12" ht="14.4" thickBot="1">
      <c r="A120" s="291">
        <v>3</v>
      </c>
      <c r="B120" s="291"/>
      <c r="C120" s="47"/>
      <c r="D120" s="47"/>
      <c r="E120" s="29"/>
    </row>
    <row r="121" spans="1:12" ht="14.4" thickBot="1">
      <c r="A121" s="292"/>
      <c r="B121" s="292"/>
      <c r="C121" s="56">
        <f>(J74-O90)/O90</f>
        <v>-0.78951718974462193</v>
      </c>
      <c r="D121" s="56">
        <f>(J74-O98)/O98</f>
        <v>-0.76476022531483412</v>
      </c>
      <c r="E121" s="151">
        <f>(O90-J74)/O90</f>
        <v>0.78951718974462193</v>
      </c>
    </row>
    <row r="122" spans="1:12" ht="14.4" thickBot="1">
      <c r="E122" s="56" t="s">
        <v>199</v>
      </c>
    </row>
    <row r="124" spans="1:12" ht="14.4" thickBot="1"/>
    <row r="125" spans="1:12" ht="20.399999999999999" customHeight="1" thickBot="1">
      <c r="A125" s="285" t="s">
        <v>204</v>
      </c>
      <c r="B125" s="286"/>
      <c r="C125" s="286"/>
      <c r="D125" s="287"/>
      <c r="E125" s="171" t="s">
        <v>100</v>
      </c>
    </row>
    <row r="126" spans="1:12" ht="20.399999999999999" customHeight="1" thickBot="1">
      <c r="A126" s="288"/>
      <c r="B126" s="289"/>
      <c r="C126" s="289"/>
      <c r="D126" s="290"/>
      <c r="E126" s="171" t="s">
        <v>200</v>
      </c>
    </row>
  </sheetData>
  <mergeCells count="40">
    <mergeCell ref="K24:L24"/>
    <mergeCell ref="K73:L78"/>
    <mergeCell ref="B82:I82"/>
    <mergeCell ref="K82:L82"/>
    <mergeCell ref="K83:L85"/>
    <mergeCell ref="A56:L56"/>
    <mergeCell ref="B59:L59"/>
    <mergeCell ref="A70:L70"/>
    <mergeCell ref="B72:I72"/>
    <mergeCell ref="K72:L72"/>
    <mergeCell ref="M35:N35"/>
    <mergeCell ref="K34:L36"/>
    <mergeCell ref="B33:I33"/>
    <mergeCell ref="K33:L33"/>
    <mergeCell ref="K25:L30"/>
    <mergeCell ref="A6:I6"/>
    <mergeCell ref="A12:I12"/>
    <mergeCell ref="A19:I19"/>
    <mergeCell ref="A32:J32"/>
    <mergeCell ref="A20:I20"/>
    <mergeCell ref="B24:I24"/>
    <mergeCell ref="M43:N43"/>
    <mergeCell ref="M53:N53"/>
    <mergeCell ref="M44:N44"/>
    <mergeCell ref="K68:L68"/>
    <mergeCell ref="M54:N54"/>
    <mergeCell ref="A125:D126"/>
    <mergeCell ref="A119:B119"/>
    <mergeCell ref="A120:B120"/>
    <mergeCell ref="A121:B121"/>
    <mergeCell ref="C92:I92"/>
    <mergeCell ref="B103:L103"/>
    <mergeCell ref="A114:I116"/>
    <mergeCell ref="A117:B117"/>
    <mergeCell ref="A118:B118"/>
    <mergeCell ref="C110:D110"/>
    <mergeCell ref="B102:L102"/>
    <mergeCell ref="C105:D105"/>
    <mergeCell ref="C106:D106"/>
    <mergeCell ref="C109:D1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گروه نمونه</vt:lpstr>
      <vt:lpstr>fauتاچر</vt:lpstr>
      <vt:lpstr>FLS  شاو</vt:lpstr>
      <vt:lpstr>Dg</vt:lpstr>
      <vt:lpstr>pmd</vt:lpstr>
      <vt:lpstr>SGA</vt:lpstr>
      <vt:lpstr>asw</vt:lpstr>
      <vt:lpstr>SGA!OLE_LINK2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Asman</dc:creator>
  <cp:lastModifiedBy>Ahmad.Fattahi</cp:lastModifiedBy>
  <dcterms:created xsi:type="dcterms:W3CDTF">2024-04-11T21:21:09Z</dcterms:created>
  <dcterms:modified xsi:type="dcterms:W3CDTF">2024-08-05T18:10:12Z</dcterms:modified>
</cp:coreProperties>
</file>