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68.xml" ContentType="application/vnd.openxmlformats-officedocument.drawingml.chart+xml"/>
  <Override PartName="/xl/charts/chart167.xml" ContentType="application/vnd.openxmlformats-officedocument.drawingml.chart+xml"/>
  <Override PartName="/xl/charts/chart166.xml" ContentType="application/vnd.openxmlformats-officedocument.drawingml.chart+xml"/>
  <Override PartName="/xl/charts/chart165.xml" ContentType="application/vnd.openxmlformats-officedocument.drawingml.chart+xml"/>
  <Override PartName="/xl/charts/chart162.xml" ContentType="application/vnd.openxmlformats-officedocument.drawingml.chart+xml"/>
  <Override PartName="/xl/charts/chart161.xml" ContentType="application/vnd.openxmlformats-officedocument.drawingml.chart+xml"/>
  <Override PartName="/xl/charts/chart160.xml" ContentType="application/vnd.openxmlformats-officedocument.drawingml.chart+xml"/>
  <Override PartName="/xl/charts/chart159.xml" ContentType="application/vnd.openxmlformats-officedocument.drawingml.chart+xml"/>
  <Override PartName="/xl/charts/chart158.xml" ContentType="application/vnd.openxmlformats-officedocument.drawingml.chart+xml"/>
  <Override PartName="/xl/charts/chart150.xml" ContentType="application/vnd.openxmlformats-officedocument.drawingml.chart+xml"/>
  <Override PartName="/xl/charts/chart164.xml" ContentType="application/vnd.openxmlformats-officedocument.drawingml.chart+xml"/>
  <Override PartName="/xl/charts/chart149.xml" ContentType="application/vnd.openxmlformats-officedocument.drawingml.chart+xml"/>
  <Override PartName="/xl/charts/chart155.xml" ContentType="application/vnd.openxmlformats-officedocument.drawingml.chart+xml"/>
  <Override PartName="/xl/charts/chart151.xml" ContentType="application/vnd.openxmlformats-officedocument.drawingml.chart+xml"/>
  <Override PartName="/xl/charts/chart163.xml" ContentType="application/vnd.openxmlformats-officedocument.drawingml.chart+xml"/>
  <Override PartName="/xl/charts/chart148.xml" ContentType="application/vnd.openxmlformats-officedocument.drawingml.chart+xml"/>
  <Override PartName="/xl/charts/chart154.xml" ContentType="application/vnd.openxmlformats-officedocument.drawingml.chart+xml"/>
  <Override PartName="/xl/charts/chart152.xml" ContentType="application/vnd.openxmlformats-officedocument.drawingml.chart+xml"/>
  <Override PartName="/xl/charts/chart153.xml" ContentType="application/vnd.openxmlformats-officedocument.drawingml.chart+xml"/>
  <Override PartName="/xl/charts/chart156.xml" ContentType="application/vnd.openxmlformats-officedocument.drawingml.chart+xml"/>
  <Override PartName="/xl/charts/chart157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mpg_data_for_test" sheetId="1" state="visible" r:id="rId2"/>
    <sheet name="Regression_Output" sheetId="2" state="visible" r:id="rId3"/>
    <sheet name="Linearity-Cylinder-Dispalcement" sheetId="3" state="visible" r:id="rId4"/>
    <sheet name="Linearity on rest variable" sheetId="4" state="visible" r:id="rId5"/>
    <sheet name="Residual_Inependent" sheetId="5" state="visible" r:id="rId6"/>
    <sheet name="Residual_Constant_Variance" sheetId="6" state="visible" r:id="rId7"/>
    <sheet name="Residual Normality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<sst xmlns="http://schemas.openxmlformats.org/spreadsheetml/2006/main" count="99" uniqueCount="66">
  <si>
    <t xml:space="preserve">mpg</t>
  </si>
  <si>
    <t xml:space="preserve">cylinder</t>
  </si>
  <si>
    <t xml:space="preserve">dis</t>
  </si>
  <si>
    <t xml:space="preserve">hp</t>
  </si>
  <si>
    <t xml:space="preserve">weight</t>
  </si>
  <si>
    <t xml:space="preserve">acceleration</t>
  </si>
  <si>
    <t xml:space="preserve">model</t>
  </si>
  <si>
    <t xml:space="preserve">Country</t>
  </si>
  <si>
    <t xml:space="preserve">ANOVA - Single Factor</t>
  </si>
  <si>
    <t xml:space="preserve">Alpha</t>
  </si>
  <si>
    <t xml:space="preserve">Groups</t>
  </si>
  <si>
    <t xml:space="preserve">Count</t>
  </si>
  <si>
    <t xml:space="preserve">Sum</t>
  </si>
  <si>
    <t xml:space="preserve">Mean</t>
  </si>
  <si>
    <t xml:space="preserve">Variance</t>
  </si>
  <si>
    <t xml:space="preserve">Column 1</t>
  </si>
  <si>
    <t xml:space="preserve">Column 2</t>
  </si>
  <si>
    <t xml:space="preserve">Source of Variation</t>
  </si>
  <si>
    <t xml:space="preserve">SS</t>
  </si>
  <si>
    <t xml:space="preserve">df</t>
  </si>
  <si>
    <t xml:space="preserve">MS</t>
  </si>
  <si>
    <t xml:space="preserve">F</t>
  </si>
  <si>
    <t xml:space="preserve">P-value</t>
  </si>
  <si>
    <t xml:space="preserve">F critical</t>
  </si>
  <si>
    <t xml:space="preserve">Between Groups</t>
  </si>
  <si>
    <t xml:space="preserve">Within Groups</t>
  </si>
  <si>
    <t xml:space="preserve">Total</t>
  </si>
  <si>
    <t xml:space="preserve">Regression</t>
  </si>
  <si>
    <t xml:space="preserve">Regression Model</t>
  </si>
  <si>
    <t xml:space="preserve">Linear</t>
  </si>
  <si>
    <t xml:space="preserve">R^2</t>
  </si>
  <si>
    <t xml:space="preserve">Standard Error</t>
  </si>
  <si>
    <t xml:space="preserve">Slope</t>
  </si>
  <si>
    <t xml:space="preserve">Intercept</t>
  </si>
  <si>
    <t xml:space="preserve">SUMMARY OUTPUT</t>
  </si>
  <si>
    <t xml:space="preserve">Regression Statistics</t>
  </si>
  <si>
    <t xml:space="preserve">Multiple R</t>
  </si>
  <si>
    <t xml:space="preserve">R Square</t>
  </si>
  <si>
    <t xml:space="preserve">Adjusted R Square</t>
  </si>
  <si>
    <t xml:space="preserve">Observations</t>
  </si>
  <si>
    <t xml:space="preserve">ANOVA</t>
  </si>
  <si>
    <t xml:space="preserve">Significance F</t>
  </si>
  <si>
    <t xml:space="preserve">Residual</t>
  </si>
  <si>
    <t xml:space="preserve">Coefficients</t>
  </si>
  <si>
    <t xml:space="preserve">t Stat</t>
  </si>
  <si>
    <t xml:space="preserve">Lower 95%</t>
  </si>
  <si>
    <t xml:space="preserve">Upper 95%</t>
  </si>
  <si>
    <t xml:space="preserve">RESIDUAL OUTPUT</t>
  </si>
  <si>
    <t xml:space="preserve">Observation</t>
  </si>
  <si>
    <t xml:space="preserve">Predicted mpg</t>
  </si>
  <si>
    <t xml:space="preserve">Residuals</t>
  </si>
  <si>
    <t xml:space="preserve">Standard Residuals</t>
  </si>
  <si>
    <t xml:space="preserve">#Residual Plots vs Each Variables (Output of Regression  check residual plot)</t>
  </si>
  <si>
    <t xml:space="preserve">Regression Assumption of Conatant Variance- Predicted vs Residuals</t>
  </si>
  <si>
    <t xml:space="preserve">Red(polynomial) and Black are trend line </t>
  </si>
  <si>
    <t xml:space="preserve">How click on plot add trend line </t>
  </si>
  <si>
    <t xml:space="preserve">Std Residual sorted</t>
  </si>
  <si>
    <t xml:space="preserve">Freq</t>
  </si>
  <si>
    <t xml:space="preserve">How to do:</t>
  </si>
  <si>
    <t xml:space="preserve">1 Copy(only number) the Std Residual Error form Regression</t>
  </si>
  <si>
    <t xml:space="preserve">2. Sort and make 1 decimal place</t>
  </si>
  <si>
    <t xml:space="preserve">3. Create a new column Fre</t>
  </si>
  <si>
    <t xml:space="preserve">4. Fill first cell with 1</t>
  </si>
  <si>
    <t xml:space="preserve">5. use this formula to fill rest of cells</t>
  </si>
  <si>
    <r>
      <rPr>
        <sz val="11"/>
        <color rgb="FF000000"/>
        <rFont val="Calibri"/>
        <family val="2"/>
        <charset val="1"/>
      </rPr>
      <t xml:space="preserve">'=if(2nd cell = 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cell of std residual,1st cell of fre + 1, 1)’ </t>
    </r>
  </si>
  <si>
    <t xml:space="preserve">6. Draw the scatter plot of that 2 columns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</si>
</sst>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5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'Linearity-Cylinder-Dispalcement'!$B$1</c:f>
              <c:strCache>
                <c:ptCount val="1"/>
                <c:pt idx="0">
                  <c:v>mpg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0000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>
                <a:solidFill>
                  <a:srgbClr val="ff3333"/>
                </a:solidFill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xVal>
            <c:numRef>
              <c:f>'Linearity-Cylinder-Dispalcement'!$A$2:$A$399</c:f>
              <c:numCache>
                <c:formatCode>General</c:formatCode>
                <c:ptCount val="39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4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6</c:v>
                </c:pt>
                <c:pt idx="46">
                  <c:v>4</c:v>
                </c:pt>
                <c:pt idx="47">
                  <c:v>6</c:v>
                </c:pt>
                <c:pt idx="48">
                  <c:v>6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3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4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6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3</c:v>
                </c:pt>
                <c:pt idx="112">
                  <c:v>4</c:v>
                </c:pt>
                <c:pt idx="113">
                  <c:v>6</c:v>
                </c:pt>
                <c:pt idx="114">
                  <c:v>4</c:v>
                </c:pt>
                <c:pt idx="115">
                  <c:v>8</c:v>
                </c:pt>
                <c:pt idx="116">
                  <c:v>8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8</c:v>
                </c:pt>
                <c:pt idx="122">
                  <c:v>4</c:v>
                </c:pt>
                <c:pt idx="123">
                  <c:v>6</c:v>
                </c:pt>
                <c:pt idx="124">
                  <c:v>8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8</c:v>
                </c:pt>
                <c:pt idx="166">
                  <c:v>8</c:v>
                </c:pt>
                <c:pt idx="167">
                  <c:v>4</c:v>
                </c:pt>
                <c:pt idx="168">
                  <c:v>4</c:v>
                </c:pt>
                <c:pt idx="169">
                  <c:v>6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6</c:v>
                </c:pt>
                <c:pt idx="175">
                  <c:v>4</c:v>
                </c:pt>
                <c:pt idx="176">
                  <c:v>6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8</c:v>
                </c:pt>
                <c:pt idx="209">
                  <c:v>4</c:v>
                </c:pt>
                <c:pt idx="210">
                  <c:v>6</c:v>
                </c:pt>
                <c:pt idx="211">
                  <c:v>6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6</c:v>
                </c:pt>
                <c:pt idx="242">
                  <c:v>4</c:v>
                </c:pt>
                <c:pt idx="243">
                  <c:v>3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8</c:v>
                </c:pt>
                <c:pt idx="250">
                  <c:v>8</c:v>
                </c:pt>
                <c:pt idx="251">
                  <c:v>8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4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8</c:v>
                </c:pt>
                <c:pt idx="263">
                  <c:v>6</c:v>
                </c:pt>
                <c:pt idx="264">
                  <c:v>8</c:v>
                </c:pt>
                <c:pt idx="265">
                  <c:v>8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5</c:v>
                </c:pt>
                <c:pt idx="275">
                  <c:v>6</c:v>
                </c:pt>
                <c:pt idx="276">
                  <c:v>4</c:v>
                </c:pt>
                <c:pt idx="277">
                  <c:v>6</c:v>
                </c:pt>
                <c:pt idx="278">
                  <c:v>4</c:v>
                </c:pt>
                <c:pt idx="279">
                  <c:v>4</c:v>
                </c:pt>
                <c:pt idx="280">
                  <c:v>6</c:v>
                </c:pt>
                <c:pt idx="281">
                  <c:v>6</c:v>
                </c:pt>
                <c:pt idx="282">
                  <c:v>4</c:v>
                </c:pt>
                <c:pt idx="283">
                  <c:v>6</c:v>
                </c:pt>
                <c:pt idx="284">
                  <c:v>6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5</c:v>
                </c:pt>
                <c:pt idx="298">
                  <c:v>8</c:v>
                </c:pt>
                <c:pt idx="299">
                  <c:v>4</c:v>
                </c:pt>
                <c:pt idx="300">
                  <c:v>8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6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5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6</c:v>
                </c:pt>
                <c:pt idx="334">
                  <c:v>3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6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8</c:v>
                </c:pt>
                <c:pt idx="365">
                  <c:v>6</c:v>
                </c:pt>
                <c:pt idx="366">
                  <c:v>6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6</c:v>
                </c:pt>
                <c:pt idx="387">
                  <c:v>6</c:v>
                </c:pt>
                <c:pt idx="388">
                  <c:v>4</c:v>
                </c:pt>
                <c:pt idx="389">
                  <c:v>6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</c:numCache>
            </c:numRef>
          </c:xVal>
          <c:yVal>
            <c:numRef>
              <c:f>'Linearity-Cylinder-Dispalcement'!$B$2:$B$399</c:f>
              <c:numCache>
                <c:formatCode>General</c:formatCode>
                <c:ptCount val="398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24</c:v>
                </c:pt>
                <c:pt idx="15">
                  <c:v>22</c:v>
                </c:pt>
                <c:pt idx="16">
                  <c:v>18</c:v>
                </c:pt>
                <c:pt idx="17">
                  <c:v>21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9</c:v>
                </c:pt>
                <c:pt idx="29">
                  <c:v>27</c:v>
                </c:pt>
                <c:pt idx="30">
                  <c:v>28</c:v>
                </c:pt>
                <c:pt idx="31">
                  <c:v>25</c:v>
                </c:pt>
                <c:pt idx="32">
                  <c:v>25</c:v>
                </c:pt>
                <c:pt idx="33">
                  <c:v>19</c:v>
                </c:pt>
                <c:pt idx="34">
                  <c:v>16</c:v>
                </c:pt>
                <c:pt idx="35">
                  <c:v>17</c:v>
                </c:pt>
                <c:pt idx="36">
                  <c:v>19</c:v>
                </c:pt>
                <c:pt idx="37">
                  <c:v>18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12</c:v>
                </c:pt>
                <c:pt idx="43">
                  <c:v>13</c:v>
                </c:pt>
                <c:pt idx="44">
                  <c:v>13</c:v>
                </c:pt>
                <c:pt idx="45">
                  <c:v>18</c:v>
                </c:pt>
                <c:pt idx="46">
                  <c:v>22</c:v>
                </c:pt>
                <c:pt idx="47">
                  <c:v>19</c:v>
                </c:pt>
                <c:pt idx="48">
                  <c:v>18</c:v>
                </c:pt>
                <c:pt idx="49">
                  <c:v>23</c:v>
                </c:pt>
                <c:pt idx="50">
                  <c:v>28</c:v>
                </c:pt>
                <c:pt idx="51">
                  <c:v>30</c:v>
                </c:pt>
                <c:pt idx="52">
                  <c:v>30</c:v>
                </c:pt>
                <c:pt idx="53">
                  <c:v>31</c:v>
                </c:pt>
                <c:pt idx="54">
                  <c:v>35</c:v>
                </c:pt>
                <c:pt idx="55">
                  <c:v>27</c:v>
                </c:pt>
                <c:pt idx="56">
                  <c:v>26</c:v>
                </c:pt>
                <c:pt idx="57">
                  <c:v>24</c:v>
                </c:pt>
                <c:pt idx="58">
                  <c:v>25</c:v>
                </c:pt>
                <c:pt idx="59">
                  <c:v>23</c:v>
                </c:pt>
                <c:pt idx="60">
                  <c:v>20</c:v>
                </c:pt>
                <c:pt idx="61">
                  <c:v>21</c:v>
                </c:pt>
                <c:pt idx="62">
                  <c:v>13</c:v>
                </c:pt>
                <c:pt idx="63">
                  <c:v>14</c:v>
                </c:pt>
                <c:pt idx="64">
                  <c:v>15</c:v>
                </c:pt>
                <c:pt idx="65">
                  <c:v>14</c:v>
                </c:pt>
                <c:pt idx="66">
                  <c:v>17</c:v>
                </c:pt>
                <c:pt idx="67">
                  <c:v>11</c:v>
                </c:pt>
                <c:pt idx="68">
                  <c:v>13</c:v>
                </c:pt>
                <c:pt idx="69">
                  <c:v>12</c:v>
                </c:pt>
                <c:pt idx="70">
                  <c:v>13</c:v>
                </c:pt>
                <c:pt idx="71">
                  <c:v>19</c:v>
                </c:pt>
                <c:pt idx="72">
                  <c:v>15</c:v>
                </c:pt>
                <c:pt idx="73">
                  <c:v>13</c:v>
                </c:pt>
                <c:pt idx="74">
                  <c:v>13</c:v>
                </c:pt>
                <c:pt idx="75">
                  <c:v>14</c:v>
                </c:pt>
                <c:pt idx="76">
                  <c:v>18</c:v>
                </c:pt>
                <c:pt idx="77">
                  <c:v>22</c:v>
                </c:pt>
                <c:pt idx="78">
                  <c:v>21</c:v>
                </c:pt>
                <c:pt idx="79">
                  <c:v>26</c:v>
                </c:pt>
                <c:pt idx="80">
                  <c:v>22</c:v>
                </c:pt>
                <c:pt idx="81">
                  <c:v>28</c:v>
                </c:pt>
                <c:pt idx="82">
                  <c:v>23</c:v>
                </c:pt>
                <c:pt idx="83">
                  <c:v>28</c:v>
                </c:pt>
                <c:pt idx="84">
                  <c:v>27</c:v>
                </c:pt>
                <c:pt idx="85">
                  <c:v>13</c:v>
                </c:pt>
                <c:pt idx="86">
                  <c:v>14</c:v>
                </c:pt>
                <c:pt idx="87">
                  <c:v>13</c:v>
                </c:pt>
                <c:pt idx="88">
                  <c:v>14</c:v>
                </c:pt>
                <c:pt idx="89">
                  <c:v>15</c:v>
                </c:pt>
                <c:pt idx="90">
                  <c:v>12</c:v>
                </c:pt>
                <c:pt idx="91">
                  <c:v>13</c:v>
                </c:pt>
                <c:pt idx="92">
                  <c:v>13</c:v>
                </c:pt>
                <c:pt idx="93">
                  <c:v>14</c:v>
                </c:pt>
                <c:pt idx="94">
                  <c:v>13</c:v>
                </c:pt>
                <c:pt idx="95">
                  <c:v>12</c:v>
                </c:pt>
                <c:pt idx="96">
                  <c:v>13</c:v>
                </c:pt>
                <c:pt idx="97">
                  <c:v>18</c:v>
                </c:pt>
                <c:pt idx="98">
                  <c:v>16</c:v>
                </c:pt>
                <c:pt idx="99">
                  <c:v>18</c:v>
                </c:pt>
                <c:pt idx="100">
                  <c:v>18</c:v>
                </c:pt>
                <c:pt idx="101">
                  <c:v>23</c:v>
                </c:pt>
                <c:pt idx="102">
                  <c:v>26</c:v>
                </c:pt>
                <c:pt idx="103">
                  <c:v>11</c:v>
                </c:pt>
                <c:pt idx="104">
                  <c:v>12</c:v>
                </c:pt>
                <c:pt idx="105">
                  <c:v>13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21</c:v>
                </c:pt>
                <c:pt idx="110">
                  <c:v>22</c:v>
                </c:pt>
                <c:pt idx="111">
                  <c:v>18</c:v>
                </c:pt>
                <c:pt idx="112">
                  <c:v>19</c:v>
                </c:pt>
                <c:pt idx="113">
                  <c:v>21</c:v>
                </c:pt>
                <c:pt idx="114">
                  <c:v>26</c:v>
                </c:pt>
                <c:pt idx="115">
                  <c:v>15</c:v>
                </c:pt>
                <c:pt idx="116">
                  <c:v>16</c:v>
                </c:pt>
                <c:pt idx="117">
                  <c:v>29</c:v>
                </c:pt>
                <c:pt idx="118">
                  <c:v>24</c:v>
                </c:pt>
                <c:pt idx="119">
                  <c:v>20</c:v>
                </c:pt>
                <c:pt idx="120">
                  <c:v>19</c:v>
                </c:pt>
                <c:pt idx="121">
                  <c:v>15</c:v>
                </c:pt>
                <c:pt idx="122">
                  <c:v>24</c:v>
                </c:pt>
                <c:pt idx="123">
                  <c:v>20</c:v>
                </c:pt>
                <c:pt idx="124">
                  <c:v>11</c:v>
                </c:pt>
                <c:pt idx="125">
                  <c:v>20</c:v>
                </c:pt>
                <c:pt idx="126">
                  <c:v>21</c:v>
                </c:pt>
                <c:pt idx="127">
                  <c:v>19</c:v>
                </c:pt>
                <c:pt idx="128">
                  <c:v>15</c:v>
                </c:pt>
                <c:pt idx="129">
                  <c:v>31</c:v>
                </c:pt>
                <c:pt idx="130">
                  <c:v>26</c:v>
                </c:pt>
                <c:pt idx="131">
                  <c:v>32</c:v>
                </c:pt>
                <c:pt idx="132">
                  <c:v>25</c:v>
                </c:pt>
                <c:pt idx="133">
                  <c:v>16</c:v>
                </c:pt>
                <c:pt idx="134">
                  <c:v>16</c:v>
                </c:pt>
                <c:pt idx="135">
                  <c:v>18</c:v>
                </c:pt>
                <c:pt idx="136">
                  <c:v>16</c:v>
                </c:pt>
                <c:pt idx="137">
                  <c:v>13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29</c:v>
                </c:pt>
                <c:pt idx="142">
                  <c:v>26</c:v>
                </c:pt>
                <c:pt idx="143">
                  <c:v>26</c:v>
                </c:pt>
                <c:pt idx="144">
                  <c:v>31</c:v>
                </c:pt>
                <c:pt idx="145">
                  <c:v>32</c:v>
                </c:pt>
                <c:pt idx="146">
                  <c:v>28</c:v>
                </c:pt>
                <c:pt idx="147">
                  <c:v>24</c:v>
                </c:pt>
                <c:pt idx="148">
                  <c:v>26</c:v>
                </c:pt>
                <c:pt idx="149">
                  <c:v>24</c:v>
                </c:pt>
                <c:pt idx="150">
                  <c:v>26</c:v>
                </c:pt>
                <c:pt idx="151">
                  <c:v>31</c:v>
                </c:pt>
                <c:pt idx="152">
                  <c:v>19</c:v>
                </c:pt>
                <c:pt idx="153">
                  <c:v>18</c:v>
                </c:pt>
                <c:pt idx="154">
                  <c:v>15</c:v>
                </c:pt>
                <c:pt idx="155">
                  <c:v>15</c:v>
                </c:pt>
                <c:pt idx="156">
                  <c:v>16</c:v>
                </c:pt>
                <c:pt idx="157">
                  <c:v>15</c:v>
                </c:pt>
                <c:pt idx="158">
                  <c:v>16</c:v>
                </c:pt>
                <c:pt idx="159">
                  <c:v>14</c:v>
                </c:pt>
                <c:pt idx="160">
                  <c:v>17</c:v>
                </c:pt>
                <c:pt idx="161">
                  <c:v>16</c:v>
                </c:pt>
                <c:pt idx="162">
                  <c:v>15</c:v>
                </c:pt>
                <c:pt idx="163">
                  <c:v>18</c:v>
                </c:pt>
                <c:pt idx="164">
                  <c:v>21</c:v>
                </c:pt>
                <c:pt idx="165">
                  <c:v>20</c:v>
                </c:pt>
                <c:pt idx="166">
                  <c:v>13</c:v>
                </c:pt>
                <c:pt idx="167">
                  <c:v>29</c:v>
                </c:pt>
                <c:pt idx="168">
                  <c:v>23</c:v>
                </c:pt>
                <c:pt idx="169">
                  <c:v>20</c:v>
                </c:pt>
                <c:pt idx="170">
                  <c:v>23</c:v>
                </c:pt>
                <c:pt idx="171">
                  <c:v>24</c:v>
                </c:pt>
                <c:pt idx="172">
                  <c:v>25</c:v>
                </c:pt>
                <c:pt idx="173">
                  <c:v>24</c:v>
                </c:pt>
                <c:pt idx="174">
                  <c:v>18</c:v>
                </c:pt>
                <c:pt idx="175">
                  <c:v>29</c:v>
                </c:pt>
                <c:pt idx="176">
                  <c:v>19</c:v>
                </c:pt>
                <c:pt idx="177">
                  <c:v>23</c:v>
                </c:pt>
                <c:pt idx="178">
                  <c:v>23</c:v>
                </c:pt>
                <c:pt idx="179">
                  <c:v>22</c:v>
                </c:pt>
                <c:pt idx="180">
                  <c:v>25</c:v>
                </c:pt>
                <c:pt idx="181">
                  <c:v>33</c:v>
                </c:pt>
                <c:pt idx="182">
                  <c:v>28</c:v>
                </c:pt>
                <c:pt idx="183">
                  <c:v>25</c:v>
                </c:pt>
                <c:pt idx="184">
                  <c:v>25</c:v>
                </c:pt>
                <c:pt idx="185">
                  <c:v>26</c:v>
                </c:pt>
                <c:pt idx="186">
                  <c:v>27</c:v>
                </c:pt>
                <c:pt idx="187">
                  <c:v>17.5</c:v>
                </c:pt>
                <c:pt idx="188">
                  <c:v>16</c:v>
                </c:pt>
                <c:pt idx="189">
                  <c:v>15.5</c:v>
                </c:pt>
                <c:pt idx="190">
                  <c:v>14.5</c:v>
                </c:pt>
                <c:pt idx="191">
                  <c:v>22</c:v>
                </c:pt>
                <c:pt idx="192">
                  <c:v>22</c:v>
                </c:pt>
                <c:pt idx="193">
                  <c:v>24</c:v>
                </c:pt>
                <c:pt idx="194">
                  <c:v>22.5</c:v>
                </c:pt>
                <c:pt idx="195">
                  <c:v>29</c:v>
                </c:pt>
                <c:pt idx="196">
                  <c:v>24.5</c:v>
                </c:pt>
                <c:pt idx="197">
                  <c:v>29</c:v>
                </c:pt>
                <c:pt idx="198">
                  <c:v>33</c:v>
                </c:pt>
                <c:pt idx="199">
                  <c:v>20</c:v>
                </c:pt>
                <c:pt idx="200">
                  <c:v>18</c:v>
                </c:pt>
                <c:pt idx="201">
                  <c:v>18.5</c:v>
                </c:pt>
                <c:pt idx="202">
                  <c:v>17.5</c:v>
                </c:pt>
                <c:pt idx="203">
                  <c:v>29.5</c:v>
                </c:pt>
                <c:pt idx="204">
                  <c:v>32</c:v>
                </c:pt>
                <c:pt idx="205">
                  <c:v>28</c:v>
                </c:pt>
                <c:pt idx="206">
                  <c:v>26.5</c:v>
                </c:pt>
                <c:pt idx="207">
                  <c:v>20</c:v>
                </c:pt>
                <c:pt idx="208">
                  <c:v>13</c:v>
                </c:pt>
                <c:pt idx="209">
                  <c:v>19</c:v>
                </c:pt>
                <c:pt idx="210">
                  <c:v>19</c:v>
                </c:pt>
                <c:pt idx="211">
                  <c:v>16.5</c:v>
                </c:pt>
                <c:pt idx="212">
                  <c:v>16.5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31.5</c:v>
                </c:pt>
                <c:pt idx="217">
                  <c:v>30</c:v>
                </c:pt>
                <c:pt idx="218">
                  <c:v>36</c:v>
                </c:pt>
                <c:pt idx="219">
                  <c:v>25.5</c:v>
                </c:pt>
                <c:pt idx="220">
                  <c:v>33.5</c:v>
                </c:pt>
                <c:pt idx="221">
                  <c:v>17.5</c:v>
                </c:pt>
                <c:pt idx="222">
                  <c:v>17</c:v>
                </c:pt>
                <c:pt idx="223">
                  <c:v>15.5</c:v>
                </c:pt>
                <c:pt idx="224">
                  <c:v>15</c:v>
                </c:pt>
                <c:pt idx="225">
                  <c:v>17.5</c:v>
                </c:pt>
                <c:pt idx="226">
                  <c:v>20.5</c:v>
                </c:pt>
                <c:pt idx="227">
                  <c:v>19</c:v>
                </c:pt>
                <c:pt idx="228">
                  <c:v>18.5</c:v>
                </c:pt>
                <c:pt idx="229">
                  <c:v>16</c:v>
                </c:pt>
                <c:pt idx="230">
                  <c:v>15.5</c:v>
                </c:pt>
                <c:pt idx="231">
                  <c:v>15.5</c:v>
                </c:pt>
                <c:pt idx="232">
                  <c:v>16</c:v>
                </c:pt>
                <c:pt idx="233">
                  <c:v>29</c:v>
                </c:pt>
                <c:pt idx="234">
                  <c:v>24.5</c:v>
                </c:pt>
                <c:pt idx="235">
                  <c:v>26</c:v>
                </c:pt>
                <c:pt idx="236">
                  <c:v>25.5</c:v>
                </c:pt>
                <c:pt idx="237">
                  <c:v>30.5</c:v>
                </c:pt>
                <c:pt idx="238">
                  <c:v>33.5</c:v>
                </c:pt>
                <c:pt idx="239">
                  <c:v>30</c:v>
                </c:pt>
                <c:pt idx="240">
                  <c:v>30.5</c:v>
                </c:pt>
                <c:pt idx="241">
                  <c:v>22</c:v>
                </c:pt>
                <c:pt idx="242">
                  <c:v>21.5</c:v>
                </c:pt>
                <c:pt idx="243">
                  <c:v>21.5</c:v>
                </c:pt>
                <c:pt idx="244">
                  <c:v>43.1</c:v>
                </c:pt>
                <c:pt idx="245">
                  <c:v>36.1</c:v>
                </c:pt>
                <c:pt idx="246">
                  <c:v>32.8</c:v>
                </c:pt>
                <c:pt idx="247">
                  <c:v>39.4</c:v>
                </c:pt>
                <c:pt idx="248">
                  <c:v>36.1</c:v>
                </c:pt>
                <c:pt idx="249">
                  <c:v>19.9</c:v>
                </c:pt>
                <c:pt idx="250">
                  <c:v>19.4</c:v>
                </c:pt>
                <c:pt idx="251">
                  <c:v>20.2</c:v>
                </c:pt>
                <c:pt idx="252">
                  <c:v>19.2</c:v>
                </c:pt>
                <c:pt idx="253">
                  <c:v>20.5</c:v>
                </c:pt>
                <c:pt idx="254">
                  <c:v>20.2</c:v>
                </c:pt>
                <c:pt idx="255">
                  <c:v>25.1</c:v>
                </c:pt>
                <c:pt idx="256">
                  <c:v>20.5</c:v>
                </c:pt>
                <c:pt idx="257">
                  <c:v>19.4</c:v>
                </c:pt>
                <c:pt idx="258">
                  <c:v>20.6</c:v>
                </c:pt>
                <c:pt idx="259">
                  <c:v>20.8</c:v>
                </c:pt>
                <c:pt idx="260">
                  <c:v>18.6</c:v>
                </c:pt>
                <c:pt idx="261">
                  <c:v>18.1</c:v>
                </c:pt>
                <c:pt idx="262">
                  <c:v>19.2</c:v>
                </c:pt>
                <c:pt idx="263">
                  <c:v>17.7</c:v>
                </c:pt>
                <c:pt idx="264">
                  <c:v>18.1</c:v>
                </c:pt>
                <c:pt idx="265">
                  <c:v>17.5</c:v>
                </c:pt>
                <c:pt idx="266">
                  <c:v>30</c:v>
                </c:pt>
                <c:pt idx="267">
                  <c:v>27.5</c:v>
                </c:pt>
                <c:pt idx="268">
                  <c:v>27.2</c:v>
                </c:pt>
                <c:pt idx="269">
                  <c:v>30.9</c:v>
                </c:pt>
                <c:pt idx="270">
                  <c:v>21.1</c:v>
                </c:pt>
                <c:pt idx="271">
                  <c:v>23.2</c:v>
                </c:pt>
                <c:pt idx="272">
                  <c:v>23.8</c:v>
                </c:pt>
                <c:pt idx="273">
                  <c:v>23.9</c:v>
                </c:pt>
                <c:pt idx="274">
                  <c:v>20.3</c:v>
                </c:pt>
                <c:pt idx="275">
                  <c:v>17</c:v>
                </c:pt>
                <c:pt idx="276">
                  <c:v>21.6</c:v>
                </c:pt>
                <c:pt idx="277">
                  <c:v>16.2</c:v>
                </c:pt>
                <c:pt idx="278">
                  <c:v>31.5</c:v>
                </c:pt>
                <c:pt idx="279">
                  <c:v>29.5</c:v>
                </c:pt>
                <c:pt idx="280">
                  <c:v>21.5</c:v>
                </c:pt>
                <c:pt idx="281">
                  <c:v>19.8</c:v>
                </c:pt>
                <c:pt idx="282">
                  <c:v>22.3</c:v>
                </c:pt>
                <c:pt idx="283">
                  <c:v>20.2</c:v>
                </c:pt>
                <c:pt idx="284">
                  <c:v>20.6</c:v>
                </c:pt>
                <c:pt idx="285">
                  <c:v>17</c:v>
                </c:pt>
                <c:pt idx="286">
                  <c:v>17.6</c:v>
                </c:pt>
                <c:pt idx="287">
                  <c:v>16.5</c:v>
                </c:pt>
                <c:pt idx="288">
                  <c:v>18.2</c:v>
                </c:pt>
                <c:pt idx="289">
                  <c:v>16.9</c:v>
                </c:pt>
                <c:pt idx="290">
                  <c:v>15.5</c:v>
                </c:pt>
                <c:pt idx="291">
                  <c:v>19.2</c:v>
                </c:pt>
                <c:pt idx="292">
                  <c:v>18.5</c:v>
                </c:pt>
                <c:pt idx="293">
                  <c:v>31.9</c:v>
                </c:pt>
                <c:pt idx="294">
                  <c:v>34.1</c:v>
                </c:pt>
                <c:pt idx="295">
                  <c:v>35.7</c:v>
                </c:pt>
                <c:pt idx="296">
                  <c:v>27.4</c:v>
                </c:pt>
                <c:pt idx="297">
                  <c:v>25.4</c:v>
                </c:pt>
                <c:pt idx="298">
                  <c:v>23</c:v>
                </c:pt>
                <c:pt idx="299">
                  <c:v>27.2</c:v>
                </c:pt>
                <c:pt idx="300">
                  <c:v>23.9</c:v>
                </c:pt>
                <c:pt idx="301">
                  <c:v>34.2</c:v>
                </c:pt>
                <c:pt idx="302">
                  <c:v>34.5</c:v>
                </c:pt>
                <c:pt idx="303">
                  <c:v>31.8</c:v>
                </c:pt>
                <c:pt idx="304">
                  <c:v>37.3</c:v>
                </c:pt>
                <c:pt idx="305">
                  <c:v>28.4</c:v>
                </c:pt>
                <c:pt idx="306">
                  <c:v>28.8</c:v>
                </c:pt>
                <c:pt idx="307">
                  <c:v>26.8</c:v>
                </c:pt>
                <c:pt idx="308">
                  <c:v>33.5</c:v>
                </c:pt>
                <c:pt idx="309">
                  <c:v>41.5</c:v>
                </c:pt>
                <c:pt idx="310">
                  <c:v>38.1</c:v>
                </c:pt>
                <c:pt idx="311">
                  <c:v>32.1</c:v>
                </c:pt>
                <c:pt idx="312">
                  <c:v>37.2</c:v>
                </c:pt>
                <c:pt idx="313">
                  <c:v>28</c:v>
                </c:pt>
                <c:pt idx="314">
                  <c:v>26.4</c:v>
                </c:pt>
                <c:pt idx="315">
                  <c:v>24.3</c:v>
                </c:pt>
                <c:pt idx="316">
                  <c:v>19.1</c:v>
                </c:pt>
                <c:pt idx="317">
                  <c:v>34.3</c:v>
                </c:pt>
                <c:pt idx="318">
                  <c:v>29.8</c:v>
                </c:pt>
                <c:pt idx="319">
                  <c:v>31.3</c:v>
                </c:pt>
                <c:pt idx="320">
                  <c:v>37</c:v>
                </c:pt>
                <c:pt idx="321">
                  <c:v>32.2</c:v>
                </c:pt>
                <c:pt idx="322">
                  <c:v>46.6</c:v>
                </c:pt>
                <c:pt idx="323">
                  <c:v>27.9</c:v>
                </c:pt>
                <c:pt idx="324">
                  <c:v>40.8</c:v>
                </c:pt>
                <c:pt idx="325">
                  <c:v>44.3</c:v>
                </c:pt>
                <c:pt idx="326">
                  <c:v>43.4</c:v>
                </c:pt>
                <c:pt idx="327">
                  <c:v>36.4</c:v>
                </c:pt>
                <c:pt idx="328">
                  <c:v>30</c:v>
                </c:pt>
                <c:pt idx="329">
                  <c:v>44.6</c:v>
                </c:pt>
                <c:pt idx="330">
                  <c:v>40.9</c:v>
                </c:pt>
                <c:pt idx="331">
                  <c:v>33.8</c:v>
                </c:pt>
                <c:pt idx="332">
                  <c:v>29.8</c:v>
                </c:pt>
                <c:pt idx="333">
                  <c:v>32.7</c:v>
                </c:pt>
                <c:pt idx="334">
                  <c:v>23.7</c:v>
                </c:pt>
                <c:pt idx="335">
                  <c:v>35</c:v>
                </c:pt>
                <c:pt idx="336">
                  <c:v>23.6</c:v>
                </c:pt>
                <c:pt idx="337">
                  <c:v>32.4</c:v>
                </c:pt>
                <c:pt idx="338">
                  <c:v>27.2</c:v>
                </c:pt>
                <c:pt idx="339">
                  <c:v>26.6</c:v>
                </c:pt>
                <c:pt idx="340">
                  <c:v>25.8</c:v>
                </c:pt>
                <c:pt idx="341">
                  <c:v>23.5</c:v>
                </c:pt>
                <c:pt idx="342">
                  <c:v>30</c:v>
                </c:pt>
                <c:pt idx="343">
                  <c:v>39.1</c:v>
                </c:pt>
                <c:pt idx="344">
                  <c:v>39</c:v>
                </c:pt>
                <c:pt idx="345">
                  <c:v>35.1</c:v>
                </c:pt>
                <c:pt idx="346">
                  <c:v>32.3</c:v>
                </c:pt>
                <c:pt idx="347">
                  <c:v>37</c:v>
                </c:pt>
                <c:pt idx="348">
                  <c:v>37.7</c:v>
                </c:pt>
                <c:pt idx="349">
                  <c:v>34.1</c:v>
                </c:pt>
                <c:pt idx="350">
                  <c:v>34.7</c:v>
                </c:pt>
                <c:pt idx="351">
                  <c:v>34.4</c:v>
                </c:pt>
                <c:pt idx="352">
                  <c:v>29.9</c:v>
                </c:pt>
                <c:pt idx="353">
                  <c:v>33</c:v>
                </c:pt>
                <c:pt idx="354">
                  <c:v>34.5</c:v>
                </c:pt>
                <c:pt idx="355">
                  <c:v>33.7</c:v>
                </c:pt>
                <c:pt idx="356">
                  <c:v>32.4</c:v>
                </c:pt>
                <c:pt idx="357">
                  <c:v>32.9</c:v>
                </c:pt>
                <c:pt idx="358">
                  <c:v>31.6</c:v>
                </c:pt>
                <c:pt idx="359">
                  <c:v>28.1</c:v>
                </c:pt>
                <c:pt idx="360">
                  <c:v>30.7</c:v>
                </c:pt>
                <c:pt idx="361">
                  <c:v>25.4</c:v>
                </c:pt>
                <c:pt idx="362">
                  <c:v>24.2</c:v>
                </c:pt>
                <c:pt idx="363">
                  <c:v>22.4</c:v>
                </c:pt>
                <c:pt idx="364">
                  <c:v>26.6</c:v>
                </c:pt>
                <c:pt idx="365">
                  <c:v>20.2</c:v>
                </c:pt>
                <c:pt idx="366">
                  <c:v>17.6</c:v>
                </c:pt>
                <c:pt idx="367">
                  <c:v>28</c:v>
                </c:pt>
                <c:pt idx="368">
                  <c:v>27</c:v>
                </c:pt>
                <c:pt idx="369">
                  <c:v>34</c:v>
                </c:pt>
                <c:pt idx="370">
                  <c:v>31</c:v>
                </c:pt>
                <c:pt idx="371">
                  <c:v>29</c:v>
                </c:pt>
                <c:pt idx="372">
                  <c:v>27</c:v>
                </c:pt>
                <c:pt idx="373">
                  <c:v>24</c:v>
                </c:pt>
                <c:pt idx="374">
                  <c:v>23</c:v>
                </c:pt>
                <c:pt idx="375">
                  <c:v>36</c:v>
                </c:pt>
                <c:pt idx="376">
                  <c:v>37</c:v>
                </c:pt>
                <c:pt idx="377">
                  <c:v>31</c:v>
                </c:pt>
                <c:pt idx="378">
                  <c:v>38</c:v>
                </c:pt>
                <c:pt idx="379">
                  <c:v>36</c:v>
                </c:pt>
                <c:pt idx="380">
                  <c:v>36</c:v>
                </c:pt>
                <c:pt idx="381">
                  <c:v>36</c:v>
                </c:pt>
                <c:pt idx="382">
                  <c:v>34</c:v>
                </c:pt>
                <c:pt idx="383">
                  <c:v>38</c:v>
                </c:pt>
                <c:pt idx="384">
                  <c:v>32</c:v>
                </c:pt>
                <c:pt idx="385">
                  <c:v>38</c:v>
                </c:pt>
                <c:pt idx="386">
                  <c:v>25</c:v>
                </c:pt>
                <c:pt idx="387">
                  <c:v>38</c:v>
                </c:pt>
                <c:pt idx="388">
                  <c:v>26</c:v>
                </c:pt>
                <c:pt idx="389">
                  <c:v>22</c:v>
                </c:pt>
                <c:pt idx="390">
                  <c:v>32</c:v>
                </c:pt>
                <c:pt idx="391">
                  <c:v>36</c:v>
                </c:pt>
                <c:pt idx="392">
                  <c:v>27</c:v>
                </c:pt>
                <c:pt idx="393">
                  <c:v>27</c:v>
                </c:pt>
                <c:pt idx="394">
                  <c:v>44</c:v>
                </c:pt>
                <c:pt idx="395">
                  <c:v>32</c:v>
                </c:pt>
                <c:pt idx="396">
                  <c:v>28</c:v>
                </c:pt>
                <c:pt idx="397">
                  <c:v>31</c:v>
                </c:pt>
              </c:numCache>
            </c:numRef>
          </c:yVal>
          <c:smooth val="0"/>
        </c:ser>
        <c:axId val="91089624"/>
        <c:axId val="28244713"/>
      </c:scatterChart>
      <c:valAx>
        <c:axId val="9108962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Cylinder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8244713"/>
        <c:crosses val="autoZero"/>
        <c:crossBetween val="midCat"/>
      </c:valAx>
      <c:valAx>
        <c:axId val="2824471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108962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'Linearity-Cylinder-Dispalcement'!$L$1</c:f>
              <c:strCache>
                <c:ptCount val="1"/>
                <c:pt idx="0">
                  <c:v>mpg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ff3333"/>
                </a:solidFill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trendline>
            <c:spPr>
              <a:ln>
                <a:solidFill>
                  <a:srgbClr val="000000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'Linearity-Cylinder-Dispalcement'!$K$2:$K$399</c:f>
              <c:numCache>
                <c:formatCode>General</c:formatCode>
                <c:ptCount val="398"/>
                <c:pt idx="0">
                  <c:v>307</c:v>
                </c:pt>
                <c:pt idx="1">
                  <c:v>350</c:v>
                </c:pt>
                <c:pt idx="2">
                  <c:v>318</c:v>
                </c:pt>
                <c:pt idx="3">
                  <c:v>304</c:v>
                </c:pt>
                <c:pt idx="4">
                  <c:v>302</c:v>
                </c:pt>
                <c:pt idx="5">
                  <c:v>429</c:v>
                </c:pt>
                <c:pt idx="6">
                  <c:v>454</c:v>
                </c:pt>
                <c:pt idx="7">
                  <c:v>440</c:v>
                </c:pt>
                <c:pt idx="8">
                  <c:v>455</c:v>
                </c:pt>
                <c:pt idx="9">
                  <c:v>390</c:v>
                </c:pt>
                <c:pt idx="10">
                  <c:v>383</c:v>
                </c:pt>
                <c:pt idx="11">
                  <c:v>340</c:v>
                </c:pt>
                <c:pt idx="12">
                  <c:v>400</c:v>
                </c:pt>
                <c:pt idx="13">
                  <c:v>455</c:v>
                </c:pt>
                <c:pt idx="14">
                  <c:v>113</c:v>
                </c:pt>
                <c:pt idx="15">
                  <c:v>198</c:v>
                </c:pt>
                <c:pt idx="16">
                  <c:v>199</c:v>
                </c:pt>
                <c:pt idx="17">
                  <c:v>200</c:v>
                </c:pt>
                <c:pt idx="18">
                  <c:v>97</c:v>
                </c:pt>
                <c:pt idx="19">
                  <c:v>97</c:v>
                </c:pt>
                <c:pt idx="20">
                  <c:v>110</c:v>
                </c:pt>
                <c:pt idx="21">
                  <c:v>107</c:v>
                </c:pt>
                <c:pt idx="22">
                  <c:v>104</c:v>
                </c:pt>
                <c:pt idx="23">
                  <c:v>121</c:v>
                </c:pt>
                <c:pt idx="24">
                  <c:v>199</c:v>
                </c:pt>
                <c:pt idx="25">
                  <c:v>360</c:v>
                </c:pt>
                <c:pt idx="26">
                  <c:v>307</c:v>
                </c:pt>
                <c:pt idx="27">
                  <c:v>318</c:v>
                </c:pt>
                <c:pt idx="28">
                  <c:v>304</c:v>
                </c:pt>
                <c:pt idx="29">
                  <c:v>97</c:v>
                </c:pt>
                <c:pt idx="30">
                  <c:v>140</c:v>
                </c:pt>
                <c:pt idx="31">
                  <c:v>113</c:v>
                </c:pt>
                <c:pt idx="32">
                  <c:v>98</c:v>
                </c:pt>
                <c:pt idx="33">
                  <c:v>232</c:v>
                </c:pt>
                <c:pt idx="34">
                  <c:v>225</c:v>
                </c:pt>
                <c:pt idx="35">
                  <c:v>250</c:v>
                </c:pt>
                <c:pt idx="36">
                  <c:v>250</c:v>
                </c:pt>
                <c:pt idx="37">
                  <c:v>232</c:v>
                </c:pt>
                <c:pt idx="38">
                  <c:v>350</c:v>
                </c:pt>
                <c:pt idx="39">
                  <c:v>400</c:v>
                </c:pt>
                <c:pt idx="40">
                  <c:v>351</c:v>
                </c:pt>
                <c:pt idx="41">
                  <c:v>318</c:v>
                </c:pt>
                <c:pt idx="42">
                  <c:v>383</c:v>
                </c:pt>
                <c:pt idx="43">
                  <c:v>400</c:v>
                </c:pt>
                <c:pt idx="44">
                  <c:v>400</c:v>
                </c:pt>
                <c:pt idx="45">
                  <c:v>258</c:v>
                </c:pt>
                <c:pt idx="46">
                  <c:v>140</c:v>
                </c:pt>
                <c:pt idx="47">
                  <c:v>250</c:v>
                </c:pt>
                <c:pt idx="48">
                  <c:v>250</c:v>
                </c:pt>
                <c:pt idx="49">
                  <c:v>122</c:v>
                </c:pt>
                <c:pt idx="50">
                  <c:v>116</c:v>
                </c:pt>
                <c:pt idx="51">
                  <c:v>79</c:v>
                </c:pt>
                <c:pt idx="52">
                  <c:v>88</c:v>
                </c:pt>
                <c:pt idx="53">
                  <c:v>71</c:v>
                </c:pt>
                <c:pt idx="54">
                  <c:v>72</c:v>
                </c:pt>
                <c:pt idx="55">
                  <c:v>97</c:v>
                </c:pt>
                <c:pt idx="56">
                  <c:v>91</c:v>
                </c:pt>
                <c:pt idx="57">
                  <c:v>113</c:v>
                </c:pt>
                <c:pt idx="58">
                  <c:v>97.5</c:v>
                </c:pt>
                <c:pt idx="59">
                  <c:v>97</c:v>
                </c:pt>
                <c:pt idx="60">
                  <c:v>140</c:v>
                </c:pt>
                <c:pt idx="61">
                  <c:v>122</c:v>
                </c:pt>
                <c:pt idx="62">
                  <c:v>350</c:v>
                </c:pt>
                <c:pt idx="63">
                  <c:v>400</c:v>
                </c:pt>
                <c:pt idx="64">
                  <c:v>318</c:v>
                </c:pt>
                <c:pt idx="65">
                  <c:v>351</c:v>
                </c:pt>
                <c:pt idx="66">
                  <c:v>304</c:v>
                </c:pt>
                <c:pt idx="67">
                  <c:v>429</c:v>
                </c:pt>
                <c:pt idx="68">
                  <c:v>350</c:v>
                </c:pt>
                <c:pt idx="69">
                  <c:v>350</c:v>
                </c:pt>
                <c:pt idx="70">
                  <c:v>400</c:v>
                </c:pt>
                <c:pt idx="71">
                  <c:v>70</c:v>
                </c:pt>
                <c:pt idx="72">
                  <c:v>304</c:v>
                </c:pt>
                <c:pt idx="73">
                  <c:v>307</c:v>
                </c:pt>
                <c:pt idx="74">
                  <c:v>302</c:v>
                </c:pt>
                <c:pt idx="75">
                  <c:v>318</c:v>
                </c:pt>
                <c:pt idx="76">
                  <c:v>121</c:v>
                </c:pt>
                <c:pt idx="77">
                  <c:v>121</c:v>
                </c:pt>
                <c:pt idx="78">
                  <c:v>120</c:v>
                </c:pt>
                <c:pt idx="79">
                  <c:v>96</c:v>
                </c:pt>
                <c:pt idx="80">
                  <c:v>122</c:v>
                </c:pt>
                <c:pt idx="81">
                  <c:v>97</c:v>
                </c:pt>
                <c:pt idx="82">
                  <c:v>120</c:v>
                </c:pt>
                <c:pt idx="83">
                  <c:v>98</c:v>
                </c:pt>
                <c:pt idx="84">
                  <c:v>97</c:v>
                </c:pt>
                <c:pt idx="85">
                  <c:v>350</c:v>
                </c:pt>
                <c:pt idx="86">
                  <c:v>304</c:v>
                </c:pt>
                <c:pt idx="87">
                  <c:v>350</c:v>
                </c:pt>
                <c:pt idx="88">
                  <c:v>302</c:v>
                </c:pt>
                <c:pt idx="89">
                  <c:v>318</c:v>
                </c:pt>
                <c:pt idx="90">
                  <c:v>429</c:v>
                </c:pt>
                <c:pt idx="91">
                  <c:v>400</c:v>
                </c:pt>
                <c:pt idx="92">
                  <c:v>351</c:v>
                </c:pt>
                <c:pt idx="93">
                  <c:v>318</c:v>
                </c:pt>
                <c:pt idx="94">
                  <c:v>440</c:v>
                </c:pt>
                <c:pt idx="95">
                  <c:v>455</c:v>
                </c:pt>
                <c:pt idx="96">
                  <c:v>360</c:v>
                </c:pt>
                <c:pt idx="97">
                  <c:v>225</c:v>
                </c:pt>
                <c:pt idx="98">
                  <c:v>250</c:v>
                </c:pt>
                <c:pt idx="99">
                  <c:v>232</c:v>
                </c:pt>
                <c:pt idx="100">
                  <c:v>250</c:v>
                </c:pt>
                <c:pt idx="101">
                  <c:v>198</c:v>
                </c:pt>
                <c:pt idx="102">
                  <c:v>97</c:v>
                </c:pt>
                <c:pt idx="103">
                  <c:v>400</c:v>
                </c:pt>
                <c:pt idx="104">
                  <c:v>400</c:v>
                </c:pt>
                <c:pt idx="105">
                  <c:v>360</c:v>
                </c:pt>
                <c:pt idx="106">
                  <c:v>350</c:v>
                </c:pt>
                <c:pt idx="107">
                  <c:v>232</c:v>
                </c:pt>
                <c:pt idx="108">
                  <c:v>97</c:v>
                </c:pt>
                <c:pt idx="109">
                  <c:v>140</c:v>
                </c:pt>
                <c:pt idx="110">
                  <c:v>108</c:v>
                </c:pt>
                <c:pt idx="111">
                  <c:v>70</c:v>
                </c:pt>
                <c:pt idx="112">
                  <c:v>122</c:v>
                </c:pt>
                <c:pt idx="113">
                  <c:v>155</c:v>
                </c:pt>
                <c:pt idx="114">
                  <c:v>98</c:v>
                </c:pt>
                <c:pt idx="115">
                  <c:v>350</c:v>
                </c:pt>
                <c:pt idx="116">
                  <c:v>400</c:v>
                </c:pt>
                <c:pt idx="117">
                  <c:v>68</c:v>
                </c:pt>
                <c:pt idx="118">
                  <c:v>116</c:v>
                </c:pt>
                <c:pt idx="119">
                  <c:v>114</c:v>
                </c:pt>
                <c:pt idx="120">
                  <c:v>121</c:v>
                </c:pt>
                <c:pt idx="121">
                  <c:v>318</c:v>
                </c:pt>
                <c:pt idx="122">
                  <c:v>121</c:v>
                </c:pt>
                <c:pt idx="123">
                  <c:v>156</c:v>
                </c:pt>
                <c:pt idx="124">
                  <c:v>350</c:v>
                </c:pt>
                <c:pt idx="125">
                  <c:v>198</c:v>
                </c:pt>
                <c:pt idx="126">
                  <c:v>200</c:v>
                </c:pt>
                <c:pt idx="127">
                  <c:v>232</c:v>
                </c:pt>
                <c:pt idx="128">
                  <c:v>250</c:v>
                </c:pt>
                <c:pt idx="129">
                  <c:v>79</c:v>
                </c:pt>
                <c:pt idx="130">
                  <c:v>122</c:v>
                </c:pt>
                <c:pt idx="131">
                  <c:v>71</c:v>
                </c:pt>
                <c:pt idx="132">
                  <c:v>140</c:v>
                </c:pt>
                <c:pt idx="133">
                  <c:v>250</c:v>
                </c:pt>
                <c:pt idx="134">
                  <c:v>258</c:v>
                </c:pt>
                <c:pt idx="135">
                  <c:v>225</c:v>
                </c:pt>
                <c:pt idx="136">
                  <c:v>302</c:v>
                </c:pt>
                <c:pt idx="137">
                  <c:v>350</c:v>
                </c:pt>
                <c:pt idx="138">
                  <c:v>318</c:v>
                </c:pt>
                <c:pt idx="139">
                  <c:v>302</c:v>
                </c:pt>
                <c:pt idx="140">
                  <c:v>304</c:v>
                </c:pt>
                <c:pt idx="141">
                  <c:v>98</c:v>
                </c:pt>
                <c:pt idx="142">
                  <c:v>79</c:v>
                </c:pt>
                <c:pt idx="143">
                  <c:v>97</c:v>
                </c:pt>
                <c:pt idx="144">
                  <c:v>76</c:v>
                </c:pt>
                <c:pt idx="145">
                  <c:v>83</c:v>
                </c:pt>
                <c:pt idx="146">
                  <c:v>90</c:v>
                </c:pt>
                <c:pt idx="147">
                  <c:v>90</c:v>
                </c:pt>
                <c:pt idx="148">
                  <c:v>116</c:v>
                </c:pt>
                <c:pt idx="149">
                  <c:v>120</c:v>
                </c:pt>
                <c:pt idx="150">
                  <c:v>108</c:v>
                </c:pt>
                <c:pt idx="151">
                  <c:v>79</c:v>
                </c:pt>
                <c:pt idx="152">
                  <c:v>225</c:v>
                </c:pt>
                <c:pt idx="153">
                  <c:v>250</c:v>
                </c:pt>
                <c:pt idx="154">
                  <c:v>250</c:v>
                </c:pt>
                <c:pt idx="155">
                  <c:v>250</c:v>
                </c:pt>
                <c:pt idx="156">
                  <c:v>400</c:v>
                </c:pt>
                <c:pt idx="157">
                  <c:v>350</c:v>
                </c:pt>
                <c:pt idx="158">
                  <c:v>318</c:v>
                </c:pt>
                <c:pt idx="159">
                  <c:v>351</c:v>
                </c:pt>
                <c:pt idx="160">
                  <c:v>231</c:v>
                </c:pt>
                <c:pt idx="161">
                  <c:v>250</c:v>
                </c:pt>
                <c:pt idx="162">
                  <c:v>258</c:v>
                </c:pt>
                <c:pt idx="163">
                  <c:v>225</c:v>
                </c:pt>
                <c:pt idx="164">
                  <c:v>231</c:v>
                </c:pt>
                <c:pt idx="165">
                  <c:v>262</c:v>
                </c:pt>
                <c:pt idx="166">
                  <c:v>302</c:v>
                </c:pt>
                <c:pt idx="167">
                  <c:v>97</c:v>
                </c:pt>
                <c:pt idx="168">
                  <c:v>140</c:v>
                </c:pt>
                <c:pt idx="169">
                  <c:v>232</c:v>
                </c:pt>
                <c:pt idx="170">
                  <c:v>140</c:v>
                </c:pt>
                <c:pt idx="171">
                  <c:v>134</c:v>
                </c:pt>
                <c:pt idx="172">
                  <c:v>90</c:v>
                </c:pt>
                <c:pt idx="173">
                  <c:v>119</c:v>
                </c:pt>
                <c:pt idx="174">
                  <c:v>171</c:v>
                </c:pt>
                <c:pt idx="175">
                  <c:v>90</c:v>
                </c:pt>
                <c:pt idx="176">
                  <c:v>232</c:v>
                </c:pt>
                <c:pt idx="177">
                  <c:v>115</c:v>
                </c:pt>
                <c:pt idx="178">
                  <c:v>120</c:v>
                </c:pt>
                <c:pt idx="179">
                  <c:v>121</c:v>
                </c:pt>
                <c:pt idx="180">
                  <c:v>121</c:v>
                </c:pt>
                <c:pt idx="181">
                  <c:v>91</c:v>
                </c:pt>
                <c:pt idx="182">
                  <c:v>107</c:v>
                </c:pt>
                <c:pt idx="183">
                  <c:v>116</c:v>
                </c:pt>
                <c:pt idx="184">
                  <c:v>140</c:v>
                </c:pt>
                <c:pt idx="185">
                  <c:v>98</c:v>
                </c:pt>
                <c:pt idx="186">
                  <c:v>101</c:v>
                </c:pt>
                <c:pt idx="187">
                  <c:v>305</c:v>
                </c:pt>
                <c:pt idx="188">
                  <c:v>318</c:v>
                </c:pt>
                <c:pt idx="189">
                  <c:v>304</c:v>
                </c:pt>
                <c:pt idx="190">
                  <c:v>351</c:v>
                </c:pt>
                <c:pt idx="191">
                  <c:v>225</c:v>
                </c:pt>
                <c:pt idx="192">
                  <c:v>250</c:v>
                </c:pt>
                <c:pt idx="193">
                  <c:v>200</c:v>
                </c:pt>
                <c:pt idx="194">
                  <c:v>232</c:v>
                </c:pt>
                <c:pt idx="195">
                  <c:v>85</c:v>
                </c:pt>
                <c:pt idx="196">
                  <c:v>98</c:v>
                </c:pt>
                <c:pt idx="197">
                  <c:v>90</c:v>
                </c:pt>
                <c:pt idx="198">
                  <c:v>91</c:v>
                </c:pt>
                <c:pt idx="199">
                  <c:v>225</c:v>
                </c:pt>
                <c:pt idx="200">
                  <c:v>250</c:v>
                </c:pt>
                <c:pt idx="201">
                  <c:v>250</c:v>
                </c:pt>
                <c:pt idx="202">
                  <c:v>258</c:v>
                </c:pt>
                <c:pt idx="203">
                  <c:v>97</c:v>
                </c:pt>
                <c:pt idx="204">
                  <c:v>85</c:v>
                </c:pt>
                <c:pt idx="205">
                  <c:v>97</c:v>
                </c:pt>
                <c:pt idx="206">
                  <c:v>140</c:v>
                </c:pt>
                <c:pt idx="207">
                  <c:v>130</c:v>
                </c:pt>
                <c:pt idx="208">
                  <c:v>318</c:v>
                </c:pt>
                <c:pt idx="209">
                  <c:v>120</c:v>
                </c:pt>
                <c:pt idx="210">
                  <c:v>156</c:v>
                </c:pt>
                <c:pt idx="211">
                  <c:v>168</c:v>
                </c:pt>
                <c:pt idx="212">
                  <c:v>350</c:v>
                </c:pt>
                <c:pt idx="213">
                  <c:v>350</c:v>
                </c:pt>
                <c:pt idx="214">
                  <c:v>302</c:v>
                </c:pt>
                <c:pt idx="215">
                  <c:v>318</c:v>
                </c:pt>
                <c:pt idx="216">
                  <c:v>98</c:v>
                </c:pt>
                <c:pt idx="217">
                  <c:v>111</c:v>
                </c:pt>
                <c:pt idx="218">
                  <c:v>79</c:v>
                </c:pt>
                <c:pt idx="219">
                  <c:v>122</c:v>
                </c:pt>
                <c:pt idx="220">
                  <c:v>85</c:v>
                </c:pt>
                <c:pt idx="221">
                  <c:v>305</c:v>
                </c:pt>
                <c:pt idx="222">
                  <c:v>260</c:v>
                </c:pt>
                <c:pt idx="223">
                  <c:v>318</c:v>
                </c:pt>
                <c:pt idx="224">
                  <c:v>302</c:v>
                </c:pt>
                <c:pt idx="225">
                  <c:v>250</c:v>
                </c:pt>
                <c:pt idx="226">
                  <c:v>231</c:v>
                </c:pt>
                <c:pt idx="227">
                  <c:v>225</c:v>
                </c:pt>
                <c:pt idx="228">
                  <c:v>250</c:v>
                </c:pt>
                <c:pt idx="229">
                  <c:v>400</c:v>
                </c:pt>
                <c:pt idx="230">
                  <c:v>350</c:v>
                </c:pt>
                <c:pt idx="231">
                  <c:v>400</c:v>
                </c:pt>
                <c:pt idx="232">
                  <c:v>351</c:v>
                </c:pt>
                <c:pt idx="233">
                  <c:v>97</c:v>
                </c:pt>
                <c:pt idx="234">
                  <c:v>151</c:v>
                </c:pt>
                <c:pt idx="235">
                  <c:v>97</c:v>
                </c:pt>
                <c:pt idx="236">
                  <c:v>140</c:v>
                </c:pt>
                <c:pt idx="237">
                  <c:v>98</c:v>
                </c:pt>
                <c:pt idx="238">
                  <c:v>98</c:v>
                </c:pt>
                <c:pt idx="239">
                  <c:v>97</c:v>
                </c:pt>
                <c:pt idx="240">
                  <c:v>97</c:v>
                </c:pt>
                <c:pt idx="241">
                  <c:v>146</c:v>
                </c:pt>
                <c:pt idx="242">
                  <c:v>121</c:v>
                </c:pt>
                <c:pt idx="243">
                  <c:v>80</c:v>
                </c:pt>
                <c:pt idx="244">
                  <c:v>90</c:v>
                </c:pt>
                <c:pt idx="245">
                  <c:v>98</c:v>
                </c:pt>
                <c:pt idx="246">
                  <c:v>78</c:v>
                </c:pt>
                <c:pt idx="247">
                  <c:v>85</c:v>
                </c:pt>
                <c:pt idx="248">
                  <c:v>91</c:v>
                </c:pt>
                <c:pt idx="249">
                  <c:v>260</c:v>
                </c:pt>
                <c:pt idx="250">
                  <c:v>318</c:v>
                </c:pt>
                <c:pt idx="251">
                  <c:v>302</c:v>
                </c:pt>
                <c:pt idx="252">
                  <c:v>231</c:v>
                </c:pt>
                <c:pt idx="253">
                  <c:v>200</c:v>
                </c:pt>
                <c:pt idx="254">
                  <c:v>200</c:v>
                </c:pt>
                <c:pt idx="255">
                  <c:v>140</c:v>
                </c:pt>
                <c:pt idx="256">
                  <c:v>225</c:v>
                </c:pt>
                <c:pt idx="257">
                  <c:v>232</c:v>
                </c:pt>
                <c:pt idx="258">
                  <c:v>231</c:v>
                </c:pt>
                <c:pt idx="259">
                  <c:v>200</c:v>
                </c:pt>
                <c:pt idx="260">
                  <c:v>225</c:v>
                </c:pt>
                <c:pt idx="261">
                  <c:v>258</c:v>
                </c:pt>
                <c:pt idx="262">
                  <c:v>305</c:v>
                </c:pt>
                <c:pt idx="263">
                  <c:v>231</c:v>
                </c:pt>
                <c:pt idx="264">
                  <c:v>302</c:v>
                </c:pt>
                <c:pt idx="265">
                  <c:v>318</c:v>
                </c:pt>
                <c:pt idx="266">
                  <c:v>98</c:v>
                </c:pt>
                <c:pt idx="267">
                  <c:v>134</c:v>
                </c:pt>
                <c:pt idx="268">
                  <c:v>119</c:v>
                </c:pt>
                <c:pt idx="269">
                  <c:v>105</c:v>
                </c:pt>
                <c:pt idx="270">
                  <c:v>134</c:v>
                </c:pt>
                <c:pt idx="271">
                  <c:v>156</c:v>
                </c:pt>
                <c:pt idx="272">
                  <c:v>151</c:v>
                </c:pt>
                <c:pt idx="273">
                  <c:v>119</c:v>
                </c:pt>
                <c:pt idx="274">
                  <c:v>131</c:v>
                </c:pt>
                <c:pt idx="275">
                  <c:v>163</c:v>
                </c:pt>
                <c:pt idx="276">
                  <c:v>121</c:v>
                </c:pt>
                <c:pt idx="277">
                  <c:v>163</c:v>
                </c:pt>
                <c:pt idx="278">
                  <c:v>89</c:v>
                </c:pt>
                <c:pt idx="279">
                  <c:v>98</c:v>
                </c:pt>
                <c:pt idx="280">
                  <c:v>231</c:v>
                </c:pt>
                <c:pt idx="281">
                  <c:v>200</c:v>
                </c:pt>
                <c:pt idx="282">
                  <c:v>140</c:v>
                </c:pt>
                <c:pt idx="283">
                  <c:v>232</c:v>
                </c:pt>
                <c:pt idx="284">
                  <c:v>225</c:v>
                </c:pt>
                <c:pt idx="285">
                  <c:v>305</c:v>
                </c:pt>
                <c:pt idx="286">
                  <c:v>302</c:v>
                </c:pt>
                <c:pt idx="287">
                  <c:v>351</c:v>
                </c:pt>
                <c:pt idx="288">
                  <c:v>318</c:v>
                </c:pt>
                <c:pt idx="289">
                  <c:v>350</c:v>
                </c:pt>
                <c:pt idx="290">
                  <c:v>351</c:v>
                </c:pt>
                <c:pt idx="291">
                  <c:v>267</c:v>
                </c:pt>
                <c:pt idx="292">
                  <c:v>360</c:v>
                </c:pt>
                <c:pt idx="293">
                  <c:v>89</c:v>
                </c:pt>
                <c:pt idx="294">
                  <c:v>86</c:v>
                </c:pt>
                <c:pt idx="295">
                  <c:v>98</c:v>
                </c:pt>
                <c:pt idx="296">
                  <c:v>121</c:v>
                </c:pt>
                <c:pt idx="297">
                  <c:v>183</c:v>
                </c:pt>
                <c:pt idx="298">
                  <c:v>350</c:v>
                </c:pt>
                <c:pt idx="299">
                  <c:v>141</c:v>
                </c:pt>
                <c:pt idx="300">
                  <c:v>260</c:v>
                </c:pt>
                <c:pt idx="301">
                  <c:v>105</c:v>
                </c:pt>
                <c:pt idx="302">
                  <c:v>105</c:v>
                </c:pt>
                <c:pt idx="303">
                  <c:v>85</c:v>
                </c:pt>
                <c:pt idx="304">
                  <c:v>91</c:v>
                </c:pt>
                <c:pt idx="305">
                  <c:v>151</c:v>
                </c:pt>
                <c:pt idx="306">
                  <c:v>173</c:v>
                </c:pt>
                <c:pt idx="307">
                  <c:v>173</c:v>
                </c:pt>
                <c:pt idx="308">
                  <c:v>151</c:v>
                </c:pt>
                <c:pt idx="309">
                  <c:v>98</c:v>
                </c:pt>
                <c:pt idx="310">
                  <c:v>89</c:v>
                </c:pt>
                <c:pt idx="311">
                  <c:v>98</c:v>
                </c:pt>
                <c:pt idx="312">
                  <c:v>86</c:v>
                </c:pt>
                <c:pt idx="313">
                  <c:v>151</c:v>
                </c:pt>
                <c:pt idx="314">
                  <c:v>140</c:v>
                </c:pt>
                <c:pt idx="315">
                  <c:v>151</c:v>
                </c:pt>
                <c:pt idx="316">
                  <c:v>225</c:v>
                </c:pt>
                <c:pt idx="317">
                  <c:v>97</c:v>
                </c:pt>
                <c:pt idx="318">
                  <c:v>134</c:v>
                </c:pt>
                <c:pt idx="319">
                  <c:v>120</c:v>
                </c:pt>
                <c:pt idx="320">
                  <c:v>119</c:v>
                </c:pt>
                <c:pt idx="321">
                  <c:v>108</c:v>
                </c:pt>
                <c:pt idx="322">
                  <c:v>86</c:v>
                </c:pt>
                <c:pt idx="323">
                  <c:v>156</c:v>
                </c:pt>
                <c:pt idx="324">
                  <c:v>85</c:v>
                </c:pt>
                <c:pt idx="325">
                  <c:v>90</c:v>
                </c:pt>
                <c:pt idx="326">
                  <c:v>90</c:v>
                </c:pt>
                <c:pt idx="327">
                  <c:v>121</c:v>
                </c:pt>
                <c:pt idx="328">
                  <c:v>146</c:v>
                </c:pt>
                <c:pt idx="329">
                  <c:v>91</c:v>
                </c:pt>
                <c:pt idx="330">
                  <c:v>85</c:v>
                </c:pt>
                <c:pt idx="331">
                  <c:v>97</c:v>
                </c:pt>
                <c:pt idx="332">
                  <c:v>89</c:v>
                </c:pt>
                <c:pt idx="333">
                  <c:v>168</c:v>
                </c:pt>
                <c:pt idx="334">
                  <c:v>70</c:v>
                </c:pt>
                <c:pt idx="335">
                  <c:v>122</c:v>
                </c:pt>
                <c:pt idx="336">
                  <c:v>140</c:v>
                </c:pt>
                <c:pt idx="337">
                  <c:v>107</c:v>
                </c:pt>
                <c:pt idx="338">
                  <c:v>135</c:v>
                </c:pt>
                <c:pt idx="339">
                  <c:v>151</c:v>
                </c:pt>
                <c:pt idx="340">
                  <c:v>156</c:v>
                </c:pt>
                <c:pt idx="341">
                  <c:v>173</c:v>
                </c:pt>
                <c:pt idx="342">
                  <c:v>135</c:v>
                </c:pt>
                <c:pt idx="343">
                  <c:v>79</c:v>
                </c:pt>
                <c:pt idx="344">
                  <c:v>86</c:v>
                </c:pt>
                <c:pt idx="345">
                  <c:v>81</c:v>
                </c:pt>
                <c:pt idx="346">
                  <c:v>97</c:v>
                </c:pt>
                <c:pt idx="347">
                  <c:v>85</c:v>
                </c:pt>
                <c:pt idx="348">
                  <c:v>89</c:v>
                </c:pt>
                <c:pt idx="349">
                  <c:v>91</c:v>
                </c:pt>
                <c:pt idx="350">
                  <c:v>105</c:v>
                </c:pt>
                <c:pt idx="351">
                  <c:v>98</c:v>
                </c:pt>
                <c:pt idx="352">
                  <c:v>98</c:v>
                </c:pt>
                <c:pt idx="353">
                  <c:v>105</c:v>
                </c:pt>
                <c:pt idx="354">
                  <c:v>100</c:v>
                </c:pt>
                <c:pt idx="355">
                  <c:v>107</c:v>
                </c:pt>
                <c:pt idx="356">
                  <c:v>108</c:v>
                </c:pt>
                <c:pt idx="357">
                  <c:v>119</c:v>
                </c:pt>
                <c:pt idx="358">
                  <c:v>120</c:v>
                </c:pt>
                <c:pt idx="359">
                  <c:v>141</c:v>
                </c:pt>
                <c:pt idx="360">
                  <c:v>145</c:v>
                </c:pt>
                <c:pt idx="361">
                  <c:v>168</c:v>
                </c:pt>
                <c:pt idx="362">
                  <c:v>146</c:v>
                </c:pt>
                <c:pt idx="363">
                  <c:v>231</c:v>
                </c:pt>
                <c:pt idx="364">
                  <c:v>350</c:v>
                </c:pt>
                <c:pt idx="365">
                  <c:v>200</c:v>
                </c:pt>
                <c:pt idx="366">
                  <c:v>225</c:v>
                </c:pt>
                <c:pt idx="367">
                  <c:v>112</c:v>
                </c:pt>
                <c:pt idx="368">
                  <c:v>112</c:v>
                </c:pt>
                <c:pt idx="369">
                  <c:v>112</c:v>
                </c:pt>
                <c:pt idx="370">
                  <c:v>112</c:v>
                </c:pt>
                <c:pt idx="371">
                  <c:v>135</c:v>
                </c:pt>
                <c:pt idx="372">
                  <c:v>151</c:v>
                </c:pt>
                <c:pt idx="373">
                  <c:v>140</c:v>
                </c:pt>
                <c:pt idx="374">
                  <c:v>151</c:v>
                </c:pt>
                <c:pt idx="375">
                  <c:v>105</c:v>
                </c:pt>
                <c:pt idx="376">
                  <c:v>91</c:v>
                </c:pt>
                <c:pt idx="377">
                  <c:v>91</c:v>
                </c:pt>
                <c:pt idx="378">
                  <c:v>105</c:v>
                </c:pt>
                <c:pt idx="379">
                  <c:v>98</c:v>
                </c:pt>
                <c:pt idx="380">
                  <c:v>120</c:v>
                </c:pt>
                <c:pt idx="381">
                  <c:v>107</c:v>
                </c:pt>
                <c:pt idx="382">
                  <c:v>108</c:v>
                </c:pt>
                <c:pt idx="383">
                  <c:v>91</c:v>
                </c:pt>
                <c:pt idx="384">
                  <c:v>91</c:v>
                </c:pt>
                <c:pt idx="385">
                  <c:v>91</c:v>
                </c:pt>
                <c:pt idx="386">
                  <c:v>181</c:v>
                </c:pt>
                <c:pt idx="387">
                  <c:v>262</c:v>
                </c:pt>
                <c:pt idx="388">
                  <c:v>156</c:v>
                </c:pt>
                <c:pt idx="389">
                  <c:v>232</c:v>
                </c:pt>
                <c:pt idx="390">
                  <c:v>144</c:v>
                </c:pt>
                <c:pt idx="391">
                  <c:v>135</c:v>
                </c:pt>
                <c:pt idx="392">
                  <c:v>151</c:v>
                </c:pt>
                <c:pt idx="393">
                  <c:v>140</c:v>
                </c:pt>
                <c:pt idx="394">
                  <c:v>97</c:v>
                </c:pt>
                <c:pt idx="395">
                  <c:v>135</c:v>
                </c:pt>
                <c:pt idx="396">
                  <c:v>120</c:v>
                </c:pt>
                <c:pt idx="397">
                  <c:v>119</c:v>
                </c:pt>
              </c:numCache>
            </c:numRef>
          </c:xVal>
          <c:yVal>
            <c:numRef>
              <c:f>'Linearity-Cylinder-Dispalcement'!$L$2:$L$399</c:f>
              <c:numCache>
                <c:formatCode>General</c:formatCode>
                <c:ptCount val="398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24</c:v>
                </c:pt>
                <c:pt idx="15">
                  <c:v>22</c:v>
                </c:pt>
                <c:pt idx="16">
                  <c:v>18</c:v>
                </c:pt>
                <c:pt idx="17">
                  <c:v>21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9</c:v>
                </c:pt>
                <c:pt idx="29">
                  <c:v>27</c:v>
                </c:pt>
                <c:pt idx="30">
                  <c:v>28</c:v>
                </c:pt>
                <c:pt idx="31">
                  <c:v>25</c:v>
                </c:pt>
                <c:pt idx="32">
                  <c:v>25</c:v>
                </c:pt>
                <c:pt idx="33">
                  <c:v>19</c:v>
                </c:pt>
                <c:pt idx="34">
                  <c:v>16</c:v>
                </c:pt>
                <c:pt idx="35">
                  <c:v>17</c:v>
                </c:pt>
                <c:pt idx="36">
                  <c:v>19</c:v>
                </c:pt>
                <c:pt idx="37">
                  <c:v>18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12</c:v>
                </c:pt>
                <c:pt idx="43">
                  <c:v>13</c:v>
                </c:pt>
                <c:pt idx="44">
                  <c:v>13</c:v>
                </c:pt>
                <c:pt idx="45">
                  <c:v>18</c:v>
                </c:pt>
                <c:pt idx="46">
                  <c:v>22</c:v>
                </c:pt>
                <c:pt idx="47">
                  <c:v>19</c:v>
                </c:pt>
                <c:pt idx="48">
                  <c:v>18</c:v>
                </c:pt>
                <c:pt idx="49">
                  <c:v>23</c:v>
                </c:pt>
                <c:pt idx="50">
                  <c:v>28</c:v>
                </c:pt>
                <c:pt idx="51">
                  <c:v>30</c:v>
                </c:pt>
                <c:pt idx="52">
                  <c:v>30</c:v>
                </c:pt>
                <c:pt idx="53">
                  <c:v>31</c:v>
                </c:pt>
                <c:pt idx="54">
                  <c:v>35</c:v>
                </c:pt>
                <c:pt idx="55">
                  <c:v>27</c:v>
                </c:pt>
                <c:pt idx="56">
                  <c:v>26</c:v>
                </c:pt>
                <c:pt idx="57">
                  <c:v>24</c:v>
                </c:pt>
                <c:pt idx="58">
                  <c:v>25</c:v>
                </c:pt>
                <c:pt idx="59">
                  <c:v>23</c:v>
                </c:pt>
                <c:pt idx="60">
                  <c:v>20</c:v>
                </c:pt>
                <c:pt idx="61">
                  <c:v>21</c:v>
                </c:pt>
                <c:pt idx="62">
                  <c:v>13</c:v>
                </c:pt>
                <c:pt idx="63">
                  <c:v>14</c:v>
                </c:pt>
                <c:pt idx="64">
                  <c:v>15</c:v>
                </c:pt>
                <c:pt idx="65">
                  <c:v>14</c:v>
                </c:pt>
                <c:pt idx="66">
                  <c:v>17</c:v>
                </c:pt>
                <c:pt idx="67">
                  <c:v>11</c:v>
                </c:pt>
                <c:pt idx="68">
                  <c:v>13</c:v>
                </c:pt>
                <c:pt idx="69">
                  <c:v>12</c:v>
                </c:pt>
                <c:pt idx="70">
                  <c:v>13</c:v>
                </c:pt>
                <c:pt idx="71">
                  <c:v>19</c:v>
                </c:pt>
                <c:pt idx="72">
                  <c:v>15</c:v>
                </c:pt>
                <c:pt idx="73">
                  <c:v>13</c:v>
                </c:pt>
                <c:pt idx="74">
                  <c:v>13</c:v>
                </c:pt>
                <c:pt idx="75">
                  <c:v>14</c:v>
                </c:pt>
                <c:pt idx="76">
                  <c:v>18</c:v>
                </c:pt>
                <c:pt idx="77">
                  <c:v>22</c:v>
                </c:pt>
                <c:pt idx="78">
                  <c:v>21</c:v>
                </c:pt>
                <c:pt idx="79">
                  <c:v>26</c:v>
                </c:pt>
                <c:pt idx="80">
                  <c:v>22</c:v>
                </c:pt>
                <c:pt idx="81">
                  <c:v>28</c:v>
                </c:pt>
                <c:pt idx="82">
                  <c:v>23</c:v>
                </c:pt>
                <c:pt idx="83">
                  <c:v>28</c:v>
                </c:pt>
                <c:pt idx="84">
                  <c:v>27</c:v>
                </c:pt>
                <c:pt idx="85">
                  <c:v>13</c:v>
                </c:pt>
                <c:pt idx="86">
                  <c:v>14</c:v>
                </c:pt>
                <c:pt idx="87">
                  <c:v>13</c:v>
                </c:pt>
                <c:pt idx="88">
                  <c:v>14</c:v>
                </c:pt>
                <c:pt idx="89">
                  <c:v>15</c:v>
                </c:pt>
                <c:pt idx="90">
                  <c:v>12</c:v>
                </c:pt>
                <c:pt idx="91">
                  <c:v>13</c:v>
                </c:pt>
                <c:pt idx="92">
                  <c:v>13</c:v>
                </c:pt>
                <c:pt idx="93">
                  <c:v>14</c:v>
                </c:pt>
                <c:pt idx="94">
                  <c:v>13</c:v>
                </c:pt>
                <c:pt idx="95">
                  <c:v>12</c:v>
                </c:pt>
                <c:pt idx="96">
                  <c:v>13</c:v>
                </c:pt>
                <c:pt idx="97">
                  <c:v>18</c:v>
                </c:pt>
                <c:pt idx="98">
                  <c:v>16</c:v>
                </c:pt>
                <c:pt idx="99">
                  <c:v>18</c:v>
                </c:pt>
                <c:pt idx="100">
                  <c:v>18</c:v>
                </c:pt>
                <c:pt idx="101">
                  <c:v>23</c:v>
                </c:pt>
                <c:pt idx="102">
                  <c:v>26</c:v>
                </c:pt>
                <c:pt idx="103">
                  <c:v>11</c:v>
                </c:pt>
                <c:pt idx="104">
                  <c:v>12</c:v>
                </c:pt>
                <c:pt idx="105">
                  <c:v>13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21</c:v>
                </c:pt>
                <c:pt idx="110">
                  <c:v>22</c:v>
                </c:pt>
                <c:pt idx="111">
                  <c:v>18</c:v>
                </c:pt>
                <c:pt idx="112">
                  <c:v>19</c:v>
                </c:pt>
                <c:pt idx="113">
                  <c:v>21</c:v>
                </c:pt>
                <c:pt idx="114">
                  <c:v>26</c:v>
                </c:pt>
                <c:pt idx="115">
                  <c:v>15</c:v>
                </c:pt>
                <c:pt idx="116">
                  <c:v>16</c:v>
                </c:pt>
                <c:pt idx="117">
                  <c:v>29</c:v>
                </c:pt>
                <c:pt idx="118">
                  <c:v>24</c:v>
                </c:pt>
                <c:pt idx="119">
                  <c:v>20</c:v>
                </c:pt>
                <c:pt idx="120">
                  <c:v>19</c:v>
                </c:pt>
                <c:pt idx="121">
                  <c:v>15</c:v>
                </c:pt>
                <c:pt idx="122">
                  <c:v>24</c:v>
                </c:pt>
                <c:pt idx="123">
                  <c:v>20</c:v>
                </c:pt>
                <c:pt idx="124">
                  <c:v>11</c:v>
                </c:pt>
                <c:pt idx="125">
                  <c:v>20</c:v>
                </c:pt>
                <c:pt idx="126">
                  <c:v>21</c:v>
                </c:pt>
                <c:pt idx="127">
                  <c:v>19</c:v>
                </c:pt>
                <c:pt idx="128">
                  <c:v>15</c:v>
                </c:pt>
                <c:pt idx="129">
                  <c:v>31</c:v>
                </c:pt>
                <c:pt idx="130">
                  <c:v>26</c:v>
                </c:pt>
                <c:pt idx="131">
                  <c:v>32</c:v>
                </c:pt>
                <c:pt idx="132">
                  <c:v>25</c:v>
                </c:pt>
                <c:pt idx="133">
                  <c:v>16</c:v>
                </c:pt>
                <c:pt idx="134">
                  <c:v>16</c:v>
                </c:pt>
                <c:pt idx="135">
                  <c:v>18</c:v>
                </c:pt>
                <c:pt idx="136">
                  <c:v>16</c:v>
                </c:pt>
                <c:pt idx="137">
                  <c:v>13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29</c:v>
                </c:pt>
                <c:pt idx="142">
                  <c:v>26</c:v>
                </c:pt>
                <c:pt idx="143">
                  <c:v>26</c:v>
                </c:pt>
                <c:pt idx="144">
                  <c:v>31</c:v>
                </c:pt>
                <c:pt idx="145">
                  <c:v>32</c:v>
                </c:pt>
                <c:pt idx="146">
                  <c:v>28</c:v>
                </c:pt>
                <c:pt idx="147">
                  <c:v>24</c:v>
                </c:pt>
                <c:pt idx="148">
                  <c:v>26</c:v>
                </c:pt>
                <c:pt idx="149">
                  <c:v>24</c:v>
                </c:pt>
                <c:pt idx="150">
                  <c:v>26</c:v>
                </c:pt>
                <c:pt idx="151">
                  <c:v>31</c:v>
                </c:pt>
                <c:pt idx="152">
                  <c:v>19</c:v>
                </c:pt>
                <c:pt idx="153">
                  <c:v>18</c:v>
                </c:pt>
                <c:pt idx="154">
                  <c:v>15</c:v>
                </c:pt>
                <c:pt idx="155">
                  <c:v>15</c:v>
                </c:pt>
                <c:pt idx="156">
                  <c:v>16</c:v>
                </c:pt>
                <c:pt idx="157">
                  <c:v>15</c:v>
                </c:pt>
                <c:pt idx="158">
                  <c:v>16</c:v>
                </c:pt>
                <c:pt idx="159">
                  <c:v>14</c:v>
                </c:pt>
                <c:pt idx="160">
                  <c:v>17</c:v>
                </c:pt>
                <c:pt idx="161">
                  <c:v>16</c:v>
                </c:pt>
                <c:pt idx="162">
                  <c:v>15</c:v>
                </c:pt>
                <c:pt idx="163">
                  <c:v>18</c:v>
                </c:pt>
                <c:pt idx="164">
                  <c:v>21</c:v>
                </c:pt>
                <c:pt idx="165">
                  <c:v>20</c:v>
                </c:pt>
                <c:pt idx="166">
                  <c:v>13</c:v>
                </c:pt>
                <c:pt idx="167">
                  <c:v>29</c:v>
                </c:pt>
                <c:pt idx="168">
                  <c:v>23</c:v>
                </c:pt>
                <c:pt idx="169">
                  <c:v>20</c:v>
                </c:pt>
                <c:pt idx="170">
                  <c:v>23</c:v>
                </c:pt>
                <c:pt idx="171">
                  <c:v>24</c:v>
                </c:pt>
                <c:pt idx="172">
                  <c:v>25</c:v>
                </c:pt>
                <c:pt idx="173">
                  <c:v>24</c:v>
                </c:pt>
                <c:pt idx="174">
                  <c:v>18</c:v>
                </c:pt>
                <c:pt idx="175">
                  <c:v>29</c:v>
                </c:pt>
                <c:pt idx="176">
                  <c:v>19</c:v>
                </c:pt>
                <c:pt idx="177">
                  <c:v>23</c:v>
                </c:pt>
                <c:pt idx="178">
                  <c:v>23</c:v>
                </c:pt>
                <c:pt idx="179">
                  <c:v>22</c:v>
                </c:pt>
                <c:pt idx="180">
                  <c:v>25</c:v>
                </c:pt>
                <c:pt idx="181">
                  <c:v>33</c:v>
                </c:pt>
                <c:pt idx="182">
                  <c:v>28</c:v>
                </c:pt>
                <c:pt idx="183">
                  <c:v>25</c:v>
                </c:pt>
                <c:pt idx="184">
                  <c:v>25</c:v>
                </c:pt>
                <c:pt idx="185">
                  <c:v>26</c:v>
                </c:pt>
                <c:pt idx="186">
                  <c:v>27</c:v>
                </c:pt>
                <c:pt idx="187">
                  <c:v>17.5</c:v>
                </c:pt>
                <c:pt idx="188">
                  <c:v>16</c:v>
                </c:pt>
                <c:pt idx="189">
                  <c:v>15.5</c:v>
                </c:pt>
                <c:pt idx="190">
                  <c:v>14.5</c:v>
                </c:pt>
                <c:pt idx="191">
                  <c:v>22</c:v>
                </c:pt>
                <c:pt idx="192">
                  <c:v>22</c:v>
                </c:pt>
                <c:pt idx="193">
                  <c:v>24</c:v>
                </c:pt>
                <c:pt idx="194">
                  <c:v>22.5</c:v>
                </c:pt>
                <c:pt idx="195">
                  <c:v>29</c:v>
                </c:pt>
                <c:pt idx="196">
                  <c:v>24.5</c:v>
                </c:pt>
                <c:pt idx="197">
                  <c:v>29</c:v>
                </c:pt>
                <c:pt idx="198">
                  <c:v>33</c:v>
                </c:pt>
                <c:pt idx="199">
                  <c:v>20</c:v>
                </c:pt>
                <c:pt idx="200">
                  <c:v>18</c:v>
                </c:pt>
                <c:pt idx="201">
                  <c:v>18.5</c:v>
                </c:pt>
                <c:pt idx="202">
                  <c:v>17.5</c:v>
                </c:pt>
                <c:pt idx="203">
                  <c:v>29.5</c:v>
                </c:pt>
                <c:pt idx="204">
                  <c:v>32</c:v>
                </c:pt>
                <c:pt idx="205">
                  <c:v>28</c:v>
                </c:pt>
                <c:pt idx="206">
                  <c:v>26.5</c:v>
                </c:pt>
                <c:pt idx="207">
                  <c:v>20</c:v>
                </c:pt>
                <c:pt idx="208">
                  <c:v>13</c:v>
                </c:pt>
                <c:pt idx="209">
                  <c:v>19</c:v>
                </c:pt>
                <c:pt idx="210">
                  <c:v>19</c:v>
                </c:pt>
                <c:pt idx="211">
                  <c:v>16.5</c:v>
                </c:pt>
                <c:pt idx="212">
                  <c:v>16.5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31.5</c:v>
                </c:pt>
                <c:pt idx="217">
                  <c:v>30</c:v>
                </c:pt>
                <c:pt idx="218">
                  <c:v>36</c:v>
                </c:pt>
                <c:pt idx="219">
                  <c:v>25.5</c:v>
                </c:pt>
                <c:pt idx="220">
                  <c:v>33.5</c:v>
                </c:pt>
                <c:pt idx="221">
                  <c:v>17.5</c:v>
                </c:pt>
                <c:pt idx="222">
                  <c:v>17</c:v>
                </c:pt>
                <c:pt idx="223">
                  <c:v>15.5</c:v>
                </c:pt>
                <c:pt idx="224">
                  <c:v>15</c:v>
                </c:pt>
                <c:pt idx="225">
                  <c:v>17.5</c:v>
                </c:pt>
                <c:pt idx="226">
                  <c:v>20.5</c:v>
                </c:pt>
                <c:pt idx="227">
                  <c:v>19</c:v>
                </c:pt>
                <c:pt idx="228">
                  <c:v>18.5</c:v>
                </c:pt>
                <c:pt idx="229">
                  <c:v>16</c:v>
                </c:pt>
                <c:pt idx="230">
                  <c:v>15.5</c:v>
                </c:pt>
                <c:pt idx="231">
                  <c:v>15.5</c:v>
                </c:pt>
                <c:pt idx="232">
                  <c:v>16</c:v>
                </c:pt>
                <c:pt idx="233">
                  <c:v>29</c:v>
                </c:pt>
                <c:pt idx="234">
                  <c:v>24.5</c:v>
                </c:pt>
                <c:pt idx="235">
                  <c:v>26</c:v>
                </c:pt>
                <c:pt idx="236">
                  <c:v>25.5</c:v>
                </c:pt>
                <c:pt idx="237">
                  <c:v>30.5</c:v>
                </c:pt>
                <c:pt idx="238">
                  <c:v>33.5</c:v>
                </c:pt>
                <c:pt idx="239">
                  <c:v>30</c:v>
                </c:pt>
                <c:pt idx="240">
                  <c:v>30.5</c:v>
                </c:pt>
                <c:pt idx="241">
                  <c:v>22</c:v>
                </c:pt>
                <c:pt idx="242">
                  <c:v>21.5</c:v>
                </c:pt>
                <c:pt idx="243">
                  <c:v>21.5</c:v>
                </c:pt>
                <c:pt idx="244">
                  <c:v>43.1</c:v>
                </c:pt>
                <c:pt idx="245">
                  <c:v>36.1</c:v>
                </c:pt>
                <c:pt idx="246">
                  <c:v>32.8</c:v>
                </c:pt>
                <c:pt idx="247">
                  <c:v>39.4</c:v>
                </c:pt>
                <c:pt idx="248">
                  <c:v>36.1</c:v>
                </c:pt>
                <c:pt idx="249">
                  <c:v>19.9</c:v>
                </c:pt>
                <c:pt idx="250">
                  <c:v>19.4</c:v>
                </c:pt>
                <c:pt idx="251">
                  <c:v>20.2</c:v>
                </c:pt>
                <c:pt idx="252">
                  <c:v>19.2</c:v>
                </c:pt>
                <c:pt idx="253">
                  <c:v>20.5</c:v>
                </c:pt>
                <c:pt idx="254">
                  <c:v>20.2</c:v>
                </c:pt>
                <c:pt idx="255">
                  <c:v>25.1</c:v>
                </c:pt>
                <c:pt idx="256">
                  <c:v>20.5</c:v>
                </c:pt>
                <c:pt idx="257">
                  <c:v>19.4</c:v>
                </c:pt>
                <c:pt idx="258">
                  <c:v>20.6</c:v>
                </c:pt>
                <c:pt idx="259">
                  <c:v>20.8</c:v>
                </c:pt>
                <c:pt idx="260">
                  <c:v>18.6</c:v>
                </c:pt>
                <c:pt idx="261">
                  <c:v>18.1</c:v>
                </c:pt>
                <c:pt idx="262">
                  <c:v>19.2</c:v>
                </c:pt>
                <c:pt idx="263">
                  <c:v>17.7</c:v>
                </c:pt>
                <c:pt idx="264">
                  <c:v>18.1</c:v>
                </c:pt>
                <c:pt idx="265">
                  <c:v>17.5</c:v>
                </c:pt>
                <c:pt idx="266">
                  <c:v>30</c:v>
                </c:pt>
                <c:pt idx="267">
                  <c:v>27.5</c:v>
                </c:pt>
                <c:pt idx="268">
                  <c:v>27.2</c:v>
                </c:pt>
                <c:pt idx="269">
                  <c:v>30.9</c:v>
                </c:pt>
                <c:pt idx="270">
                  <c:v>21.1</c:v>
                </c:pt>
                <c:pt idx="271">
                  <c:v>23.2</c:v>
                </c:pt>
                <c:pt idx="272">
                  <c:v>23.8</c:v>
                </c:pt>
                <c:pt idx="273">
                  <c:v>23.9</c:v>
                </c:pt>
                <c:pt idx="274">
                  <c:v>20.3</c:v>
                </c:pt>
                <c:pt idx="275">
                  <c:v>17</c:v>
                </c:pt>
                <c:pt idx="276">
                  <c:v>21.6</c:v>
                </c:pt>
                <c:pt idx="277">
                  <c:v>16.2</c:v>
                </c:pt>
                <c:pt idx="278">
                  <c:v>31.5</c:v>
                </c:pt>
                <c:pt idx="279">
                  <c:v>29.5</c:v>
                </c:pt>
                <c:pt idx="280">
                  <c:v>21.5</c:v>
                </c:pt>
                <c:pt idx="281">
                  <c:v>19.8</c:v>
                </c:pt>
                <c:pt idx="282">
                  <c:v>22.3</c:v>
                </c:pt>
                <c:pt idx="283">
                  <c:v>20.2</c:v>
                </c:pt>
                <c:pt idx="284">
                  <c:v>20.6</c:v>
                </c:pt>
                <c:pt idx="285">
                  <c:v>17</c:v>
                </c:pt>
                <c:pt idx="286">
                  <c:v>17.6</c:v>
                </c:pt>
                <c:pt idx="287">
                  <c:v>16.5</c:v>
                </c:pt>
                <c:pt idx="288">
                  <c:v>18.2</c:v>
                </c:pt>
                <c:pt idx="289">
                  <c:v>16.9</c:v>
                </c:pt>
                <c:pt idx="290">
                  <c:v>15.5</c:v>
                </c:pt>
                <c:pt idx="291">
                  <c:v>19.2</c:v>
                </c:pt>
                <c:pt idx="292">
                  <c:v>18.5</c:v>
                </c:pt>
                <c:pt idx="293">
                  <c:v>31.9</c:v>
                </c:pt>
                <c:pt idx="294">
                  <c:v>34.1</c:v>
                </c:pt>
                <c:pt idx="295">
                  <c:v>35.7</c:v>
                </c:pt>
                <c:pt idx="296">
                  <c:v>27.4</c:v>
                </c:pt>
                <c:pt idx="297">
                  <c:v>25.4</c:v>
                </c:pt>
                <c:pt idx="298">
                  <c:v>23</c:v>
                </c:pt>
                <c:pt idx="299">
                  <c:v>27.2</c:v>
                </c:pt>
                <c:pt idx="300">
                  <c:v>23.9</c:v>
                </c:pt>
                <c:pt idx="301">
                  <c:v>34.2</c:v>
                </c:pt>
                <c:pt idx="302">
                  <c:v>34.5</c:v>
                </c:pt>
                <c:pt idx="303">
                  <c:v>31.8</c:v>
                </c:pt>
                <c:pt idx="304">
                  <c:v>37.3</c:v>
                </c:pt>
                <c:pt idx="305">
                  <c:v>28.4</c:v>
                </c:pt>
                <c:pt idx="306">
                  <c:v>28.8</c:v>
                </c:pt>
                <c:pt idx="307">
                  <c:v>26.8</c:v>
                </c:pt>
                <c:pt idx="308">
                  <c:v>33.5</c:v>
                </c:pt>
                <c:pt idx="309">
                  <c:v>41.5</c:v>
                </c:pt>
                <c:pt idx="310">
                  <c:v>38.1</c:v>
                </c:pt>
                <c:pt idx="311">
                  <c:v>32.1</c:v>
                </c:pt>
                <c:pt idx="312">
                  <c:v>37.2</c:v>
                </c:pt>
                <c:pt idx="313">
                  <c:v>28</c:v>
                </c:pt>
                <c:pt idx="314">
                  <c:v>26.4</c:v>
                </c:pt>
                <c:pt idx="315">
                  <c:v>24.3</c:v>
                </c:pt>
                <c:pt idx="316">
                  <c:v>19.1</c:v>
                </c:pt>
                <c:pt idx="317">
                  <c:v>34.3</c:v>
                </c:pt>
                <c:pt idx="318">
                  <c:v>29.8</c:v>
                </c:pt>
                <c:pt idx="319">
                  <c:v>31.3</c:v>
                </c:pt>
                <c:pt idx="320">
                  <c:v>37</c:v>
                </c:pt>
                <c:pt idx="321">
                  <c:v>32.2</c:v>
                </c:pt>
                <c:pt idx="322">
                  <c:v>46.6</c:v>
                </c:pt>
                <c:pt idx="323">
                  <c:v>27.9</c:v>
                </c:pt>
                <c:pt idx="324">
                  <c:v>40.8</c:v>
                </c:pt>
                <c:pt idx="325">
                  <c:v>44.3</c:v>
                </c:pt>
                <c:pt idx="326">
                  <c:v>43.4</c:v>
                </c:pt>
                <c:pt idx="327">
                  <c:v>36.4</c:v>
                </c:pt>
                <c:pt idx="328">
                  <c:v>30</c:v>
                </c:pt>
                <c:pt idx="329">
                  <c:v>44.6</c:v>
                </c:pt>
                <c:pt idx="330">
                  <c:v>40.9</c:v>
                </c:pt>
                <c:pt idx="331">
                  <c:v>33.8</c:v>
                </c:pt>
                <c:pt idx="332">
                  <c:v>29.8</c:v>
                </c:pt>
                <c:pt idx="333">
                  <c:v>32.7</c:v>
                </c:pt>
                <c:pt idx="334">
                  <c:v>23.7</c:v>
                </c:pt>
                <c:pt idx="335">
                  <c:v>35</c:v>
                </c:pt>
                <c:pt idx="336">
                  <c:v>23.6</c:v>
                </c:pt>
                <c:pt idx="337">
                  <c:v>32.4</c:v>
                </c:pt>
                <c:pt idx="338">
                  <c:v>27.2</c:v>
                </c:pt>
                <c:pt idx="339">
                  <c:v>26.6</c:v>
                </c:pt>
                <c:pt idx="340">
                  <c:v>25.8</c:v>
                </c:pt>
                <c:pt idx="341">
                  <c:v>23.5</c:v>
                </c:pt>
                <c:pt idx="342">
                  <c:v>30</c:v>
                </c:pt>
                <c:pt idx="343">
                  <c:v>39.1</c:v>
                </c:pt>
                <c:pt idx="344">
                  <c:v>39</c:v>
                </c:pt>
                <c:pt idx="345">
                  <c:v>35.1</c:v>
                </c:pt>
                <c:pt idx="346">
                  <c:v>32.3</c:v>
                </c:pt>
                <c:pt idx="347">
                  <c:v>37</c:v>
                </c:pt>
                <c:pt idx="348">
                  <c:v>37.7</c:v>
                </c:pt>
                <c:pt idx="349">
                  <c:v>34.1</c:v>
                </c:pt>
                <c:pt idx="350">
                  <c:v>34.7</c:v>
                </c:pt>
                <c:pt idx="351">
                  <c:v>34.4</c:v>
                </c:pt>
                <c:pt idx="352">
                  <c:v>29.9</c:v>
                </c:pt>
                <c:pt idx="353">
                  <c:v>33</c:v>
                </c:pt>
                <c:pt idx="354">
                  <c:v>34.5</c:v>
                </c:pt>
                <c:pt idx="355">
                  <c:v>33.7</c:v>
                </c:pt>
                <c:pt idx="356">
                  <c:v>32.4</c:v>
                </c:pt>
                <c:pt idx="357">
                  <c:v>32.9</c:v>
                </c:pt>
                <c:pt idx="358">
                  <c:v>31.6</c:v>
                </c:pt>
                <c:pt idx="359">
                  <c:v>28.1</c:v>
                </c:pt>
                <c:pt idx="360">
                  <c:v>30.7</c:v>
                </c:pt>
                <c:pt idx="361">
                  <c:v>25.4</c:v>
                </c:pt>
                <c:pt idx="362">
                  <c:v>24.2</c:v>
                </c:pt>
                <c:pt idx="363">
                  <c:v>22.4</c:v>
                </c:pt>
                <c:pt idx="364">
                  <c:v>26.6</c:v>
                </c:pt>
                <c:pt idx="365">
                  <c:v>20.2</c:v>
                </c:pt>
                <c:pt idx="366">
                  <c:v>17.6</c:v>
                </c:pt>
                <c:pt idx="367">
                  <c:v>28</c:v>
                </c:pt>
                <c:pt idx="368">
                  <c:v>27</c:v>
                </c:pt>
                <c:pt idx="369">
                  <c:v>34</c:v>
                </c:pt>
                <c:pt idx="370">
                  <c:v>31</c:v>
                </c:pt>
                <c:pt idx="371">
                  <c:v>29</c:v>
                </c:pt>
                <c:pt idx="372">
                  <c:v>27</c:v>
                </c:pt>
                <c:pt idx="373">
                  <c:v>24</c:v>
                </c:pt>
                <c:pt idx="374">
                  <c:v>23</c:v>
                </c:pt>
                <c:pt idx="375">
                  <c:v>36</c:v>
                </c:pt>
                <c:pt idx="376">
                  <c:v>37</c:v>
                </c:pt>
                <c:pt idx="377">
                  <c:v>31</c:v>
                </c:pt>
                <c:pt idx="378">
                  <c:v>38</c:v>
                </c:pt>
                <c:pt idx="379">
                  <c:v>36</c:v>
                </c:pt>
                <c:pt idx="380">
                  <c:v>36</c:v>
                </c:pt>
                <c:pt idx="381">
                  <c:v>36</c:v>
                </c:pt>
                <c:pt idx="382">
                  <c:v>34</c:v>
                </c:pt>
                <c:pt idx="383">
                  <c:v>38</c:v>
                </c:pt>
                <c:pt idx="384">
                  <c:v>32</c:v>
                </c:pt>
                <c:pt idx="385">
                  <c:v>38</c:v>
                </c:pt>
                <c:pt idx="386">
                  <c:v>25</c:v>
                </c:pt>
                <c:pt idx="387">
                  <c:v>38</c:v>
                </c:pt>
                <c:pt idx="388">
                  <c:v>26</c:v>
                </c:pt>
                <c:pt idx="389">
                  <c:v>22</c:v>
                </c:pt>
                <c:pt idx="390">
                  <c:v>32</c:v>
                </c:pt>
                <c:pt idx="391">
                  <c:v>36</c:v>
                </c:pt>
                <c:pt idx="392">
                  <c:v>27</c:v>
                </c:pt>
                <c:pt idx="393">
                  <c:v>27</c:v>
                </c:pt>
                <c:pt idx="394">
                  <c:v>44</c:v>
                </c:pt>
                <c:pt idx="395">
                  <c:v>32</c:v>
                </c:pt>
                <c:pt idx="396">
                  <c:v>28</c:v>
                </c:pt>
                <c:pt idx="397">
                  <c:v>31</c:v>
                </c:pt>
              </c:numCache>
            </c:numRef>
          </c:yVal>
          <c:smooth val="0"/>
        </c:ser>
        <c:axId val="97712703"/>
        <c:axId val="87203197"/>
      </c:scatterChart>
      <c:valAx>
        <c:axId val="9771270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Displacement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7203197"/>
        <c:crosses val="autoZero"/>
        <c:crossBetween val="midCat"/>
      </c:valAx>
      <c:valAx>
        <c:axId val="8720319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771270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'Linearity on rest variable'!$B$1</c:f>
              <c:strCache>
                <c:ptCount val="1"/>
                <c:pt idx="0">
                  <c:v>mpg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316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ff3333"/>
                </a:solidFill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trendline>
            <c:spPr>
              <a:ln>
                <a:solidFill>
                  <a:srgbClr val="000000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'Linearity on rest variable'!$A$2:$A$399</c:f>
              <c:numCache>
                <c:formatCode>General</c:formatCode>
                <c:ptCount val="398"/>
                <c:pt idx="0">
                  <c:v>130</c:v>
                </c:pt>
                <c:pt idx="1">
                  <c:v>165</c:v>
                </c:pt>
                <c:pt idx="2">
                  <c:v>150</c:v>
                </c:pt>
                <c:pt idx="3">
                  <c:v>150</c:v>
                </c:pt>
                <c:pt idx="4">
                  <c:v>140</c:v>
                </c:pt>
                <c:pt idx="5">
                  <c:v>198</c:v>
                </c:pt>
                <c:pt idx="6">
                  <c:v>220</c:v>
                </c:pt>
                <c:pt idx="7">
                  <c:v>215</c:v>
                </c:pt>
                <c:pt idx="8">
                  <c:v>225</c:v>
                </c:pt>
                <c:pt idx="9">
                  <c:v>190</c:v>
                </c:pt>
                <c:pt idx="10">
                  <c:v>170</c:v>
                </c:pt>
                <c:pt idx="11">
                  <c:v>160</c:v>
                </c:pt>
                <c:pt idx="12">
                  <c:v>150</c:v>
                </c:pt>
                <c:pt idx="13">
                  <c:v>225</c:v>
                </c:pt>
                <c:pt idx="14">
                  <c:v>95</c:v>
                </c:pt>
                <c:pt idx="15">
                  <c:v>95</c:v>
                </c:pt>
                <c:pt idx="16">
                  <c:v>97</c:v>
                </c:pt>
                <c:pt idx="17">
                  <c:v>85</c:v>
                </c:pt>
                <c:pt idx="18">
                  <c:v>88</c:v>
                </c:pt>
                <c:pt idx="19">
                  <c:v>46</c:v>
                </c:pt>
                <c:pt idx="20">
                  <c:v>87</c:v>
                </c:pt>
                <c:pt idx="21">
                  <c:v>90</c:v>
                </c:pt>
                <c:pt idx="22">
                  <c:v>95</c:v>
                </c:pt>
                <c:pt idx="23">
                  <c:v>113</c:v>
                </c:pt>
                <c:pt idx="24">
                  <c:v>90</c:v>
                </c:pt>
                <c:pt idx="25">
                  <c:v>215</c:v>
                </c:pt>
                <c:pt idx="26">
                  <c:v>200</c:v>
                </c:pt>
                <c:pt idx="27">
                  <c:v>210</c:v>
                </c:pt>
                <c:pt idx="28">
                  <c:v>193</c:v>
                </c:pt>
                <c:pt idx="29">
                  <c:v>88</c:v>
                </c:pt>
                <c:pt idx="30">
                  <c:v>90</c:v>
                </c:pt>
                <c:pt idx="31">
                  <c:v>95</c:v>
                </c:pt>
                <c:pt idx="32">
                  <c:v>90</c:v>
                </c:pt>
                <c:pt idx="33">
                  <c:v>100</c:v>
                </c:pt>
                <c:pt idx="34">
                  <c:v>105</c:v>
                </c:pt>
                <c:pt idx="35">
                  <c:v>100</c:v>
                </c:pt>
                <c:pt idx="36">
                  <c:v>88</c:v>
                </c:pt>
                <c:pt idx="37">
                  <c:v>100</c:v>
                </c:pt>
                <c:pt idx="38">
                  <c:v>165</c:v>
                </c:pt>
                <c:pt idx="39">
                  <c:v>175</c:v>
                </c:pt>
                <c:pt idx="40">
                  <c:v>153</c:v>
                </c:pt>
                <c:pt idx="41">
                  <c:v>150</c:v>
                </c:pt>
                <c:pt idx="42">
                  <c:v>180</c:v>
                </c:pt>
                <c:pt idx="43">
                  <c:v>170</c:v>
                </c:pt>
                <c:pt idx="44">
                  <c:v>175</c:v>
                </c:pt>
                <c:pt idx="45">
                  <c:v>110</c:v>
                </c:pt>
                <c:pt idx="46">
                  <c:v>72</c:v>
                </c:pt>
                <c:pt idx="47">
                  <c:v>100</c:v>
                </c:pt>
                <c:pt idx="48">
                  <c:v>88</c:v>
                </c:pt>
                <c:pt idx="49">
                  <c:v>86</c:v>
                </c:pt>
                <c:pt idx="50">
                  <c:v>90</c:v>
                </c:pt>
                <c:pt idx="51">
                  <c:v>70</c:v>
                </c:pt>
                <c:pt idx="52">
                  <c:v>76</c:v>
                </c:pt>
                <c:pt idx="53">
                  <c:v>65</c:v>
                </c:pt>
                <c:pt idx="54">
                  <c:v>69</c:v>
                </c:pt>
                <c:pt idx="55">
                  <c:v>60</c:v>
                </c:pt>
                <c:pt idx="56">
                  <c:v>70</c:v>
                </c:pt>
                <c:pt idx="57">
                  <c:v>95</c:v>
                </c:pt>
                <c:pt idx="58">
                  <c:v>80</c:v>
                </c:pt>
                <c:pt idx="59">
                  <c:v>54</c:v>
                </c:pt>
                <c:pt idx="60">
                  <c:v>90</c:v>
                </c:pt>
                <c:pt idx="61">
                  <c:v>86</c:v>
                </c:pt>
                <c:pt idx="62">
                  <c:v>165</c:v>
                </c:pt>
                <c:pt idx="63">
                  <c:v>175</c:v>
                </c:pt>
                <c:pt idx="64">
                  <c:v>150</c:v>
                </c:pt>
                <c:pt idx="65">
                  <c:v>153</c:v>
                </c:pt>
                <c:pt idx="66">
                  <c:v>150</c:v>
                </c:pt>
                <c:pt idx="67">
                  <c:v>208</c:v>
                </c:pt>
                <c:pt idx="68">
                  <c:v>155</c:v>
                </c:pt>
                <c:pt idx="69">
                  <c:v>160</c:v>
                </c:pt>
                <c:pt idx="70">
                  <c:v>190</c:v>
                </c:pt>
                <c:pt idx="71">
                  <c:v>97</c:v>
                </c:pt>
                <c:pt idx="72">
                  <c:v>150</c:v>
                </c:pt>
                <c:pt idx="73">
                  <c:v>130</c:v>
                </c:pt>
                <c:pt idx="74">
                  <c:v>140</c:v>
                </c:pt>
                <c:pt idx="75">
                  <c:v>150</c:v>
                </c:pt>
                <c:pt idx="76">
                  <c:v>112</c:v>
                </c:pt>
                <c:pt idx="77">
                  <c:v>76</c:v>
                </c:pt>
                <c:pt idx="78">
                  <c:v>87</c:v>
                </c:pt>
                <c:pt idx="79">
                  <c:v>69</c:v>
                </c:pt>
                <c:pt idx="80">
                  <c:v>86</c:v>
                </c:pt>
                <c:pt idx="81">
                  <c:v>92</c:v>
                </c:pt>
                <c:pt idx="82">
                  <c:v>97</c:v>
                </c:pt>
                <c:pt idx="83">
                  <c:v>80</c:v>
                </c:pt>
                <c:pt idx="84">
                  <c:v>88</c:v>
                </c:pt>
                <c:pt idx="85">
                  <c:v>175</c:v>
                </c:pt>
                <c:pt idx="86">
                  <c:v>150</c:v>
                </c:pt>
                <c:pt idx="87">
                  <c:v>145</c:v>
                </c:pt>
                <c:pt idx="88">
                  <c:v>137</c:v>
                </c:pt>
                <c:pt idx="89">
                  <c:v>150</c:v>
                </c:pt>
                <c:pt idx="90">
                  <c:v>198</c:v>
                </c:pt>
                <c:pt idx="91">
                  <c:v>150</c:v>
                </c:pt>
                <c:pt idx="92">
                  <c:v>158</c:v>
                </c:pt>
                <c:pt idx="93">
                  <c:v>150</c:v>
                </c:pt>
                <c:pt idx="94">
                  <c:v>215</c:v>
                </c:pt>
                <c:pt idx="95">
                  <c:v>225</c:v>
                </c:pt>
                <c:pt idx="96">
                  <c:v>175</c:v>
                </c:pt>
                <c:pt idx="97">
                  <c:v>105</c:v>
                </c:pt>
                <c:pt idx="98">
                  <c:v>100</c:v>
                </c:pt>
                <c:pt idx="99">
                  <c:v>100</c:v>
                </c:pt>
                <c:pt idx="100">
                  <c:v>88</c:v>
                </c:pt>
                <c:pt idx="101">
                  <c:v>95</c:v>
                </c:pt>
                <c:pt idx="102">
                  <c:v>46</c:v>
                </c:pt>
                <c:pt idx="103">
                  <c:v>150</c:v>
                </c:pt>
                <c:pt idx="104">
                  <c:v>167</c:v>
                </c:pt>
                <c:pt idx="105">
                  <c:v>170</c:v>
                </c:pt>
                <c:pt idx="106">
                  <c:v>180</c:v>
                </c:pt>
                <c:pt idx="107">
                  <c:v>100</c:v>
                </c:pt>
                <c:pt idx="108">
                  <c:v>88</c:v>
                </c:pt>
                <c:pt idx="109">
                  <c:v>72</c:v>
                </c:pt>
                <c:pt idx="110">
                  <c:v>94</c:v>
                </c:pt>
                <c:pt idx="111">
                  <c:v>90</c:v>
                </c:pt>
                <c:pt idx="112">
                  <c:v>85</c:v>
                </c:pt>
                <c:pt idx="113">
                  <c:v>107</c:v>
                </c:pt>
                <c:pt idx="114">
                  <c:v>90</c:v>
                </c:pt>
                <c:pt idx="115">
                  <c:v>145</c:v>
                </c:pt>
                <c:pt idx="116">
                  <c:v>230</c:v>
                </c:pt>
                <c:pt idx="117">
                  <c:v>49</c:v>
                </c:pt>
                <c:pt idx="118">
                  <c:v>75</c:v>
                </c:pt>
                <c:pt idx="119">
                  <c:v>91</c:v>
                </c:pt>
                <c:pt idx="120">
                  <c:v>112</c:v>
                </c:pt>
                <c:pt idx="121">
                  <c:v>150</c:v>
                </c:pt>
                <c:pt idx="122">
                  <c:v>110</c:v>
                </c:pt>
                <c:pt idx="123">
                  <c:v>122</c:v>
                </c:pt>
                <c:pt idx="124">
                  <c:v>180</c:v>
                </c:pt>
                <c:pt idx="125">
                  <c:v>95</c:v>
                </c:pt>
                <c:pt idx="126">
                  <c:v>95</c:v>
                </c:pt>
                <c:pt idx="127">
                  <c:v>100</c:v>
                </c:pt>
                <c:pt idx="128">
                  <c:v>100</c:v>
                </c:pt>
                <c:pt idx="129">
                  <c:v>67</c:v>
                </c:pt>
                <c:pt idx="130">
                  <c:v>80</c:v>
                </c:pt>
                <c:pt idx="131">
                  <c:v>65</c:v>
                </c:pt>
                <c:pt idx="132">
                  <c:v>75</c:v>
                </c:pt>
                <c:pt idx="133">
                  <c:v>100</c:v>
                </c:pt>
                <c:pt idx="134">
                  <c:v>110</c:v>
                </c:pt>
                <c:pt idx="135">
                  <c:v>105</c:v>
                </c:pt>
                <c:pt idx="136">
                  <c:v>140</c:v>
                </c:pt>
                <c:pt idx="137">
                  <c:v>150</c:v>
                </c:pt>
                <c:pt idx="138">
                  <c:v>150</c:v>
                </c:pt>
                <c:pt idx="139">
                  <c:v>140</c:v>
                </c:pt>
                <c:pt idx="140">
                  <c:v>150</c:v>
                </c:pt>
                <c:pt idx="141">
                  <c:v>83</c:v>
                </c:pt>
                <c:pt idx="142">
                  <c:v>67</c:v>
                </c:pt>
                <c:pt idx="143">
                  <c:v>78</c:v>
                </c:pt>
                <c:pt idx="144">
                  <c:v>52</c:v>
                </c:pt>
                <c:pt idx="145">
                  <c:v>61</c:v>
                </c:pt>
                <c:pt idx="146">
                  <c:v>75</c:v>
                </c:pt>
                <c:pt idx="147">
                  <c:v>75</c:v>
                </c:pt>
                <c:pt idx="148">
                  <c:v>75</c:v>
                </c:pt>
                <c:pt idx="149">
                  <c:v>97</c:v>
                </c:pt>
                <c:pt idx="150">
                  <c:v>93</c:v>
                </c:pt>
                <c:pt idx="151">
                  <c:v>67</c:v>
                </c:pt>
                <c:pt idx="152">
                  <c:v>95</c:v>
                </c:pt>
                <c:pt idx="153">
                  <c:v>105</c:v>
                </c:pt>
                <c:pt idx="154">
                  <c:v>72</c:v>
                </c:pt>
                <c:pt idx="155">
                  <c:v>72</c:v>
                </c:pt>
                <c:pt idx="156">
                  <c:v>170</c:v>
                </c:pt>
                <c:pt idx="157">
                  <c:v>145</c:v>
                </c:pt>
                <c:pt idx="158">
                  <c:v>150</c:v>
                </c:pt>
                <c:pt idx="159">
                  <c:v>148</c:v>
                </c:pt>
                <c:pt idx="160">
                  <c:v>110</c:v>
                </c:pt>
                <c:pt idx="161">
                  <c:v>105</c:v>
                </c:pt>
                <c:pt idx="162">
                  <c:v>110</c:v>
                </c:pt>
                <c:pt idx="163">
                  <c:v>95</c:v>
                </c:pt>
                <c:pt idx="164">
                  <c:v>110</c:v>
                </c:pt>
                <c:pt idx="165">
                  <c:v>110</c:v>
                </c:pt>
                <c:pt idx="166">
                  <c:v>129</c:v>
                </c:pt>
                <c:pt idx="167">
                  <c:v>75</c:v>
                </c:pt>
                <c:pt idx="168">
                  <c:v>83</c:v>
                </c:pt>
                <c:pt idx="169">
                  <c:v>100</c:v>
                </c:pt>
                <c:pt idx="170">
                  <c:v>78</c:v>
                </c:pt>
                <c:pt idx="171">
                  <c:v>96</c:v>
                </c:pt>
                <c:pt idx="172">
                  <c:v>71</c:v>
                </c:pt>
                <c:pt idx="173">
                  <c:v>97</c:v>
                </c:pt>
                <c:pt idx="174">
                  <c:v>97</c:v>
                </c:pt>
                <c:pt idx="175">
                  <c:v>70</c:v>
                </c:pt>
                <c:pt idx="176">
                  <c:v>90</c:v>
                </c:pt>
                <c:pt idx="177">
                  <c:v>95</c:v>
                </c:pt>
                <c:pt idx="178">
                  <c:v>88</c:v>
                </c:pt>
                <c:pt idx="179">
                  <c:v>98</c:v>
                </c:pt>
                <c:pt idx="180">
                  <c:v>115</c:v>
                </c:pt>
                <c:pt idx="181">
                  <c:v>53</c:v>
                </c:pt>
                <c:pt idx="182">
                  <c:v>86</c:v>
                </c:pt>
                <c:pt idx="183">
                  <c:v>81</c:v>
                </c:pt>
                <c:pt idx="184">
                  <c:v>92</c:v>
                </c:pt>
                <c:pt idx="185">
                  <c:v>79</c:v>
                </c:pt>
                <c:pt idx="186">
                  <c:v>83</c:v>
                </c:pt>
                <c:pt idx="187">
                  <c:v>140</c:v>
                </c:pt>
                <c:pt idx="188">
                  <c:v>150</c:v>
                </c:pt>
                <c:pt idx="189">
                  <c:v>120</c:v>
                </c:pt>
                <c:pt idx="190">
                  <c:v>152</c:v>
                </c:pt>
                <c:pt idx="191">
                  <c:v>100</c:v>
                </c:pt>
                <c:pt idx="192">
                  <c:v>105</c:v>
                </c:pt>
                <c:pt idx="193">
                  <c:v>81</c:v>
                </c:pt>
                <c:pt idx="194">
                  <c:v>90</c:v>
                </c:pt>
                <c:pt idx="195">
                  <c:v>52</c:v>
                </c:pt>
                <c:pt idx="196">
                  <c:v>60</c:v>
                </c:pt>
                <c:pt idx="197">
                  <c:v>70</c:v>
                </c:pt>
                <c:pt idx="198">
                  <c:v>53</c:v>
                </c:pt>
                <c:pt idx="199">
                  <c:v>100</c:v>
                </c:pt>
                <c:pt idx="200">
                  <c:v>78</c:v>
                </c:pt>
                <c:pt idx="201">
                  <c:v>110</c:v>
                </c:pt>
                <c:pt idx="202">
                  <c:v>95</c:v>
                </c:pt>
                <c:pt idx="203">
                  <c:v>71</c:v>
                </c:pt>
                <c:pt idx="204">
                  <c:v>70</c:v>
                </c:pt>
                <c:pt idx="205">
                  <c:v>75</c:v>
                </c:pt>
                <c:pt idx="206">
                  <c:v>72</c:v>
                </c:pt>
                <c:pt idx="207">
                  <c:v>102</c:v>
                </c:pt>
                <c:pt idx="208">
                  <c:v>150</c:v>
                </c:pt>
                <c:pt idx="209">
                  <c:v>88</c:v>
                </c:pt>
                <c:pt idx="210">
                  <c:v>108</c:v>
                </c:pt>
                <c:pt idx="211">
                  <c:v>120</c:v>
                </c:pt>
                <c:pt idx="212">
                  <c:v>180</c:v>
                </c:pt>
                <c:pt idx="213">
                  <c:v>145</c:v>
                </c:pt>
                <c:pt idx="214">
                  <c:v>130</c:v>
                </c:pt>
                <c:pt idx="215">
                  <c:v>150</c:v>
                </c:pt>
                <c:pt idx="216">
                  <c:v>68</c:v>
                </c:pt>
                <c:pt idx="217">
                  <c:v>80</c:v>
                </c:pt>
                <c:pt idx="218">
                  <c:v>58</c:v>
                </c:pt>
                <c:pt idx="219">
                  <c:v>96</c:v>
                </c:pt>
                <c:pt idx="220">
                  <c:v>70</c:v>
                </c:pt>
                <c:pt idx="221">
                  <c:v>145</c:v>
                </c:pt>
                <c:pt idx="222">
                  <c:v>110</c:v>
                </c:pt>
                <c:pt idx="223">
                  <c:v>145</c:v>
                </c:pt>
                <c:pt idx="224">
                  <c:v>130</c:v>
                </c:pt>
                <c:pt idx="225">
                  <c:v>110</c:v>
                </c:pt>
                <c:pt idx="226">
                  <c:v>105</c:v>
                </c:pt>
                <c:pt idx="227">
                  <c:v>100</c:v>
                </c:pt>
                <c:pt idx="228">
                  <c:v>98</c:v>
                </c:pt>
                <c:pt idx="229">
                  <c:v>180</c:v>
                </c:pt>
                <c:pt idx="230">
                  <c:v>170</c:v>
                </c:pt>
                <c:pt idx="231">
                  <c:v>190</c:v>
                </c:pt>
                <c:pt idx="232">
                  <c:v>149</c:v>
                </c:pt>
                <c:pt idx="233">
                  <c:v>78</c:v>
                </c:pt>
                <c:pt idx="234">
                  <c:v>88</c:v>
                </c:pt>
                <c:pt idx="235">
                  <c:v>75</c:v>
                </c:pt>
                <c:pt idx="236">
                  <c:v>89</c:v>
                </c:pt>
                <c:pt idx="237">
                  <c:v>63</c:v>
                </c:pt>
                <c:pt idx="238">
                  <c:v>83</c:v>
                </c:pt>
                <c:pt idx="239">
                  <c:v>67</c:v>
                </c:pt>
                <c:pt idx="240">
                  <c:v>78</c:v>
                </c:pt>
                <c:pt idx="241">
                  <c:v>97</c:v>
                </c:pt>
                <c:pt idx="242">
                  <c:v>110</c:v>
                </c:pt>
                <c:pt idx="243">
                  <c:v>110</c:v>
                </c:pt>
                <c:pt idx="244">
                  <c:v>48</c:v>
                </c:pt>
                <c:pt idx="245">
                  <c:v>66</c:v>
                </c:pt>
                <c:pt idx="246">
                  <c:v>52</c:v>
                </c:pt>
                <c:pt idx="247">
                  <c:v>70</c:v>
                </c:pt>
                <c:pt idx="248">
                  <c:v>60</c:v>
                </c:pt>
                <c:pt idx="249">
                  <c:v>110</c:v>
                </c:pt>
                <c:pt idx="250">
                  <c:v>140</c:v>
                </c:pt>
                <c:pt idx="251">
                  <c:v>139</c:v>
                </c:pt>
                <c:pt idx="252">
                  <c:v>105</c:v>
                </c:pt>
                <c:pt idx="253">
                  <c:v>95</c:v>
                </c:pt>
                <c:pt idx="254">
                  <c:v>85</c:v>
                </c:pt>
                <c:pt idx="255">
                  <c:v>88</c:v>
                </c:pt>
                <c:pt idx="256">
                  <c:v>100</c:v>
                </c:pt>
                <c:pt idx="257">
                  <c:v>90</c:v>
                </c:pt>
                <c:pt idx="258">
                  <c:v>105</c:v>
                </c:pt>
                <c:pt idx="259">
                  <c:v>85</c:v>
                </c:pt>
                <c:pt idx="260">
                  <c:v>110</c:v>
                </c:pt>
                <c:pt idx="261">
                  <c:v>120</c:v>
                </c:pt>
                <c:pt idx="262">
                  <c:v>145</c:v>
                </c:pt>
                <c:pt idx="263">
                  <c:v>165</c:v>
                </c:pt>
                <c:pt idx="264">
                  <c:v>139</c:v>
                </c:pt>
                <c:pt idx="265">
                  <c:v>140</c:v>
                </c:pt>
                <c:pt idx="266">
                  <c:v>68</c:v>
                </c:pt>
                <c:pt idx="267">
                  <c:v>95</c:v>
                </c:pt>
                <c:pt idx="268">
                  <c:v>97</c:v>
                </c:pt>
                <c:pt idx="269">
                  <c:v>75</c:v>
                </c:pt>
                <c:pt idx="270">
                  <c:v>95</c:v>
                </c:pt>
                <c:pt idx="271">
                  <c:v>105</c:v>
                </c:pt>
                <c:pt idx="272">
                  <c:v>85</c:v>
                </c:pt>
                <c:pt idx="273">
                  <c:v>97</c:v>
                </c:pt>
                <c:pt idx="274">
                  <c:v>103</c:v>
                </c:pt>
                <c:pt idx="275">
                  <c:v>125</c:v>
                </c:pt>
                <c:pt idx="276">
                  <c:v>115</c:v>
                </c:pt>
                <c:pt idx="277">
                  <c:v>133</c:v>
                </c:pt>
                <c:pt idx="278">
                  <c:v>71</c:v>
                </c:pt>
                <c:pt idx="279">
                  <c:v>68</c:v>
                </c:pt>
                <c:pt idx="280">
                  <c:v>115</c:v>
                </c:pt>
                <c:pt idx="281">
                  <c:v>85</c:v>
                </c:pt>
                <c:pt idx="282">
                  <c:v>88</c:v>
                </c:pt>
                <c:pt idx="283">
                  <c:v>90</c:v>
                </c:pt>
                <c:pt idx="284">
                  <c:v>110</c:v>
                </c:pt>
                <c:pt idx="285">
                  <c:v>130</c:v>
                </c:pt>
                <c:pt idx="286">
                  <c:v>129</c:v>
                </c:pt>
                <c:pt idx="287">
                  <c:v>138</c:v>
                </c:pt>
                <c:pt idx="288">
                  <c:v>135</c:v>
                </c:pt>
                <c:pt idx="289">
                  <c:v>155</c:v>
                </c:pt>
                <c:pt idx="290">
                  <c:v>142</c:v>
                </c:pt>
                <c:pt idx="291">
                  <c:v>125</c:v>
                </c:pt>
                <c:pt idx="292">
                  <c:v>150</c:v>
                </c:pt>
                <c:pt idx="293">
                  <c:v>71</c:v>
                </c:pt>
                <c:pt idx="294">
                  <c:v>65</c:v>
                </c:pt>
                <c:pt idx="295">
                  <c:v>80</c:v>
                </c:pt>
                <c:pt idx="296">
                  <c:v>80</c:v>
                </c:pt>
                <c:pt idx="297">
                  <c:v>77</c:v>
                </c:pt>
                <c:pt idx="298">
                  <c:v>125</c:v>
                </c:pt>
                <c:pt idx="299">
                  <c:v>71</c:v>
                </c:pt>
                <c:pt idx="300">
                  <c:v>90</c:v>
                </c:pt>
                <c:pt idx="301">
                  <c:v>70</c:v>
                </c:pt>
                <c:pt idx="302">
                  <c:v>70</c:v>
                </c:pt>
                <c:pt idx="303">
                  <c:v>65</c:v>
                </c:pt>
                <c:pt idx="304">
                  <c:v>69</c:v>
                </c:pt>
                <c:pt idx="305">
                  <c:v>90</c:v>
                </c:pt>
                <c:pt idx="306">
                  <c:v>115</c:v>
                </c:pt>
                <c:pt idx="307">
                  <c:v>115</c:v>
                </c:pt>
                <c:pt idx="308">
                  <c:v>90</c:v>
                </c:pt>
                <c:pt idx="309">
                  <c:v>76</c:v>
                </c:pt>
                <c:pt idx="310">
                  <c:v>60</c:v>
                </c:pt>
                <c:pt idx="311">
                  <c:v>70</c:v>
                </c:pt>
                <c:pt idx="312">
                  <c:v>65</c:v>
                </c:pt>
                <c:pt idx="313">
                  <c:v>90</c:v>
                </c:pt>
                <c:pt idx="314">
                  <c:v>88</c:v>
                </c:pt>
                <c:pt idx="315">
                  <c:v>90</c:v>
                </c:pt>
                <c:pt idx="316">
                  <c:v>90</c:v>
                </c:pt>
                <c:pt idx="317">
                  <c:v>78</c:v>
                </c:pt>
                <c:pt idx="318">
                  <c:v>90</c:v>
                </c:pt>
                <c:pt idx="319">
                  <c:v>75</c:v>
                </c:pt>
                <c:pt idx="320">
                  <c:v>92</c:v>
                </c:pt>
                <c:pt idx="321">
                  <c:v>75</c:v>
                </c:pt>
                <c:pt idx="322">
                  <c:v>65</c:v>
                </c:pt>
                <c:pt idx="323">
                  <c:v>105</c:v>
                </c:pt>
                <c:pt idx="324">
                  <c:v>65</c:v>
                </c:pt>
                <c:pt idx="325">
                  <c:v>48</c:v>
                </c:pt>
                <c:pt idx="326">
                  <c:v>48</c:v>
                </c:pt>
                <c:pt idx="327">
                  <c:v>67</c:v>
                </c:pt>
                <c:pt idx="328">
                  <c:v>67</c:v>
                </c:pt>
                <c:pt idx="329">
                  <c:v>67</c:v>
                </c:pt>
                <c:pt idx="330">
                  <c:v>67</c:v>
                </c:pt>
                <c:pt idx="331">
                  <c:v>67</c:v>
                </c:pt>
                <c:pt idx="332">
                  <c:v>62</c:v>
                </c:pt>
                <c:pt idx="333">
                  <c:v>132</c:v>
                </c:pt>
                <c:pt idx="334">
                  <c:v>100</c:v>
                </c:pt>
                <c:pt idx="335">
                  <c:v>88</c:v>
                </c:pt>
                <c:pt idx="336">
                  <c:v>84</c:v>
                </c:pt>
                <c:pt idx="337">
                  <c:v>72</c:v>
                </c:pt>
                <c:pt idx="338">
                  <c:v>84</c:v>
                </c:pt>
                <c:pt idx="339">
                  <c:v>84</c:v>
                </c:pt>
                <c:pt idx="340">
                  <c:v>92</c:v>
                </c:pt>
                <c:pt idx="341">
                  <c:v>110</c:v>
                </c:pt>
                <c:pt idx="342">
                  <c:v>84</c:v>
                </c:pt>
                <c:pt idx="343">
                  <c:v>58</c:v>
                </c:pt>
                <c:pt idx="344">
                  <c:v>64</c:v>
                </c:pt>
                <c:pt idx="345">
                  <c:v>60</c:v>
                </c:pt>
                <c:pt idx="346">
                  <c:v>67</c:v>
                </c:pt>
                <c:pt idx="347">
                  <c:v>65</c:v>
                </c:pt>
                <c:pt idx="348">
                  <c:v>62</c:v>
                </c:pt>
                <c:pt idx="349">
                  <c:v>68</c:v>
                </c:pt>
                <c:pt idx="350">
                  <c:v>63</c:v>
                </c:pt>
                <c:pt idx="351">
                  <c:v>65</c:v>
                </c:pt>
                <c:pt idx="352">
                  <c:v>65</c:v>
                </c:pt>
                <c:pt idx="353">
                  <c:v>74</c:v>
                </c:pt>
                <c:pt idx="354">
                  <c:v>74</c:v>
                </c:pt>
                <c:pt idx="355">
                  <c:v>75</c:v>
                </c:pt>
                <c:pt idx="356">
                  <c:v>75</c:v>
                </c:pt>
                <c:pt idx="357">
                  <c:v>100</c:v>
                </c:pt>
                <c:pt idx="358">
                  <c:v>74</c:v>
                </c:pt>
                <c:pt idx="359">
                  <c:v>80</c:v>
                </c:pt>
                <c:pt idx="360">
                  <c:v>76</c:v>
                </c:pt>
                <c:pt idx="361">
                  <c:v>116</c:v>
                </c:pt>
                <c:pt idx="362">
                  <c:v>120</c:v>
                </c:pt>
                <c:pt idx="363">
                  <c:v>110</c:v>
                </c:pt>
                <c:pt idx="364">
                  <c:v>105</c:v>
                </c:pt>
                <c:pt idx="365">
                  <c:v>88</c:v>
                </c:pt>
                <c:pt idx="366">
                  <c:v>85</c:v>
                </c:pt>
                <c:pt idx="367">
                  <c:v>88</c:v>
                </c:pt>
                <c:pt idx="368">
                  <c:v>88</c:v>
                </c:pt>
                <c:pt idx="369">
                  <c:v>88</c:v>
                </c:pt>
                <c:pt idx="370">
                  <c:v>85</c:v>
                </c:pt>
                <c:pt idx="371">
                  <c:v>84</c:v>
                </c:pt>
                <c:pt idx="372">
                  <c:v>90</c:v>
                </c:pt>
                <c:pt idx="373">
                  <c:v>92</c:v>
                </c:pt>
                <c:pt idx="374">
                  <c:v>68</c:v>
                </c:pt>
                <c:pt idx="375">
                  <c:v>74</c:v>
                </c:pt>
                <c:pt idx="376">
                  <c:v>68</c:v>
                </c:pt>
                <c:pt idx="377">
                  <c:v>68</c:v>
                </c:pt>
                <c:pt idx="378">
                  <c:v>63</c:v>
                </c:pt>
                <c:pt idx="379">
                  <c:v>70</c:v>
                </c:pt>
                <c:pt idx="380">
                  <c:v>88</c:v>
                </c:pt>
                <c:pt idx="381">
                  <c:v>75</c:v>
                </c:pt>
                <c:pt idx="382">
                  <c:v>70</c:v>
                </c:pt>
                <c:pt idx="383">
                  <c:v>67</c:v>
                </c:pt>
                <c:pt idx="384">
                  <c:v>67</c:v>
                </c:pt>
                <c:pt idx="385">
                  <c:v>67</c:v>
                </c:pt>
                <c:pt idx="386">
                  <c:v>110</c:v>
                </c:pt>
                <c:pt idx="387">
                  <c:v>85</c:v>
                </c:pt>
                <c:pt idx="388">
                  <c:v>92</c:v>
                </c:pt>
                <c:pt idx="389">
                  <c:v>112</c:v>
                </c:pt>
                <c:pt idx="390">
                  <c:v>96</c:v>
                </c:pt>
                <c:pt idx="391">
                  <c:v>84</c:v>
                </c:pt>
                <c:pt idx="392">
                  <c:v>90</c:v>
                </c:pt>
                <c:pt idx="393">
                  <c:v>86</c:v>
                </c:pt>
                <c:pt idx="394">
                  <c:v>52</c:v>
                </c:pt>
                <c:pt idx="395">
                  <c:v>84</c:v>
                </c:pt>
                <c:pt idx="396">
                  <c:v>79</c:v>
                </c:pt>
                <c:pt idx="397">
                  <c:v>82</c:v>
                </c:pt>
              </c:numCache>
            </c:numRef>
          </c:xVal>
          <c:yVal>
            <c:numRef>
              <c:f>'Linearity on rest variable'!$B$2:$B$399</c:f>
              <c:numCache>
                <c:formatCode>General</c:formatCode>
                <c:ptCount val="398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24</c:v>
                </c:pt>
                <c:pt idx="15">
                  <c:v>22</c:v>
                </c:pt>
                <c:pt idx="16">
                  <c:v>18</c:v>
                </c:pt>
                <c:pt idx="17">
                  <c:v>21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9</c:v>
                </c:pt>
                <c:pt idx="29">
                  <c:v>27</c:v>
                </c:pt>
                <c:pt idx="30">
                  <c:v>28</c:v>
                </c:pt>
                <c:pt idx="31">
                  <c:v>25</c:v>
                </c:pt>
                <c:pt idx="32">
                  <c:v>25</c:v>
                </c:pt>
                <c:pt idx="33">
                  <c:v>19</c:v>
                </c:pt>
                <c:pt idx="34">
                  <c:v>16</c:v>
                </c:pt>
                <c:pt idx="35">
                  <c:v>17</c:v>
                </c:pt>
                <c:pt idx="36">
                  <c:v>19</c:v>
                </c:pt>
                <c:pt idx="37">
                  <c:v>18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12</c:v>
                </c:pt>
                <c:pt idx="43">
                  <c:v>13</c:v>
                </c:pt>
                <c:pt idx="44">
                  <c:v>13</c:v>
                </c:pt>
                <c:pt idx="45">
                  <c:v>18</c:v>
                </c:pt>
                <c:pt idx="46">
                  <c:v>22</c:v>
                </c:pt>
                <c:pt idx="47">
                  <c:v>19</c:v>
                </c:pt>
                <c:pt idx="48">
                  <c:v>18</c:v>
                </c:pt>
                <c:pt idx="49">
                  <c:v>23</c:v>
                </c:pt>
                <c:pt idx="50">
                  <c:v>28</c:v>
                </c:pt>
                <c:pt idx="51">
                  <c:v>30</c:v>
                </c:pt>
                <c:pt idx="52">
                  <c:v>30</c:v>
                </c:pt>
                <c:pt idx="53">
                  <c:v>31</c:v>
                </c:pt>
                <c:pt idx="54">
                  <c:v>35</c:v>
                </c:pt>
                <c:pt idx="55">
                  <c:v>27</c:v>
                </c:pt>
                <c:pt idx="56">
                  <c:v>26</c:v>
                </c:pt>
                <c:pt idx="57">
                  <c:v>24</c:v>
                </c:pt>
                <c:pt idx="58">
                  <c:v>25</c:v>
                </c:pt>
                <c:pt idx="59">
                  <c:v>23</c:v>
                </c:pt>
                <c:pt idx="60">
                  <c:v>20</c:v>
                </c:pt>
                <c:pt idx="61">
                  <c:v>21</c:v>
                </c:pt>
                <c:pt idx="62">
                  <c:v>13</c:v>
                </c:pt>
                <c:pt idx="63">
                  <c:v>14</c:v>
                </c:pt>
                <c:pt idx="64">
                  <c:v>15</c:v>
                </c:pt>
                <c:pt idx="65">
                  <c:v>14</c:v>
                </c:pt>
                <c:pt idx="66">
                  <c:v>17</c:v>
                </c:pt>
                <c:pt idx="67">
                  <c:v>11</c:v>
                </c:pt>
                <c:pt idx="68">
                  <c:v>13</c:v>
                </c:pt>
                <c:pt idx="69">
                  <c:v>12</c:v>
                </c:pt>
                <c:pt idx="70">
                  <c:v>13</c:v>
                </c:pt>
                <c:pt idx="71">
                  <c:v>19</c:v>
                </c:pt>
                <c:pt idx="72">
                  <c:v>15</c:v>
                </c:pt>
                <c:pt idx="73">
                  <c:v>13</c:v>
                </c:pt>
                <c:pt idx="74">
                  <c:v>13</c:v>
                </c:pt>
                <c:pt idx="75">
                  <c:v>14</c:v>
                </c:pt>
                <c:pt idx="76">
                  <c:v>18</c:v>
                </c:pt>
                <c:pt idx="77">
                  <c:v>22</c:v>
                </c:pt>
                <c:pt idx="78">
                  <c:v>21</c:v>
                </c:pt>
                <c:pt idx="79">
                  <c:v>26</c:v>
                </c:pt>
                <c:pt idx="80">
                  <c:v>22</c:v>
                </c:pt>
                <c:pt idx="81">
                  <c:v>28</c:v>
                </c:pt>
                <c:pt idx="82">
                  <c:v>23</c:v>
                </c:pt>
                <c:pt idx="83">
                  <c:v>28</c:v>
                </c:pt>
                <c:pt idx="84">
                  <c:v>27</c:v>
                </c:pt>
                <c:pt idx="85">
                  <c:v>13</c:v>
                </c:pt>
                <c:pt idx="86">
                  <c:v>14</c:v>
                </c:pt>
                <c:pt idx="87">
                  <c:v>13</c:v>
                </c:pt>
                <c:pt idx="88">
                  <c:v>14</c:v>
                </c:pt>
                <c:pt idx="89">
                  <c:v>15</c:v>
                </c:pt>
                <c:pt idx="90">
                  <c:v>12</c:v>
                </c:pt>
                <c:pt idx="91">
                  <c:v>13</c:v>
                </c:pt>
                <c:pt idx="92">
                  <c:v>13</c:v>
                </c:pt>
                <c:pt idx="93">
                  <c:v>14</c:v>
                </c:pt>
                <c:pt idx="94">
                  <c:v>13</c:v>
                </c:pt>
                <c:pt idx="95">
                  <c:v>12</c:v>
                </c:pt>
                <c:pt idx="96">
                  <c:v>13</c:v>
                </c:pt>
                <c:pt idx="97">
                  <c:v>18</c:v>
                </c:pt>
                <c:pt idx="98">
                  <c:v>16</c:v>
                </c:pt>
                <c:pt idx="99">
                  <c:v>18</c:v>
                </c:pt>
                <c:pt idx="100">
                  <c:v>18</c:v>
                </c:pt>
                <c:pt idx="101">
                  <c:v>23</c:v>
                </c:pt>
                <c:pt idx="102">
                  <c:v>26</c:v>
                </c:pt>
                <c:pt idx="103">
                  <c:v>11</c:v>
                </c:pt>
                <c:pt idx="104">
                  <c:v>12</c:v>
                </c:pt>
                <c:pt idx="105">
                  <c:v>13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21</c:v>
                </c:pt>
                <c:pt idx="110">
                  <c:v>22</c:v>
                </c:pt>
                <c:pt idx="111">
                  <c:v>18</c:v>
                </c:pt>
                <c:pt idx="112">
                  <c:v>19</c:v>
                </c:pt>
                <c:pt idx="113">
                  <c:v>21</c:v>
                </c:pt>
                <c:pt idx="114">
                  <c:v>26</c:v>
                </c:pt>
                <c:pt idx="115">
                  <c:v>15</c:v>
                </c:pt>
                <c:pt idx="116">
                  <c:v>16</c:v>
                </c:pt>
                <c:pt idx="117">
                  <c:v>29</c:v>
                </c:pt>
                <c:pt idx="118">
                  <c:v>24</c:v>
                </c:pt>
                <c:pt idx="119">
                  <c:v>20</c:v>
                </c:pt>
                <c:pt idx="120">
                  <c:v>19</c:v>
                </c:pt>
                <c:pt idx="121">
                  <c:v>15</c:v>
                </c:pt>
                <c:pt idx="122">
                  <c:v>24</c:v>
                </c:pt>
                <c:pt idx="123">
                  <c:v>20</c:v>
                </c:pt>
                <c:pt idx="124">
                  <c:v>11</c:v>
                </c:pt>
                <c:pt idx="125">
                  <c:v>20</c:v>
                </c:pt>
                <c:pt idx="126">
                  <c:v>21</c:v>
                </c:pt>
                <c:pt idx="127">
                  <c:v>19</c:v>
                </c:pt>
                <c:pt idx="128">
                  <c:v>15</c:v>
                </c:pt>
                <c:pt idx="129">
                  <c:v>31</c:v>
                </c:pt>
                <c:pt idx="130">
                  <c:v>26</c:v>
                </c:pt>
                <c:pt idx="131">
                  <c:v>32</c:v>
                </c:pt>
                <c:pt idx="132">
                  <c:v>25</c:v>
                </c:pt>
                <c:pt idx="133">
                  <c:v>16</c:v>
                </c:pt>
                <c:pt idx="134">
                  <c:v>16</c:v>
                </c:pt>
                <c:pt idx="135">
                  <c:v>18</c:v>
                </c:pt>
                <c:pt idx="136">
                  <c:v>16</c:v>
                </c:pt>
                <c:pt idx="137">
                  <c:v>13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29</c:v>
                </c:pt>
                <c:pt idx="142">
                  <c:v>26</c:v>
                </c:pt>
                <c:pt idx="143">
                  <c:v>26</c:v>
                </c:pt>
                <c:pt idx="144">
                  <c:v>31</c:v>
                </c:pt>
                <c:pt idx="145">
                  <c:v>32</c:v>
                </c:pt>
                <c:pt idx="146">
                  <c:v>28</c:v>
                </c:pt>
                <c:pt idx="147">
                  <c:v>24</c:v>
                </c:pt>
                <c:pt idx="148">
                  <c:v>26</c:v>
                </c:pt>
                <c:pt idx="149">
                  <c:v>24</c:v>
                </c:pt>
                <c:pt idx="150">
                  <c:v>26</c:v>
                </c:pt>
                <c:pt idx="151">
                  <c:v>31</c:v>
                </c:pt>
                <c:pt idx="152">
                  <c:v>19</c:v>
                </c:pt>
                <c:pt idx="153">
                  <c:v>18</c:v>
                </c:pt>
                <c:pt idx="154">
                  <c:v>15</c:v>
                </c:pt>
                <c:pt idx="155">
                  <c:v>15</c:v>
                </c:pt>
                <c:pt idx="156">
                  <c:v>16</c:v>
                </c:pt>
                <c:pt idx="157">
                  <c:v>15</c:v>
                </c:pt>
                <c:pt idx="158">
                  <c:v>16</c:v>
                </c:pt>
                <c:pt idx="159">
                  <c:v>14</c:v>
                </c:pt>
                <c:pt idx="160">
                  <c:v>17</c:v>
                </c:pt>
                <c:pt idx="161">
                  <c:v>16</c:v>
                </c:pt>
                <c:pt idx="162">
                  <c:v>15</c:v>
                </c:pt>
                <c:pt idx="163">
                  <c:v>18</c:v>
                </c:pt>
                <c:pt idx="164">
                  <c:v>21</c:v>
                </c:pt>
                <c:pt idx="165">
                  <c:v>20</c:v>
                </c:pt>
                <c:pt idx="166">
                  <c:v>13</c:v>
                </c:pt>
                <c:pt idx="167">
                  <c:v>29</c:v>
                </c:pt>
                <c:pt idx="168">
                  <c:v>23</c:v>
                </c:pt>
                <c:pt idx="169">
                  <c:v>20</c:v>
                </c:pt>
                <c:pt idx="170">
                  <c:v>23</c:v>
                </c:pt>
                <c:pt idx="171">
                  <c:v>24</c:v>
                </c:pt>
                <c:pt idx="172">
                  <c:v>25</c:v>
                </c:pt>
                <c:pt idx="173">
                  <c:v>24</c:v>
                </c:pt>
                <c:pt idx="174">
                  <c:v>18</c:v>
                </c:pt>
                <c:pt idx="175">
                  <c:v>29</c:v>
                </c:pt>
                <c:pt idx="176">
                  <c:v>19</c:v>
                </c:pt>
                <c:pt idx="177">
                  <c:v>23</c:v>
                </c:pt>
                <c:pt idx="178">
                  <c:v>23</c:v>
                </c:pt>
                <c:pt idx="179">
                  <c:v>22</c:v>
                </c:pt>
                <c:pt idx="180">
                  <c:v>25</c:v>
                </c:pt>
                <c:pt idx="181">
                  <c:v>33</c:v>
                </c:pt>
                <c:pt idx="182">
                  <c:v>28</c:v>
                </c:pt>
                <c:pt idx="183">
                  <c:v>25</c:v>
                </c:pt>
                <c:pt idx="184">
                  <c:v>25</c:v>
                </c:pt>
                <c:pt idx="185">
                  <c:v>26</c:v>
                </c:pt>
                <c:pt idx="186">
                  <c:v>27</c:v>
                </c:pt>
                <c:pt idx="187">
                  <c:v>17.5</c:v>
                </c:pt>
                <c:pt idx="188">
                  <c:v>16</c:v>
                </c:pt>
                <c:pt idx="189">
                  <c:v>15.5</c:v>
                </c:pt>
                <c:pt idx="190">
                  <c:v>14.5</c:v>
                </c:pt>
                <c:pt idx="191">
                  <c:v>22</c:v>
                </c:pt>
                <c:pt idx="192">
                  <c:v>22</c:v>
                </c:pt>
                <c:pt idx="193">
                  <c:v>24</c:v>
                </c:pt>
                <c:pt idx="194">
                  <c:v>22.5</c:v>
                </c:pt>
                <c:pt idx="195">
                  <c:v>29</c:v>
                </c:pt>
                <c:pt idx="196">
                  <c:v>24.5</c:v>
                </c:pt>
                <c:pt idx="197">
                  <c:v>29</c:v>
                </c:pt>
                <c:pt idx="198">
                  <c:v>33</c:v>
                </c:pt>
                <c:pt idx="199">
                  <c:v>20</c:v>
                </c:pt>
                <c:pt idx="200">
                  <c:v>18</c:v>
                </c:pt>
                <c:pt idx="201">
                  <c:v>18.5</c:v>
                </c:pt>
                <c:pt idx="202">
                  <c:v>17.5</c:v>
                </c:pt>
                <c:pt idx="203">
                  <c:v>29.5</c:v>
                </c:pt>
                <c:pt idx="204">
                  <c:v>32</c:v>
                </c:pt>
                <c:pt idx="205">
                  <c:v>28</c:v>
                </c:pt>
                <c:pt idx="206">
                  <c:v>26.5</c:v>
                </c:pt>
                <c:pt idx="207">
                  <c:v>20</c:v>
                </c:pt>
                <c:pt idx="208">
                  <c:v>13</c:v>
                </c:pt>
                <c:pt idx="209">
                  <c:v>19</c:v>
                </c:pt>
                <c:pt idx="210">
                  <c:v>19</c:v>
                </c:pt>
                <c:pt idx="211">
                  <c:v>16.5</c:v>
                </c:pt>
                <c:pt idx="212">
                  <c:v>16.5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31.5</c:v>
                </c:pt>
                <c:pt idx="217">
                  <c:v>30</c:v>
                </c:pt>
                <c:pt idx="218">
                  <c:v>36</c:v>
                </c:pt>
                <c:pt idx="219">
                  <c:v>25.5</c:v>
                </c:pt>
                <c:pt idx="220">
                  <c:v>33.5</c:v>
                </c:pt>
                <c:pt idx="221">
                  <c:v>17.5</c:v>
                </c:pt>
                <c:pt idx="222">
                  <c:v>17</c:v>
                </c:pt>
                <c:pt idx="223">
                  <c:v>15.5</c:v>
                </c:pt>
                <c:pt idx="224">
                  <c:v>15</c:v>
                </c:pt>
                <c:pt idx="225">
                  <c:v>17.5</c:v>
                </c:pt>
                <c:pt idx="226">
                  <c:v>20.5</c:v>
                </c:pt>
                <c:pt idx="227">
                  <c:v>19</c:v>
                </c:pt>
                <c:pt idx="228">
                  <c:v>18.5</c:v>
                </c:pt>
                <c:pt idx="229">
                  <c:v>16</c:v>
                </c:pt>
                <c:pt idx="230">
                  <c:v>15.5</c:v>
                </c:pt>
                <c:pt idx="231">
                  <c:v>15.5</c:v>
                </c:pt>
                <c:pt idx="232">
                  <c:v>16</c:v>
                </c:pt>
                <c:pt idx="233">
                  <c:v>29</c:v>
                </c:pt>
                <c:pt idx="234">
                  <c:v>24.5</c:v>
                </c:pt>
                <c:pt idx="235">
                  <c:v>26</c:v>
                </c:pt>
                <c:pt idx="236">
                  <c:v>25.5</c:v>
                </c:pt>
                <c:pt idx="237">
                  <c:v>30.5</c:v>
                </c:pt>
                <c:pt idx="238">
                  <c:v>33.5</c:v>
                </c:pt>
                <c:pt idx="239">
                  <c:v>30</c:v>
                </c:pt>
                <c:pt idx="240">
                  <c:v>30.5</c:v>
                </c:pt>
                <c:pt idx="241">
                  <c:v>22</c:v>
                </c:pt>
                <c:pt idx="242">
                  <c:v>21.5</c:v>
                </c:pt>
                <c:pt idx="243">
                  <c:v>21.5</c:v>
                </c:pt>
                <c:pt idx="244">
                  <c:v>43.1</c:v>
                </c:pt>
                <c:pt idx="245">
                  <c:v>36.1</c:v>
                </c:pt>
                <c:pt idx="246">
                  <c:v>32.8</c:v>
                </c:pt>
                <c:pt idx="247">
                  <c:v>39.4</c:v>
                </c:pt>
                <c:pt idx="248">
                  <c:v>36.1</c:v>
                </c:pt>
                <c:pt idx="249">
                  <c:v>19.9</c:v>
                </c:pt>
                <c:pt idx="250">
                  <c:v>19.4</c:v>
                </c:pt>
                <c:pt idx="251">
                  <c:v>20.2</c:v>
                </c:pt>
                <c:pt idx="252">
                  <c:v>19.2</c:v>
                </c:pt>
                <c:pt idx="253">
                  <c:v>20.5</c:v>
                </c:pt>
                <c:pt idx="254">
                  <c:v>20.2</c:v>
                </c:pt>
                <c:pt idx="255">
                  <c:v>25.1</c:v>
                </c:pt>
                <c:pt idx="256">
                  <c:v>20.5</c:v>
                </c:pt>
                <c:pt idx="257">
                  <c:v>19.4</c:v>
                </c:pt>
                <c:pt idx="258">
                  <c:v>20.6</c:v>
                </c:pt>
                <c:pt idx="259">
                  <c:v>20.8</c:v>
                </c:pt>
                <c:pt idx="260">
                  <c:v>18.6</c:v>
                </c:pt>
                <c:pt idx="261">
                  <c:v>18.1</c:v>
                </c:pt>
                <c:pt idx="262">
                  <c:v>19.2</c:v>
                </c:pt>
                <c:pt idx="263">
                  <c:v>17.7</c:v>
                </c:pt>
                <c:pt idx="264">
                  <c:v>18.1</c:v>
                </c:pt>
                <c:pt idx="265">
                  <c:v>17.5</c:v>
                </c:pt>
                <c:pt idx="266">
                  <c:v>30</c:v>
                </c:pt>
                <c:pt idx="267">
                  <c:v>27.5</c:v>
                </c:pt>
                <c:pt idx="268">
                  <c:v>27.2</c:v>
                </c:pt>
                <c:pt idx="269">
                  <c:v>30.9</c:v>
                </c:pt>
                <c:pt idx="270">
                  <c:v>21.1</c:v>
                </c:pt>
                <c:pt idx="271">
                  <c:v>23.2</c:v>
                </c:pt>
                <c:pt idx="272">
                  <c:v>23.8</c:v>
                </c:pt>
                <c:pt idx="273">
                  <c:v>23.9</c:v>
                </c:pt>
                <c:pt idx="274">
                  <c:v>20.3</c:v>
                </c:pt>
                <c:pt idx="275">
                  <c:v>17</c:v>
                </c:pt>
                <c:pt idx="276">
                  <c:v>21.6</c:v>
                </c:pt>
                <c:pt idx="277">
                  <c:v>16.2</c:v>
                </c:pt>
                <c:pt idx="278">
                  <c:v>31.5</c:v>
                </c:pt>
                <c:pt idx="279">
                  <c:v>29.5</c:v>
                </c:pt>
                <c:pt idx="280">
                  <c:v>21.5</c:v>
                </c:pt>
                <c:pt idx="281">
                  <c:v>19.8</c:v>
                </c:pt>
                <c:pt idx="282">
                  <c:v>22.3</c:v>
                </c:pt>
                <c:pt idx="283">
                  <c:v>20.2</c:v>
                </c:pt>
                <c:pt idx="284">
                  <c:v>20.6</c:v>
                </c:pt>
                <c:pt idx="285">
                  <c:v>17</c:v>
                </c:pt>
                <c:pt idx="286">
                  <c:v>17.6</c:v>
                </c:pt>
                <c:pt idx="287">
                  <c:v>16.5</c:v>
                </c:pt>
                <c:pt idx="288">
                  <c:v>18.2</c:v>
                </c:pt>
                <c:pt idx="289">
                  <c:v>16.9</c:v>
                </c:pt>
                <c:pt idx="290">
                  <c:v>15.5</c:v>
                </c:pt>
                <c:pt idx="291">
                  <c:v>19.2</c:v>
                </c:pt>
                <c:pt idx="292">
                  <c:v>18.5</c:v>
                </c:pt>
                <c:pt idx="293">
                  <c:v>31.9</c:v>
                </c:pt>
                <c:pt idx="294">
                  <c:v>34.1</c:v>
                </c:pt>
                <c:pt idx="295">
                  <c:v>35.7</c:v>
                </c:pt>
                <c:pt idx="296">
                  <c:v>27.4</c:v>
                </c:pt>
                <c:pt idx="297">
                  <c:v>25.4</c:v>
                </c:pt>
                <c:pt idx="298">
                  <c:v>23</c:v>
                </c:pt>
                <c:pt idx="299">
                  <c:v>27.2</c:v>
                </c:pt>
                <c:pt idx="300">
                  <c:v>23.9</c:v>
                </c:pt>
                <c:pt idx="301">
                  <c:v>34.2</c:v>
                </c:pt>
                <c:pt idx="302">
                  <c:v>34.5</c:v>
                </c:pt>
                <c:pt idx="303">
                  <c:v>31.8</c:v>
                </c:pt>
                <c:pt idx="304">
                  <c:v>37.3</c:v>
                </c:pt>
                <c:pt idx="305">
                  <c:v>28.4</c:v>
                </c:pt>
                <c:pt idx="306">
                  <c:v>28.8</c:v>
                </c:pt>
                <c:pt idx="307">
                  <c:v>26.8</c:v>
                </c:pt>
                <c:pt idx="308">
                  <c:v>33.5</c:v>
                </c:pt>
                <c:pt idx="309">
                  <c:v>41.5</c:v>
                </c:pt>
                <c:pt idx="310">
                  <c:v>38.1</c:v>
                </c:pt>
                <c:pt idx="311">
                  <c:v>32.1</c:v>
                </c:pt>
                <c:pt idx="312">
                  <c:v>37.2</c:v>
                </c:pt>
                <c:pt idx="313">
                  <c:v>28</c:v>
                </c:pt>
                <c:pt idx="314">
                  <c:v>26.4</c:v>
                </c:pt>
                <c:pt idx="315">
                  <c:v>24.3</c:v>
                </c:pt>
                <c:pt idx="316">
                  <c:v>19.1</c:v>
                </c:pt>
                <c:pt idx="317">
                  <c:v>34.3</c:v>
                </c:pt>
                <c:pt idx="318">
                  <c:v>29.8</c:v>
                </c:pt>
                <c:pt idx="319">
                  <c:v>31.3</c:v>
                </c:pt>
                <c:pt idx="320">
                  <c:v>37</c:v>
                </c:pt>
                <c:pt idx="321">
                  <c:v>32.2</c:v>
                </c:pt>
                <c:pt idx="322">
                  <c:v>46.6</c:v>
                </c:pt>
                <c:pt idx="323">
                  <c:v>27.9</c:v>
                </c:pt>
                <c:pt idx="324">
                  <c:v>40.8</c:v>
                </c:pt>
                <c:pt idx="325">
                  <c:v>44.3</c:v>
                </c:pt>
                <c:pt idx="326">
                  <c:v>43.4</c:v>
                </c:pt>
                <c:pt idx="327">
                  <c:v>36.4</c:v>
                </c:pt>
                <c:pt idx="328">
                  <c:v>30</c:v>
                </c:pt>
                <c:pt idx="329">
                  <c:v>44.6</c:v>
                </c:pt>
                <c:pt idx="330">
                  <c:v>40.9</c:v>
                </c:pt>
                <c:pt idx="331">
                  <c:v>33.8</c:v>
                </c:pt>
                <c:pt idx="332">
                  <c:v>29.8</c:v>
                </c:pt>
                <c:pt idx="333">
                  <c:v>32.7</c:v>
                </c:pt>
                <c:pt idx="334">
                  <c:v>23.7</c:v>
                </c:pt>
                <c:pt idx="335">
                  <c:v>35</c:v>
                </c:pt>
                <c:pt idx="336">
                  <c:v>23.6</c:v>
                </c:pt>
                <c:pt idx="337">
                  <c:v>32.4</c:v>
                </c:pt>
                <c:pt idx="338">
                  <c:v>27.2</c:v>
                </c:pt>
                <c:pt idx="339">
                  <c:v>26.6</c:v>
                </c:pt>
                <c:pt idx="340">
                  <c:v>25.8</c:v>
                </c:pt>
                <c:pt idx="341">
                  <c:v>23.5</c:v>
                </c:pt>
                <c:pt idx="342">
                  <c:v>30</c:v>
                </c:pt>
                <c:pt idx="343">
                  <c:v>39.1</c:v>
                </c:pt>
                <c:pt idx="344">
                  <c:v>39</c:v>
                </c:pt>
                <c:pt idx="345">
                  <c:v>35.1</c:v>
                </c:pt>
                <c:pt idx="346">
                  <c:v>32.3</c:v>
                </c:pt>
                <c:pt idx="347">
                  <c:v>37</c:v>
                </c:pt>
                <c:pt idx="348">
                  <c:v>37.7</c:v>
                </c:pt>
                <c:pt idx="349">
                  <c:v>34.1</c:v>
                </c:pt>
                <c:pt idx="350">
                  <c:v>34.7</c:v>
                </c:pt>
                <c:pt idx="351">
                  <c:v>34.4</c:v>
                </c:pt>
                <c:pt idx="352">
                  <c:v>29.9</c:v>
                </c:pt>
                <c:pt idx="353">
                  <c:v>33</c:v>
                </c:pt>
                <c:pt idx="354">
                  <c:v>34.5</c:v>
                </c:pt>
                <c:pt idx="355">
                  <c:v>33.7</c:v>
                </c:pt>
                <c:pt idx="356">
                  <c:v>32.4</c:v>
                </c:pt>
                <c:pt idx="357">
                  <c:v>32.9</c:v>
                </c:pt>
                <c:pt idx="358">
                  <c:v>31.6</c:v>
                </c:pt>
                <c:pt idx="359">
                  <c:v>28.1</c:v>
                </c:pt>
                <c:pt idx="360">
                  <c:v>30.7</c:v>
                </c:pt>
                <c:pt idx="361">
                  <c:v>25.4</c:v>
                </c:pt>
                <c:pt idx="362">
                  <c:v>24.2</c:v>
                </c:pt>
                <c:pt idx="363">
                  <c:v>22.4</c:v>
                </c:pt>
                <c:pt idx="364">
                  <c:v>26.6</c:v>
                </c:pt>
                <c:pt idx="365">
                  <c:v>20.2</c:v>
                </c:pt>
                <c:pt idx="366">
                  <c:v>17.6</c:v>
                </c:pt>
                <c:pt idx="367">
                  <c:v>28</c:v>
                </c:pt>
                <c:pt idx="368">
                  <c:v>27</c:v>
                </c:pt>
                <c:pt idx="369">
                  <c:v>34</c:v>
                </c:pt>
                <c:pt idx="370">
                  <c:v>31</c:v>
                </c:pt>
                <c:pt idx="371">
                  <c:v>29</c:v>
                </c:pt>
                <c:pt idx="372">
                  <c:v>27</c:v>
                </c:pt>
                <c:pt idx="373">
                  <c:v>24</c:v>
                </c:pt>
                <c:pt idx="374">
                  <c:v>23</c:v>
                </c:pt>
                <c:pt idx="375">
                  <c:v>36</c:v>
                </c:pt>
                <c:pt idx="376">
                  <c:v>37</c:v>
                </c:pt>
                <c:pt idx="377">
                  <c:v>31</c:v>
                </c:pt>
                <c:pt idx="378">
                  <c:v>38</c:v>
                </c:pt>
                <c:pt idx="379">
                  <c:v>36</c:v>
                </c:pt>
                <c:pt idx="380">
                  <c:v>36</c:v>
                </c:pt>
                <c:pt idx="381">
                  <c:v>36</c:v>
                </c:pt>
                <c:pt idx="382">
                  <c:v>34</c:v>
                </c:pt>
                <c:pt idx="383">
                  <c:v>38</c:v>
                </c:pt>
                <c:pt idx="384">
                  <c:v>32</c:v>
                </c:pt>
                <c:pt idx="385">
                  <c:v>38</c:v>
                </c:pt>
                <c:pt idx="386">
                  <c:v>25</c:v>
                </c:pt>
                <c:pt idx="387">
                  <c:v>38</c:v>
                </c:pt>
                <c:pt idx="388">
                  <c:v>26</c:v>
                </c:pt>
                <c:pt idx="389">
                  <c:v>22</c:v>
                </c:pt>
                <c:pt idx="390">
                  <c:v>32</c:v>
                </c:pt>
                <c:pt idx="391">
                  <c:v>36</c:v>
                </c:pt>
                <c:pt idx="392">
                  <c:v>27</c:v>
                </c:pt>
                <c:pt idx="393">
                  <c:v>27</c:v>
                </c:pt>
                <c:pt idx="394">
                  <c:v>44</c:v>
                </c:pt>
                <c:pt idx="395">
                  <c:v>32</c:v>
                </c:pt>
                <c:pt idx="396">
                  <c:v>28</c:v>
                </c:pt>
                <c:pt idx="397">
                  <c:v>31</c:v>
                </c:pt>
              </c:numCache>
            </c:numRef>
          </c:yVal>
          <c:smooth val="0"/>
        </c:ser>
        <c:axId val="50209415"/>
        <c:axId val="68971855"/>
      </c:scatterChart>
      <c:valAx>
        <c:axId val="5020941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HP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8971855"/>
        <c:crosses val="autoZero"/>
        <c:crossBetween val="midCat"/>
      </c:valAx>
      <c:valAx>
        <c:axId val="6897185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MPG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20941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'Linearity on rest variable'!$D$1</c:f>
              <c:strCache>
                <c:ptCount val="1"/>
                <c:pt idx="0">
                  <c:v>mpg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ff3333"/>
                </a:solidFill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trendline>
            <c:spPr>
              <a:ln>
                <a:solidFill>
                  <a:srgbClr val="000000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'Linearity on rest variable'!$C$2:$C$399</c:f>
              <c:numCache>
                <c:formatCode>General</c:formatCode>
                <c:ptCount val="398"/>
                <c:pt idx="0">
                  <c:v>3504</c:v>
                </c:pt>
                <c:pt idx="1">
                  <c:v>3693</c:v>
                </c:pt>
                <c:pt idx="2">
                  <c:v>3436</c:v>
                </c:pt>
                <c:pt idx="3">
                  <c:v>3433</c:v>
                </c:pt>
                <c:pt idx="4">
                  <c:v>3449</c:v>
                </c:pt>
                <c:pt idx="5">
                  <c:v>4341</c:v>
                </c:pt>
                <c:pt idx="6">
                  <c:v>4354</c:v>
                </c:pt>
                <c:pt idx="7">
                  <c:v>4312</c:v>
                </c:pt>
                <c:pt idx="8">
                  <c:v>4425</c:v>
                </c:pt>
                <c:pt idx="9">
                  <c:v>3850</c:v>
                </c:pt>
                <c:pt idx="10">
                  <c:v>3563</c:v>
                </c:pt>
                <c:pt idx="11">
                  <c:v>3609</c:v>
                </c:pt>
                <c:pt idx="12">
                  <c:v>3761</c:v>
                </c:pt>
                <c:pt idx="13">
                  <c:v>3086</c:v>
                </c:pt>
                <c:pt idx="14">
                  <c:v>2372</c:v>
                </c:pt>
                <c:pt idx="15">
                  <c:v>2833</c:v>
                </c:pt>
                <c:pt idx="16">
                  <c:v>2774</c:v>
                </c:pt>
                <c:pt idx="17">
                  <c:v>2587</c:v>
                </c:pt>
                <c:pt idx="18">
                  <c:v>2130</c:v>
                </c:pt>
                <c:pt idx="19">
                  <c:v>1835</c:v>
                </c:pt>
                <c:pt idx="20">
                  <c:v>2672</c:v>
                </c:pt>
                <c:pt idx="21">
                  <c:v>2430</c:v>
                </c:pt>
                <c:pt idx="22">
                  <c:v>2375</c:v>
                </c:pt>
                <c:pt idx="23">
                  <c:v>2234</c:v>
                </c:pt>
                <c:pt idx="24">
                  <c:v>2648</c:v>
                </c:pt>
                <c:pt idx="25">
                  <c:v>4615</c:v>
                </c:pt>
                <c:pt idx="26">
                  <c:v>4376</c:v>
                </c:pt>
                <c:pt idx="27">
                  <c:v>4382</c:v>
                </c:pt>
                <c:pt idx="28">
                  <c:v>4732</c:v>
                </c:pt>
                <c:pt idx="29">
                  <c:v>2130</c:v>
                </c:pt>
                <c:pt idx="30">
                  <c:v>2264</c:v>
                </c:pt>
                <c:pt idx="31">
                  <c:v>2228</c:v>
                </c:pt>
                <c:pt idx="32">
                  <c:v>2046</c:v>
                </c:pt>
                <c:pt idx="33">
                  <c:v>2634</c:v>
                </c:pt>
                <c:pt idx="34">
                  <c:v>3439</c:v>
                </c:pt>
                <c:pt idx="35">
                  <c:v>3329</c:v>
                </c:pt>
                <c:pt idx="36">
                  <c:v>3302</c:v>
                </c:pt>
                <c:pt idx="37">
                  <c:v>3288</c:v>
                </c:pt>
                <c:pt idx="38">
                  <c:v>4209</c:v>
                </c:pt>
                <c:pt idx="39">
                  <c:v>4464</c:v>
                </c:pt>
                <c:pt idx="40">
                  <c:v>4154</c:v>
                </c:pt>
                <c:pt idx="41">
                  <c:v>4096</c:v>
                </c:pt>
                <c:pt idx="42">
                  <c:v>4955</c:v>
                </c:pt>
                <c:pt idx="43">
                  <c:v>4746</c:v>
                </c:pt>
                <c:pt idx="44">
                  <c:v>5140</c:v>
                </c:pt>
                <c:pt idx="45">
                  <c:v>2962</c:v>
                </c:pt>
                <c:pt idx="46">
                  <c:v>2408</c:v>
                </c:pt>
                <c:pt idx="47">
                  <c:v>3282</c:v>
                </c:pt>
                <c:pt idx="48">
                  <c:v>3139</c:v>
                </c:pt>
                <c:pt idx="49">
                  <c:v>2220</c:v>
                </c:pt>
                <c:pt idx="50">
                  <c:v>2123</c:v>
                </c:pt>
                <c:pt idx="51">
                  <c:v>2074</c:v>
                </c:pt>
                <c:pt idx="52">
                  <c:v>2065</c:v>
                </c:pt>
                <c:pt idx="53">
                  <c:v>1773</c:v>
                </c:pt>
                <c:pt idx="54">
                  <c:v>1613</c:v>
                </c:pt>
                <c:pt idx="55">
                  <c:v>1834</c:v>
                </c:pt>
                <c:pt idx="56">
                  <c:v>1955</c:v>
                </c:pt>
                <c:pt idx="57">
                  <c:v>2278</c:v>
                </c:pt>
                <c:pt idx="58">
                  <c:v>2126</c:v>
                </c:pt>
                <c:pt idx="59">
                  <c:v>2254</c:v>
                </c:pt>
                <c:pt idx="60">
                  <c:v>2408</c:v>
                </c:pt>
                <c:pt idx="61">
                  <c:v>2226</c:v>
                </c:pt>
                <c:pt idx="62">
                  <c:v>4274</c:v>
                </c:pt>
                <c:pt idx="63">
                  <c:v>4385</c:v>
                </c:pt>
                <c:pt idx="64">
                  <c:v>4135</c:v>
                </c:pt>
                <c:pt idx="65">
                  <c:v>4129</c:v>
                </c:pt>
                <c:pt idx="66">
                  <c:v>3672</c:v>
                </c:pt>
                <c:pt idx="67">
                  <c:v>4633</c:v>
                </c:pt>
                <c:pt idx="68">
                  <c:v>4502</c:v>
                </c:pt>
                <c:pt idx="69">
                  <c:v>4456</c:v>
                </c:pt>
                <c:pt idx="70">
                  <c:v>4422</c:v>
                </c:pt>
                <c:pt idx="71">
                  <c:v>2330</c:v>
                </c:pt>
                <c:pt idx="72">
                  <c:v>3892</c:v>
                </c:pt>
                <c:pt idx="73">
                  <c:v>4098</c:v>
                </c:pt>
                <c:pt idx="74">
                  <c:v>4294</c:v>
                </c:pt>
                <c:pt idx="75">
                  <c:v>4077</c:v>
                </c:pt>
                <c:pt idx="76">
                  <c:v>2933</c:v>
                </c:pt>
                <c:pt idx="77">
                  <c:v>2511</c:v>
                </c:pt>
                <c:pt idx="78">
                  <c:v>2979</c:v>
                </c:pt>
                <c:pt idx="79">
                  <c:v>2189</c:v>
                </c:pt>
                <c:pt idx="80">
                  <c:v>2395</c:v>
                </c:pt>
                <c:pt idx="81">
                  <c:v>2288</c:v>
                </c:pt>
                <c:pt idx="82">
                  <c:v>2506</c:v>
                </c:pt>
                <c:pt idx="83">
                  <c:v>2164</c:v>
                </c:pt>
                <c:pt idx="84">
                  <c:v>2100</c:v>
                </c:pt>
                <c:pt idx="85">
                  <c:v>4100</c:v>
                </c:pt>
                <c:pt idx="86">
                  <c:v>3672</c:v>
                </c:pt>
                <c:pt idx="87">
                  <c:v>3988</c:v>
                </c:pt>
                <c:pt idx="88">
                  <c:v>4042</c:v>
                </c:pt>
                <c:pt idx="89">
                  <c:v>3777</c:v>
                </c:pt>
                <c:pt idx="90">
                  <c:v>4952</c:v>
                </c:pt>
                <c:pt idx="91">
                  <c:v>4464</c:v>
                </c:pt>
                <c:pt idx="92">
                  <c:v>4363</c:v>
                </c:pt>
                <c:pt idx="93">
                  <c:v>4237</c:v>
                </c:pt>
                <c:pt idx="94">
                  <c:v>4735</c:v>
                </c:pt>
                <c:pt idx="95">
                  <c:v>4951</c:v>
                </c:pt>
                <c:pt idx="96">
                  <c:v>3821</c:v>
                </c:pt>
                <c:pt idx="97">
                  <c:v>3121</c:v>
                </c:pt>
                <c:pt idx="98">
                  <c:v>3278</c:v>
                </c:pt>
                <c:pt idx="99">
                  <c:v>2945</c:v>
                </c:pt>
                <c:pt idx="100">
                  <c:v>3021</c:v>
                </c:pt>
                <c:pt idx="101">
                  <c:v>2904</c:v>
                </c:pt>
                <c:pt idx="102">
                  <c:v>1950</c:v>
                </c:pt>
                <c:pt idx="103">
                  <c:v>4997</c:v>
                </c:pt>
                <c:pt idx="104">
                  <c:v>4906</c:v>
                </c:pt>
                <c:pt idx="105">
                  <c:v>4654</c:v>
                </c:pt>
                <c:pt idx="106">
                  <c:v>4499</c:v>
                </c:pt>
                <c:pt idx="107">
                  <c:v>2789</c:v>
                </c:pt>
                <c:pt idx="108">
                  <c:v>2279</c:v>
                </c:pt>
                <c:pt idx="109">
                  <c:v>2401</c:v>
                </c:pt>
                <c:pt idx="110">
                  <c:v>2379</c:v>
                </c:pt>
                <c:pt idx="111">
                  <c:v>2124</c:v>
                </c:pt>
                <c:pt idx="112">
                  <c:v>2310</c:v>
                </c:pt>
                <c:pt idx="113">
                  <c:v>2472</c:v>
                </c:pt>
                <c:pt idx="114">
                  <c:v>2265</c:v>
                </c:pt>
                <c:pt idx="115">
                  <c:v>4082</c:v>
                </c:pt>
                <c:pt idx="116">
                  <c:v>4278</c:v>
                </c:pt>
                <c:pt idx="117">
                  <c:v>1867</c:v>
                </c:pt>
                <c:pt idx="118">
                  <c:v>2158</c:v>
                </c:pt>
                <c:pt idx="119">
                  <c:v>2582</c:v>
                </c:pt>
                <c:pt idx="120">
                  <c:v>2868</c:v>
                </c:pt>
                <c:pt idx="121">
                  <c:v>3399</c:v>
                </c:pt>
                <c:pt idx="122">
                  <c:v>2660</c:v>
                </c:pt>
                <c:pt idx="123">
                  <c:v>2807</c:v>
                </c:pt>
                <c:pt idx="124">
                  <c:v>3664</c:v>
                </c:pt>
                <c:pt idx="125">
                  <c:v>3102</c:v>
                </c:pt>
                <c:pt idx="126">
                  <c:v>2875</c:v>
                </c:pt>
                <c:pt idx="127">
                  <c:v>2901</c:v>
                </c:pt>
                <c:pt idx="128">
                  <c:v>3336</c:v>
                </c:pt>
                <c:pt idx="129">
                  <c:v>1950</c:v>
                </c:pt>
                <c:pt idx="130">
                  <c:v>2451</c:v>
                </c:pt>
                <c:pt idx="131">
                  <c:v>1836</c:v>
                </c:pt>
                <c:pt idx="132">
                  <c:v>2542</c:v>
                </c:pt>
                <c:pt idx="133">
                  <c:v>3781</c:v>
                </c:pt>
                <c:pt idx="134">
                  <c:v>3632</c:v>
                </c:pt>
                <c:pt idx="135">
                  <c:v>3613</c:v>
                </c:pt>
                <c:pt idx="136">
                  <c:v>4141</c:v>
                </c:pt>
                <c:pt idx="137">
                  <c:v>4699</c:v>
                </c:pt>
                <c:pt idx="138">
                  <c:v>4457</c:v>
                </c:pt>
                <c:pt idx="139">
                  <c:v>4638</c:v>
                </c:pt>
                <c:pt idx="140">
                  <c:v>4257</c:v>
                </c:pt>
                <c:pt idx="141">
                  <c:v>2219</c:v>
                </c:pt>
                <c:pt idx="142">
                  <c:v>1963</c:v>
                </c:pt>
                <c:pt idx="143">
                  <c:v>2300</c:v>
                </c:pt>
                <c:pt idx="144">
                  <c:v>1649</c:v>
                </c:pt>
                <c:pt idx="145">
                  <c:v>2003</c:v>
                </c:pt>
                <c:pt idx="146">
                  <c:v>2125</c:v>
                </c:pt>
                <c:pt idx="147">
                  <c:v>2108</c:v>
                </c:pt>
                <c:pt idx="148">
                  <c:v>2246</c:v>
                </c:pt>
                <c:pt idx="149">
                  <c:v>2489</c:v>
                </c:pt>
                <c:pt idx="150">
                  <c:v>2391</c:v>
                </c:pt>
                <c:pt idx="151">
                  <c:v>2000</c:v>
                </c:pt>
                <c:pt idx="152">
                  <c:v>3264</c:v>
                </c:pt>
                <c:pt idx="153">
                  <c:v>3459</c:v>
                </c:pt>
                <c:pt idx="154">
                  <c:v>3432</c:v>
                </c:pt>
                <c:pt idx="155">
                  <c:v>3158</c:v>
                </c:pt>
                <c:pt idx="156">
                  <c:v>4668</c:v>
                </c:pt>
                <c:pt idx="157">
                  <c:v>4440</c:v>
                </c:pt>
                <c:pt idx="158">
                  <c:v>4498</c:v>
                </c:pt>
                <c:pt idx="159">
                  <c:v>4657</c:v>
                </c:pt>
                <c:pt idx="160">
                  <c:v>3907</c:v>
                </c:pt>
                <c:pt idx="161">
                  <c:v>3897</c:v>
                </c:pt>
                <c:pt idx="162">
                  <c:v>3730</c:v>
                </c:pt>
                <c:pt idx="163">
                  <c:v>3785</c:v>
                </c:pt>
                <c:pt idx="164">
                  <c:v>3039</c:v>
                </c:pt>
                <c:pt idx="165">
                  <c:v>3221</c:v>
                </c:pt>
                <c:pt idx="166">
                  <c:v>3169</c:v>
                </c:pt>
                <c:pt idx="167">
                  <c:v>2171</c:v>
                </c:pt>
                <c:pt idx="168">
                  <c:v>2639</c:v>
                </c:pt>
                <c:pt idx="169">
                  <c:v>2914</c:v>
                </c:pt>
                <c:pt idx="170">
                  <c:v>2592</c:v>
                </c:pt>
                <c:pt idx="171">
                  <c:v>2702</c:v>
                </c:pt>
                <c:pt idx="172">
                  <c:v>2223</c:v>
                </c:pt>
                <c:pt idx="173">
                  <c:v>2545</c:v>
                </c:pt>
                <c:pt idx="174">
                  <c:v>2984</c:v>
                </c:pt>
                <c:pt idx="175">
                  <c:v>1937</c:v>
                </c:pt>
                <c:pt idx="176">
                  <c:v>3211</c:v>
                </c:pt>
                <c:pt idx="177">
                  <c:v>2694</c:v>
                </c:pt>
                <c:pt idx="178">
                  <c:v>2957</c:v>
                </c:pt>
                <c:pt idx="179">
                  <c:v>2945</c:v>
                </c:pt>
                <c:pt idx="180">
                  <c:v>2671</c:v>
                </c:pt>
                <c:pt idx="181">
                  <c:v>1795</c:v>
                </c:pt>
                <c:pt idx="182">
                  <c:v>2464</c:v>
                </c:pt>
                <c:pt idx="183">
                  <c:v>2220</c:v>
                </c:pt>
                <c:pt idx="184">
                  <c:v>2572</c:v>
                </c:pt>
                <c:pt idx="185">
                  <c:v>2255</c:v>
                </c:pt>
                <c:pt idx="186">
                  <c:v>2202</c:v>
                </c:pt>
                <c:pt idx="187">
                  <c:v>4215</c:v>
                </c:pt>
                <c:pt idx="188">
                  <c:v>4190</c:v>
                </c:pt>
                <c:pt idx="189">
                  <c:v>3962</c:v>
                </c:pt>
                <c:pt idx="190">
                  <c:v>4215</c:v>
                </c:pt>
                <c:pt idx="191">
                  <c:v>3233</c:v>
                </c:pt>
                <c:pt idx="192">
                  <c:v>3353</c:v>
                </c:pt>
                <c:pt idx="193">
                  <c:v>3012</c:v>
                </c:pt>
                <c:pt idx="194">
                  <c:v>3085</c:v>
                </c:pt>
                <c:pt idx="195">
                  <c:v>2035</c:v>
                </c:pt>
                <c:pt idx="196">
                  <c:v>2164</c:v>
                </c:pt>
                <c:pt idx="197">
                  <c:v>1937</c:v>
                </c:pt>
                <c:pt idx="198">
                  <c:v>1795</c:v>
                </c:pt>
                <c:pt idx="199">
                  <c:v>3651</c:v>
                </c:pt>
                <c:pt idx="200">
                  <c:v>3574</c:v>
                </c:pt>
                <c:pt idx="201">
                  <c:v>3645</c:v>
                </c:pt>
                <c:pt idx="202">
                  <c:v>3193</c:v>
                </c:pt>
                <c:pt idx="203">
                  <c:v>1825</c:v>
                </c:pt>
                <c:pt idx="204">
                  <c:v>1990</c:v>
                </c:pt>
                <c:pt idx="205">
                  <c:v>2155</c:v>
                </c:pt>
                <c:pt idx="206">
                  <c:v>2565</c:v>
                </c:pt>
                <c:pt idx="207">
                  <c:v>3150</c:v>
                </c:pt>
                <c:pt idx="208">
                  <c:v>3940</c:v>
                </c:pt>
                <c:pt idx="209">
                  <c:v>3270</c:v>
                </c:pt>
                <c:pt idx="210">
                  <c:v>2930</c:v>
                </c:pt>
                <c:pt idx="211">
                  <c:v>3820</c:v>
                </c:pt>
                <c:pt idx="212">
                  <c:v>4380</c:v>
                </c:pt>
                <c:pt idx="213">
                  <c:v>4055</c:v>
                </c:pt>
                <c:pt idx="214">
                  <c:v>3870</c:v>
                </c:pt>
                <c:pt idx="215">
                  <c:v>3755</c:v>
                </c:pt>
                <c:pt idx="216">
                  <c:v>2045</c:v>
                </c:pt>
                <c:pt idx="217">
                  <c:v>2155</c:v>
                </c:pt>
                <c:pt idx="218">
                  <c:v>1825</c:v>
                </c:pt>
                <c:pt idx="219">
                  <c:v>2300</c:v>
                </c:pt>
                <c:pt idx="220">
                  <c:v>1945</c:v>
                </c:pt>
                <c:pt idx="221">
                  <c:v>3880</c:v>
                </c:pt>
                <c:pt idx="222">
                  <c:v>4060</c:v>
                </c:pt>
                <c:pt idx="223">
                  <c:v>4140</c:v>
                </c:pt>
                <c:pt idx="224">
                  <c:v>4295</c:v>
                </c:pt>
                <c:pt idx="225">
                  <c:v>3520</c:v>
                </c:pt>
                <c:pt idx="226">
                  <c:v>3425</c:v>
                </c:pt>
                <c:pt idx="227">
                  <c:v>3630</c:v>
                </c:pt>
                <c:pt idx="228">
                  <c:v>3525</c:v>
                </c:pt>
                <c:pt idx="229">
                  <c:v>4220</c:v>
                </c:pt>
                <c:pt idx="230">
                  <c:v>4165</c:v>
                </c:pt>
                <c:pt idx="231">
                  <c:v>4325</c:v>
                </c:pt>
                <c:pt idx="232">
                  <c:v>4335</c:v>
                </c:pt>
                <c:pt idx="233">
                  <c:v>1940</c:v>
                </c:pt>
                <c:pt idx="234">
                  <c:v>2740</c:v>
                </c:pt>
                <c:pt idx="235">
                  <c:v>2265</c:v>
                </c:pt>
                <c:pt idx="236">
                  <c:v>2755</c:v>
                </c:pt>
                <c:pt idx="237">
                  <c:v>2051</c:v>
                </c:pt>
                <c:pt idx="238">
                  <c:v>2075</c:v>
                </c:pt>
                <c:pt idx="239">
                  <c:v>1985</c:v>
                </c:pt>
                <c:pt idx="240">
                  <c:v>2190</c:v>
                </c:pt>
                <c:pt idx="241">
                  <c:v>2815</c:v>
                </c:pt>
                <c:pt idx="242">
                  <c:v>2600</c:v>
                </c:pt>
                <c:pt idx="243">
                  <c:v>2720</c:v>
                </c:pt>
                <c:pt idx="244">
                  <c:v>1985</c:v>
                </c:pt>
                <c:pt idx="245">
                  <c:v>1800</c:v>
                </c:pt>
                <c:pt idx="246">
                  <c:v>1985</c:v>
                </c:pt>
                <c:pt idx="247">
                  <c:v>2070</c:v>
                </c:pt>
                <c:pt idx="248">
                  <c:v>1800</c:v>
                </c:pt>
                <c:pt idx="249">
                  <c:v>3365</c:v>
                </c:pt>
                <c:pt idx="250">
                  <c:v>3735</c:v>
                </c:pt>
                <c:pt idx="251">
                  <c:v>3570</c:v>
                </c:pt>
                <c:pt idx="252">
                  <c:v>3535</c:v>
                </c:pt>
                <c:pt idx="253">
                  <c:v>3155</c:v>
                </c:pt>
                <c:pt idx="254">
                  <c:v>2965</c:v>
                </c:pt>
                <c:pt idx="255">
                  <c:v>2720</c:v>
                </c:pt>
                <c:pt idx="256">
                  <c:v>3430</c:v>
                </c:pt>
                <c:pt idx="257">
                  <c:v>3210</c:v>
                </c:pt>
                <c:pt idx="258">
                  <c:v>3380</c:v>
                </c:pt>
                <c:pt idx="259">
                  <c:v>3070</c:v>
                </c:pt>
                <c:pt idx="260">
                  <c:v>3620</c:v>
                </c:pt>
                <c:pt idx="261">
                  <c:v>3410</c:v>
                </c:pt>
                <c:pt idx="262">
                  <c:v>3425</c:v>
                </c:pt>
                <c:pt idx="263">
                  <c:v>3445</c:v>
                </c:pt>
                <c:pt idx="264">
                  <c:v>3205</c:v>
                </c:pt>
                <c:pt idx="265">
                  <c:v>4080</c:v>
                </c:pt>
                <c:pt idx="266">
                  <c:v>2155</c:v>
                </c:pt>
                <c:pt idx="267">
                  <c:v>2560</c:v>
                </c:pt>
                <c:pt idx="268">
                  <c:v>2300</c:v>
                </c:pt>
                <c:pt idx="269">
                  <c:v>2230</c:v>
                </c:pt>
                <c:pt idx="270">
                  <c:v>2515</c:v>
                </c:pt>
                <c:pt idx="271">
                  <c:v>2745</c:v>
                </c:pt>
                <c:pt idx="272">
                  <c:v>2855</c:v>
                </c:pt>
                <c:pt idx="273">
                  <c:v>2405</c:v>
                </c:pt>
                <c:pt idx="274">
                  <c:v>2830</c:v>
                </c:pt>
                <c:pt idx="275">
                  <c:v>3140</c:v>
                </c:pt>
                <c:pt idx="276">
                  <c:v>2795</c:v>
                </c:pt>
                <c:pt idx="277">
                  <c:v>3410</c:v>
                </c:pt>
                <c:pt idx="278">
                  <c:v>1990</c:v>
                </c:pt>
                <c:pt idx="279">
                  <c:v>2135</c:v>
                </c:pt>
                <c:pt idx="280">
                  <c:v>3245</c:v>
                </c:pt>
                <c:pt idx="281">
                  <c:v>2990</c:v>
                </c:pt>
                <c:pt idx="282">
                  <c:v>2890</c:v>
                </c:pt>
                <c:pt idx="283">
                  <c:v>3265</c:v>
                </c:pt>
                <c:pt idx="284">
                  <c:v>3360</c:v>
                </c:pt>
                <c:pt idx="285">
                  <c:v>3840</c:v>
                </c:pt>
                <c:pt idx="286">
                  <c:v>3725</c:v>
                </c:pt>
                <c:pt idx="287">
                  <c:v>3955</c:v>
                </c:pt>
                <c:pt idx="288">
                  <c:v>3830</c:v>
                </c:pt>
                <c:pt idx="289">
                  <c:v>4360</c:v>
                </c:pt>
                <c:pt idx="290">
                  <c:v>4054</c:v>
                </c:pt>
                <c:pt idx="291">
                  <c:v>3605</c:v>
                </c:pt>
                <c:pt idx="292">
                  <c:v>3940</c:v>
                </c:pt>
                <c:pt idx="293">
                  <c:v>1925</c:v>
                </c:pt>
                <c:pt idx="294">
                  <c:v>1975</c:v>
                </c:pt>
                <c:pt idx="295">
                  <c:v>1915</c:v>
                </c:pt>
                <c:pt idx="296">
                  <c:v>2670</c:v>
                </c:pt>
                <c:pt idx="297">
                  <c:v>3530</c:v>
                </c:pt>
                <c:pt idx="298">
                  <c:v>3900</c:v>
                </c:pt>
                <c:pt idx="299">
                  <c:v>3190</c:v>
                </c:pt>
                <c:pt idx="300">
                  <c:v>3420</c:v>
                </c:pt>
                <c:pt idx="301">
                  <c:v>2200</c:v>
                </c:pt>
                <c:pt idx="302">
                  <c:v>2150</c:v>
                </c:pt>
                <c:pt idx="303">
                  <c:v>2020</c:v>
                </c:pt>
                <c:pt idx="304">
                  <c:v>2130</c:v>
                </c:pt>
                <c:pt idx="305">
                  <c:v>2670</c:v>
                </c:pt>
                <c:pt idx="306">
                  <c:v>2595</c:v>
                </c:pt>
                <c:pt idx="307">
                  <c:v>2700</c:v>
                </c:pt>
                <c:pt idx="308">
                  <c:v>2556</c:v>
                </c:pt>
                <c:pt idx="309">
                  <c:v>2144</c:v>
                </c:pt>
                <c:pt idx="310">
                  <c:v>1968</c:v>
                </c:pt>
                <c:pt idx="311">
                  <c:v>2120</c:v>
                </c:pt>
                <c:pt idx="312">
                  <c:v>2019</c:v>
                </c:pt>
                <c:pt idx="313">
                  <c:v>2678</c:v>
                </c:pt>
                <c:pt idx="314">
                  <c:v>2870</c:v>
                </c:pt>
                <c:pt idx="315">
                  <c:v>3003</c:v>
                </c:pt>
                <c:pt idx="316">
                  <c:v>3381</c:v>
                </c:pt>
                <c:pt idx="317">
                  <c:v>2188</c:v>
                </c:pt>
                <c:pt idx="318">
                  <c:v>2711</c:v>
                </c:pt>
                <c:pt idx="319">
                  <c:v>2542</c:v>
                </c:pt>
                <c:pt idx="320">
                  <c:v>2434</c:v>
                </c:pt>
                <c:pt idx="321">
                  <c:v>2265</c:v>
                </c:pt>
                <c:pt idx="322">
                  <c:v>2110</c:v>
                </c:pt>
                <c:pt idx="323">
                  <c:v>2800</c:v>
                </c:pt>
                <c:pt idx="324">
                  <c:v>2110</c:v>
                </c:pt>
                <c:pt idx="325">
                  <c:v>2085</c:v>
                </c:pt>
                <c:pt idx="326">
                  <c:v>2335</c:v>
                </c:pt>
                <c:pt idx="327">
                  <c:v>2950</c:v>
                </c:pt>
                <c:pt idx="328">
                  <c:v>3250</c:v>
                </c:pt>
                <c:pt idx="329">
                  <c:v>1850</c:v>
                </c:pt>
                <c:pt idx="330">
                  <c:v>1835</c:v>
                </c:pt>
                <c:pt idx="331">
                  <c:v>2145</c:v>
                </c:pt>
                <c:pt idx="332">
                  <c:v>1845</c:v>
                </c:pt>
                <c:pt idx="333">
                  <c:v>2910</c:v>
                </c:pt>
                <c:pt idx="334">
                  <c:v>2420</c:v>
                </c:pt>
                <c:pt idx="335">
                  <c:v>2500</c:v>
                </c:pt>
                <c:pt idx="336">
                  <c:v>2905</c:v>
                </c:pt>
                <c:pt idx="337">
                  <c:v>2290</c:v>
                </c:pt>
                <c:pt idx="338">
                  <c:v>2490</c:v>
                </c:pt>
                <c:pt idx="339">
                  <c:v>2635</c:v>
                </c:pt>
                <c:pt idx="340">
                  <c:v>2620</c:v>
                </c:pt>
                <c:pt idx="341">
                  <c:v>2725</c:v>
                </c:pt>
                <c:pt idx="342">
                  <c:v>2385</c:v>
                </c:pt>
                <c:pt idx="343">
                  <c:v>1755</c:v>
                </c:pt>
                <c:pt idx="344">
                  <c:v>1875</c:v>
                </c:pt>
                <c:pt idx="345">
                  <c:v>1760</c:v>
                </c:pt>
                <c:pt idx="346">
                  <c:v>2065</c:v>
                </c:pt>
                <c:pt idx="347">
                  <c:v>1975</c:v>
                </c:pt>
                <c:pt idx="348">
                  <c:v>2050</c:v>
                </c:pt>
                <c:pt idx="349">
                  <c:v>1985</c:v>
                </c:pt>
                <c:pt idx="350">
                  <c:v>2215</c:v>
                </c:pt>
                <c:pt idx="351">
                  <c:v>2045</c:v>
                </c:pt>
                <c:pt idx="352">
                  <c:v>2380</c:v>
                </c:pt>
                <c:pt idx="353">
                  <c:v>2190</c:v>
                </c:pt>
                <c:pt idx="354">
                  <c:v>2320</c:v>
                </c:pt>
                <c:pt idx="355">
                  <c:v>2210</c:v>
                </c:pt>
                <c:pt idx="356">
                  <c:v>2350</c:v>
                </c:pt>
                <c:pt idx="357">
                  <c:v>2615</c:v>
                </c:pt>
                <c:pt idx="358">
                  <c:v>2635</c:v>
                </c:pt>
                <c:pt idx="359">
                  <c:v>3230</c:v>
                </c:pt>
                <c:pt idx="360">
                  <c:v>3160</c:v>
                </c:pt>
                <c:pt idx="361">
                  <c:v>2900</c:v>
                </c:pt>
                <c:pt idx="362">
                  <c:v>2930</c:v>
                </c:pt>
                <c:pt idx="363">
                  <c:v>3415</c:v>
                </c:pt>
                <c:pt idx="364">
                  <c:v>3725</c:v>
                </c:pt>
                <c:pt idx="365">
                  <c:v>3060</c:v>
                </c:pt>
                <c:pt idx="366">
                  <c:v>3465</c:v>
                </c:pt>
                <c:pt idx="367">
                  <c:v>2605</c:v>
                </c:pt>
                <c:pt idx="368">
                  <c:v>2640</c:v>
                </c:pt>
                <c:pt idx="369">
                  <c:v>2395</c:v>
                </c:pt>
                <c:pt idx="370">
                  <c:v>2575</c:v>
                </c:pt>
                <c:pt idx="371">
                  <c:v>2525</c:v>
                </c:pt>
                <c:pt idx="372">
                  <c:v>2735</c:v>
                </c:pt>
                <c:pt idx="373">
                  <c:v>2865</c:v>
                </c:pt>
                <c:pt idx="374">
                  <c:v>3035</c:v>
                </c:pt>
                <c:pt idx="375">
                  <c:v>1980</c:v>
                </c:pt>
                <c:pt idx="376">
                  <c:v>2025</c:v>
                </c:pt>
                <c:pt idx="377">
                  <c:v>1970</c:v>
                </c:pt>
                <c:pt idx="378">
                  <c:v>2125</c:v>
                </c:pt>
                <c:pt idx="379">
                  <c:v>2125</c:v>
                </c:pt>
                <c:pt idx="380">
                  <c:v>2160</c:v>
                </c:pt>
                <c:pt idx="381">
                  <c:v>2205</c:v>
                </c:pt>
                <c:pt idx="382">
                  <c:v>2245</c:v>
                </c:pt>
                <c:pt idx="383">
                  <c:v>1965</c:v>
                </c:pt>
                <c:pt idx="384">
                  <c:v>1965</c:v>
                </c:pt>
                <c:pt idx="385">
                  <c:v>1995</c:v>
                </c:pt>
                <c:pt idx="386">
                  <c:v>2945</c:v>
                </c:pt>
                <c:pt idx="387">
                  <c:v>3015</c:v>
                </c:pt>
                <c:pt idx="388">
                  <c:v>2585</c:v>
                </c:pt>
                <c:pt idx="389">
                  <c:v>2835</c:v>
                </c:pt>
                <c:pt idx="390">
                  <c:v>2665</c:v>
                </c:pt>
                <c:pt idx="391">
                  <c:v>2370</c:v>
                </c:pt>
                <c:pt idx="392">
                  <c:v>2950</c:v>
                </c:pt>
                <c:pt idx="393">
                  <c:v>2790</c:v>
                </c:pt>
                <c:pt idx="394">
                  <c:v>2130</c:v>
                </c:pt>
                <c:pt idx="395">
                  <c:v>2295</c:v>
                </c:pt>
                <c:pt idx="396">
                  <c:v>2625</c:v>
                </c:pt>
                <c:pt idx="397">
                  <c:v>2720</c:v>
                </c:pt>
              </c:numCache>
            </c:numRef>
          </c:xVal>
          <c:yVal>
            <c:numRef>
              <c:f>'Linearity on rest variable'!$D$2:$D$399</c:f>
              <c:numCache>
                <c:formatCode>General</c:formatCode>
                <c:ptCount val="398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24</c:v>
                </c:pt>
                <c:pt idx="15">
                  <c:v>22</c:v>
                </c:pt>
                <c:pt idx="16">
                  <c:v>18</c:v>
                </c:pt>
                <c:pt idx="17">
                  <c:v>21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9</c:v>
                </c:pt>
                <c:pt idx="29">
                  <c:v>27</c:v>
                </c:pt>
                <c:pt idx="30">
                  <c:v>28</c:v>
                </c:pt>
                <c:pt idx="31">
                  <c:v>25</c:v>
                </c:pt>
                <c:pt idx="32">
                  <c:v>25</c:v>
                </c:pt>
                <c:pt idx="33">
                  <c:v>19</c:v>
                </c:pt>
                <c:pt idx="34">
                  <c:v>16</c:v>
                </c:pt>
                <c:pt idx="35">
                  <c:v>17</c:v>
                </c:pt>
                <c:pt idx="36">
                  <c:v>19</c:v>
                </c:pt>
                <c:pt idx="37">
                  <c:v>18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12</c:v>
                </c:pt>
                <c:pt idx="43">
                  <c:v>13</c:v>
                </c:pt>
                <c:pt idx="44">
                  <c:v>13</c:v>
                </c:pt>
                <c:pt idx="45">
                  <c:v>18</c:v>
                </c:pt>
                <c:pt idx="46">
                  <c:v>22</c:v>
                </c:pt>
                <c:pt idx="47">
                  <c:v>19</c:v>
                </c:pt>
                <c:pt idx="48">
                  <c:v>18</c:v>
                </c:pt>
                <c:pt idx="49">
                  <c:v>23</c:v>
                </c:pt>
                <c:pt idx="50">
                  <c:v>28</c:v>
                </c:pt>
                <c:pt idx="51">
                  <c:v>30</c:v>
                </c:pt>
                <c:pt idx="52">
                  <c:v>30</c:v>
                </c:pt>
                <c:pt idx="53">
                  <c:v>31</c:v>
                </c:pt>
                <c:pt idx="54">
                  <c:v>35</c:v>
                </c:pt>
                <c:pt idx="55">
                  <c:v>27</c:v>
                </c:pt>
                <c:pt idx="56">
                  <c:v>26</c:v>
                </c:pt>
                <c:pt idx="57">
                  <c:v>24</c:v>
                </c:pt>
                <c:pt idx="58">
                  <c:v>25</c:v>
                </c:pt>
                <c:pt idx="59">
                  <c:v>23</c:v>
                </c:pt>
                <c:pt idx="60">
                  <c:v>20</c:v>
                </c:pt>
                <c:pt idx="61">
                  <c:v>21</c:v>
                </c:pt>
                <c:pt idx="62">
                  <c:v>13</c:v>
                </c:pt>
                <c:pt idx="63">
                  <c:v>14</c:v>
                </c:pt>
                <c:pt idx="64">
                  <c:v>15</c:v>
                </c:pt>
                <c:pt idx="65">
                  <c:v>14</c:v>
                </c:pt>
                <c:pt idx="66">
                  <c:v>17</c:v>
                </c:pt>
                <c:pt idx="67">
                  <c:v>11</c:v>
                </c:pt>
                <c:pt idx="68">
                  <c:v>13</c:v>
                </c:pt>
                <c:pt idx="69">
                  <c:v>12</c:v>
                </c:pt>
                <c:pt idx="70">
                  <c:v>13</c:v>
                </c:pt>
                <c:pt idx="71">
                  <c:v>19</c:v>
                </c:pt>
                <c:pt idx="72">
                  <c:v>15</c:v>
                </c:pt>
                <c:pt idx="73">
                  <c:v>13</c:v>
                </c:pt>
                <c:pt idx="74">
                  <c:v>13</c:v>
                </c:pt>
                <c:pt idx="75">
                  <c:v>14</c:v>
                </c:pt>
                <c:pt idx="76">
                  <c:v>18</c:v>
                </c:pt>
                <c:pt idx="77">
                  <c:v>22</c:v>
                </c:pt>
                <c:pt idx="78">
                  <c:v>21</c:v>
                </c:pt>
                <c:pt idx="79">
                  <c:v>26</c:v>
                </c:pt>
                <c:pt idx="80">
                  <c:v>22</c:v>
                </c:pt>
                <c:pt idx="81">
                  <c:v>28</c:v>
                </c:pt>
                <c:pt idx="82">
                  <c:v>23</c:v>
                </c:pt>
                <c:pt idx="83">
                  <c:v>28</c:v>
                </c:pt>
                <c:pt idx="84">
                  <c:v>27</c:v>
                </c:pt>
                <c:pt idx="85">
                  <c:v>13</c:v>
                </c:pt>
                <c:pt idx="86">
                  <c:v>14</c:v>
                </c:pt>
                <c:pt idx="87">
                  <c:v>13</c:v>
                </c:pt>
                <c:pt idx="88">
                  <c:v>14</c:v>
                </c:pt>
                <c:pt idx="89">
                  <c:v>15</c:v>
                </c:pt>
                <c:pt idx="90">
                  <c:v>12</c:v>
                </c:pt>
                <c:pt idx="91">
                  <c:v>13</c:v>
                </c:pt>
                <c:pt idx="92">
                  <c:v>13</c:v>
                </c:pt>
                <c:pt idx="93">
                  <c:v>14</c:v>
                </c:pt>
                <c:pt idx="94">
                  <c:v>13</c:v>
                </c:pt>
                <c:pt idx="95">
                  <c:v>12</c:v>
                </c:pt>
                <c:pt idx="96">
                  <c:v>13</c:v>
                </c:pt>
                <c:pt idx="97">
                  <c:v>18</c:v>
                </c:pt>
                <c:pt idx="98">
                  <c:v>16</c:v>
                </c:pt>
                <c:pt idx="99">
                  <c:v>18</c:v>
                </c:pt>
                <c:pt idx="100">
                  <c:v>18</c:v>
                </c:pt>
                <c:pt idx="101">
                  <c:v>23</c:v>
                </c:pt>
                <c:pt idx="102">
                  <c:v>26</c:v>
                </c:pt>
                <c:pt idx="103">
                  <c:v>11</c:v>
                </c:pt>
                <c:pt idx="104">
                  <c:v>12</c:v>
                </c:pt>
                <c:pt idx="105">
                  <c:v>13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21</c:v>
                </c:pt>
                <c:pt idx="110">
                  <c:v>22</c:v>
                </c:pt>
                <c:pt idx="111">
                  <c:v>18</c:v>
                </c:pt>
                <c:pt idx="112">
                  <c:v>19</c:v>
                </c:pt>
                <c:pt idx="113">
                  <c:v>21</c:v>
                </c:pt>
                <c:pt idx="114">
                  <c:v>26</c:v>
                </c:pt>
                <c:pt idx="115">
                  <c:v>15</c:v>
                </c:pt>
                <c:pt idx="116">
                  <c:v>16</c:v>
                </c:pt>
                <c:pt idx="117">
                  <c:v>29</c:v>
                </c:pt>
                <c:pt idx="118">
                  <c:v>24</c:v>
                </c:pt>
                <c:pt idx="119">
                  <c:v>20</c:v>
                </c:pt>
                <c:pt idx="120">
                  <c:v>19</c:v>
                </c:pt>
                <c:pt idx="121">
                  <c:v>15</c:v>
                </c:pt>
                <c:pt idx="122">
                  <c:v>24</c:v>
                </c:pt>
                <c:pt idx="123">
                  <c:v>20</c:v>
                </c:pt>
                <c:pt idx="124">
                  <c:v>11</c:v>
                </c:pt>
                <c:pt idx="125">
                  <c:v>20</c:v>
                </c:pt>
                <c:pt idx="126">
                  <c:v>21</c:v>
                </c:pt>
                <c:pt idx="127">
                  <c:v>19</c:v>
                </c:pt>
                <c:pt idx="128">
                  <c:v>15</c:v>
                </c:pt>
                <c:pt idx="129">
                  <c:v>31</c:v>
                </c:pt>
                <c:pt idx="130">
                  <c:v>26</c:v>
                </c:pt>
                <c:pt idx="131">
                  <c:v>32</c:v>
                </c:pt>
                <c:pt idx="132">
                  <c:v>25</c:v>
                </c:pt>
                <c:pt idx="133">
                  <c:v>16</c:v>
                </c:pt>
                <c:pt idx="134">
                  <c:v>16</c:v>
                </c:pt>
                <c:pt idx="135">
                  <c:v>18</c:v>
                </c:pt>
                <c:pt idx="136">
                  <c:v>16</c:v>
                </c:pt>
                <c:pt idx="137">
                  <c:v>13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29</c:v>
                </c:pt>
                <c:pt idx="142">
                  <c:v>26</c:v>
                </c:pt>
                <c:pt idx="143">
                  <c:v>26</c:v>
                </c:pt>
                <c:pt idx="144">
                  <c:v>31</c:v>
                </c:pt>
                <c:pt idx="145">
                  <c:v>32</c:v>
                </c:pt>
                <c:pt idx="146">
                  <c:v>28</c:v>
                </c:pt>
                <c:pt idx="147">
                  <c:v>24</c:v>
                </c:pt>
                <c:pt idx="148">
                  <c:v>26</c:v>
                </c:pt>
                <c:pt idx="149">
                  <c:v>24</c:v>
                </c:pt>
                <c:pt idx="150">
                  <c:v>26</c:v>
                </c:pt>
                <c:pt idx="151">
                  <c:v>31</c:v>
                </c:pt>
                <c:pt idx="152">
                  <c:v>19</c:v>
                </c:pt>
                <c:pt idx="153">
                  <c:v>18</c:v>
                </c:pt>
                <c:pt idx="154">
                  <c:v>15</c:v>
                </c:pt>
                <c:pt idx="155">
                  <c:v>15</c:v>
                </c:pt>
                <c:pt idx="156">
                  <c:v>16</c:v>
                </c:pt>
                <c:pt idx="157">
                  <c:v>15</c:v>
                </c:pt>
                <c:pt idx="158">
                  <c:v>16</c:v>
                </c:pt>
                <c:pt idx="159">
                  <c:v>14</c:v>
                </c:pt>
                <c:pt idx="160">
                  <c:v>17</c:v>
                </c:pt>
                <c:pt idx="161">
                  <c:v>16</c:v>
                </c:pt>
                <c:pt idx="162">
                  <c:v>15</c:v>
                </c:pt>
                <c:pt idx="163">
                  <c:v>18</c:v>
                </c:pt>
                <c:pt idx="164">
                  <c:v>21</c:v>
                </c:pt>
                <c:pt idx="165">
                  <c:v>20</c:v>
                </c:pt>
                <c:pt idx="166">
                  <c:v>13</c:v>
                </c:pt>
                <c:pt idx="167">
                  <c:v>29</c:v>
                </c:pt>
                <c:pt idx="168">
                  <c:v>23</c:v>
                </c:pt>
                <c:pt idx="169">
                  <c:v>20</c:v>
                </c:pt>
                <c:pt idx="170">
                  <c:v>23</c:v>
                </c:pt>
                <c:pt idx="171">
                  <c:v>24</c:v>
                </c:pt>
                <c:pt idx="172">
                  <c:v>25</c:v>
                </c:pt>
                <c:pt idx="173">
                  <c:v>24</c:v>
                </c:pt>
                <c:pt idx="174">
                  <c:v>18</c:v>
                </c:pt>
                <c:pt idx="175">
                  <c:v>29</c:v>
                </c:pt>
                <c:pt idx="176">
                  <c:v>19</c:v>
                </c:pt>
                <c:pt idx="177">
                  <c:v>23</c:v>
                </c:pt>
                <c:pt idx="178">
                  <c:v>23</c:v>
                </c:pt>
                <c:pt idx="179">
                  <c:v>22</c:v>
                </c:pt>
                <c:pt idx="180">
                  <c:v>25</c:v>
                </c:pt>
                <c:pt idx="181">
                  <c:v>33</c:v>
                </c:pt>
                <c:pt idx="182">
                  <c:v>28</c:v>
                </c:pt>
                <c:pt idx="183">
                  <c:v>25</c:v>
                </c:pt>
                <c:pt idx="184">
                  <c:v>25</c:v>
                </c:pt>
                <c:pt idx="185">
                  <c:v>26</c:v>
                </c:pt>
                <c:pt idx="186">
                  <c:v>27</c:v>
                </c:pt>
                <c:pt idx="187">
                  <c:v>17.5</c:v>
                </c:pt>
                <c:pt idx="188">
                  <c:v>16</c:v>
                </c:pt>
                <c:pt idx="189">
                  <c:v>15.5</c:v>
                </c:pt>
                <c:pt idx="190">
                  <c:v>14.5</c:v>
                </c:pt>
                <c:pt idx="191">
                  <c:v>22</c:v>
                </c:pt>
                <c:pt idx="192">
                  <c:v>22</c:v>
                </c:pt>
                <c:pt idx="193">
                  <c:v>24</c:v>
                </c:pt>
                <c:pt idx="194">
                  <c:v>22.5</c:v>
                </c:pt>
                <c:pt idx="195">
                  <c:v>29</c:v>
                </c:pt>
                <c:pt idx="196">
                  <c:v>24.5</c:v>
                </c:pt>
                <c:pt idx="197">
                  <c:v>29</c:v>
                </c:pt>
                <c:pt idx="198">
                  <c:v>33</c:v>
                </c:pt>
                <c:pt idx="199">
                  <c:v>20</c:v>
                </c:pt>
                <c:pt idx="200">
                  <c:v>18</c:v>
                </c:pt>
                <c:pt idx="201">
                  <c:v>18.5</c:v>
                </c:pt>
                <c:pt idx="202">
                  <c:v>17.5</c:v>
                </c:pt>
                <c:pt idx="203">
                  <c:v>29.5</c:v>
                </c:pt>
                <c:pt idx="204">
                  <c:v>32</c:v>
                </c:pt>
                <c:pt idx="205">
                  <c:v>28</c:v>
                </c:pt>
                <c:pt idx="206">
                  <c:v>26.5</c:v>
                </c:pt>
                <c:pt idx="207">
                  <c:v>20</c:v>
                </c:pt>
                <c:pt idx="208">
                  <c:v>13</c:v>
                </c:pt>
                <c:pt idx="209">
                  <c:v>19</c:v>
                </c:pt>
                <c:pt idx="210">
                  <c:v>19</c:v>
                </c:pt>
                <c:pt idx="211">
                  <c:v>16.5</c:v>
                </c:pt>
                <c:pt idx="212">
                  <c:v>16.5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31.5</c:v>
                </c:pt>
                <c:pt idx="217">
                  <c:v>30</c:v>
                </c:pt>
                <c:pt idx="218">
                  <c:v>36</c:v>
                </c:pt>
                <c:pt idx="219">
                  <c:v>25.5</c:v>
                </c:pt>
                <c:pt idx="220">
                  <c:v>33.5</c:v>
                </c:pt>
                <c:pt idx="221">
                  <c:v>17.5</c:v>
                </c:pt>
                <c:pt idx="222">
                  <c:v>17</c:v>
                </c:pt>
                <c:pt idx="223">
                  <c:v>15.5</c:v>
                </c:pt>
                <c:pt idx="224">
                  <c:v>15</c:v>
                </c:pt>
                <c:pt idx="225">
                  <c:v>17.5</c:v>
                </c:pt>
                <c:pt idx="226">
                  <c:v>20.5</c:v>
                </c:pt>
                <c:pt idx="227">
                  <c:v>19</c:v>
                </c:pt>
                <c:pt idx="228">
                  <c:v>18.5</c:v>
                </c:pt>
                <c:pt idx="229">
                  <c:v>16</c:v>
                </c:pt>
                <c:pt idx="230">
                  <c:v>15.5</c:v>
                </c:pt>
                <c:pt idx="231">
                  <c:v>15.5</c:v>
                </c:pt>
                <c:pt idx="232">
                  <c:v>16</c:v>
                </c:pt>
                <c:pt idx="233">
                  <c:v>29</c:v>
                </c:pt>
                <c:pt idx="234">
                  <c:v>24.5</c:v>
                </c:pt>
                <c:pt idx="235">
                  <c:v>26</c:v>
                </c:pt>
                <c:pt idx="236">
                  <c:v>25.5</c:v>
                </c:pt>
                <c:pt idx="237">
                  <c:v>30.5</c:v>
                </c:pt>
                <c:pt idx="238">
                  <c:v>33.5</c:v>
                </c:pt>
                <c:pt idx="239">
                  <c:v>30</c:v>
                </c:pt>
                <c:pt idx="240">
                  <c:v>30.5</c:v>
                </c:pt>
                <c:pt idx="241">
                  <c:v>22</c:v>
                </c:pt>
                <c:pt idx="242">
                  <c:v>21.5</c:v>
                </c:pt>
                <c:pt idx="243">
                  <c:v>21.5</c:v>
                </c:pt>
                <c:pt idx="244">
                  <c:v>43.1</c:v>
                </c:pt>
                <c:pt idx="245">
                  <c:v>36.1</c:v>
                </c:pt>
                <c:pt idx="246">
                  <c:v>32.8</c:v>
                </c:pt>
                <c:pt idx="247">
                  <c:v>39.4</c:v>
                </c:pt>
                <c:pt idx="248">
                  <c:v>36.1</c:v>
                </c:pt>
                <c:pt idx="249">
                  <c:v>19.9</c:v>
                </c:pt>
                <c:pt idx="250">
                  <c:v>19.4</c:v>
                </c:pt>
                <c:pt idx="251">
                  <c:v>20.2</c:v>
                </c:pt>
                <c:pt idx="252">
                  <c:v>19.2</c:v>
                </c:pt>
                <c:pt idx="253">
                  <c:v>20.5</c:v>
                </c:pt>
                <c:pt idx="254">
                  <c:v>20.2</c:v>
                </c:pt>
                <c:pt idx="255">
                  <c:v>25.1</c:v>
                </c:pt>
                <c:pt idx="256">
                  <c:v>20.5</c:v>
                </c:pt>
                <c:pt idx="257">
                  <c:v>19.4</c:v>
                </c:pt>
                <c:pt idx="258">
                  <c:v>20.6</c:v>
                </c:pt>
                <c:pt idx="259">
                  <c:v>20.8</c:v>
                </c:pt>
                <c:pt idx="260">
                  <c:v>18.6</c:v>
                </c:pt>
                <c:pt idx="261">
                  <c:v>18.1</c:v>
                </c:pt>
                <c:pt idx="262">
                  <c:v>19.2</c:v>
                </c:pt>
                <c:pt idx="263">
                  <c:v>17.7</c:v>
                </c:pt>
                <c:pt idx="264">
                  <c:v>18.1</c:v>
                </c:pt>
                <c:pt idx="265">
                  <c:v>17.5</c:v>
                </c:pt>
                <c:pt idx="266">
                  <c:v>30</c:v>
                </c:pt>
                <c:pt idx="267">
                  <c:v>27.5</c:v>
                </c:pt>
                <c:pt idx="268">
                  <c:v>27.2</c:v>
                </c:pt>
                <c:pt idx="269">
                  <c:v>30.9</c:v>
                </c:pt>
                <c:pt idx="270">
                  <c:v>21.1</c:v>
                </c:pt>
                <c:pt idx="271">
                  <c:v>23.2</c:v>
                </c:pt>
                <c:pt idx="272">
                  <c:v>23.8</c:v>
                </c:pt>
                <c:pt idx="273">
                  <c:v>23.9</c:v>
                </c:pt>
                <c:pt idx="274">
                  <c:v>20.3</c:v>
                </c:pt>
                <c:pt idx="275">
                  <c:v>17</c:v>
                </c:pt>
                <c:pt idx="276">
                  <c:v>21.6</c:v>
                </c:pt>
                <c:pt idx="277">
                  <c:v>16.2</c:v>
                </c:pt>
                <c:pt idx="278">
                  <c:v>31.5</c:v>
                </c:pt>
                <c:pt idx="279">
                  <c:v>29.5</c:v>
                </c:pt>
                <c:pt idx="280">
                  <c:v>21.5</c:v>
                </c:pt>
                <c:pt idx="281">
                  <c:v>19.8</c:v>
                </c:pt>
                <c:pt idx="282">
                  <c:v>22.3</c:v>
                </c:pt>
                <c:pt idx="283">
                  <c:v>20.2</c:v>
                </c:pt>
                <c:pt idx="284">
                  <c:v>20.6</c:v>
                </c:pt>
                <c:pt idx="285">
                  <c:v>17</c:v>
                </c:pt>
                <c:pt idx="286">
                  <c:v>17.6</c:v>
                </c:pt>
                <c:pt idx="287">
                  <c:v>16.5</c:v>
                </c:pt>
                <c:pt idx="288">
                  <c:v>18.2</c:v>
                </c:pt>
                <c:pt idx="289">
                  <c:v>16.9</c:v>
                </c:pt>
                <c:pt idx="290">
                  <c:v>15.5</c:v>
                </c:pt>
                <c:pt idx="291">
                  <c:v>19.2</c:v>
                </c:pt>
                <c:pt idx="292">
                  <c:v>18.5</c:v>
                </c:pt>
                <c:pt idx="293">
                  <c:v>31.9</c:v>
                </c:pt>
                <c:pt idx="294">
                  <c:v>34.1</c:v>
                </c:pt>
                <c:pt idx="295">
                  <c:v>35.7</c:v>
                </c:pt>
                <c:pt idx="296">
                  <c:v>27.4</c:v>
                </c:pt>
                <c:pt idx="297">
                  <c:v>25.4</c:v>
                </c:pt>
                <c:pt idx="298">
                  <c:v>23</c:v>
                </c:pt>
                <c:pt idx="299">
                  <c:v>27.2</c:v>
                </c:pt>
                <c:pt idx="300">
                  <c:v>23.9</c:v>
                </c:pt>
                <c:pt idx="301">
                  <c:v>34.2</c:v>
                </c:pt>
                <c:pt idx="302">
                  <c:v>34.5</c:v>
                </c:pt>
                <c:pt idx="303">
                  <c:v>31.8</c:v>
                </c:pt>
                <c:pt idx="304">
                  <c:v>37.3</c:v>
                </c:pt>
                <c:pt idx="305">
                  <c:v>28.4</c:v>
                </c:pt>
                <c:pt idx="306">
                  <c:v>28.8</c:v>
                </c:pt>
                <c:pt idx="307">
                  <c:v>26.8</c:v>
                </c:pt>
                <c:pt idx="308">
                  <c:v>33.5</c:v>
                </c:pt>
                <c:pt idx="309">
                  <c:v>41.5</c:v>
                </c:pt>
                <c:pt idx="310">
                  <c:v>38.1</c:v>
                </c:pt>
                <c:pt idx="311">
                  <c:v>32.1</c:v>
                </c:pt>
                <c:pt idx="312">
                  <c:v>37.2</c:v>
                </c:pt>
                <c:pt idx="313">
                  <c:v>28</c:v>
                </c:pt>
                <c:pt idx="314">
                  <c:v>26.4</c:v>
                </c:pt>
                <c:pt idx="315">
                  <c:v>24.3</c:v>
                </c:pt>
                <c:pt idx="316">
                  <c:v>19.1</c:v>
                </c:pt>
                <c:pt idx="317">
                  <c:v>34.3</c:v>
                </c:pt>
                <c:pt idx="318">
                  <c:v>29.8</c:v>
                </c:pt>
                <c:pt idx="319">
                  <c:v>31.3</c:v>
                </c:pt>
                <c:pt idx="320">
                  <c:v>37</c:v>
                </c:pt>
                <c:pt idx="321">
                  <c:v>32.2</c:v>
                </c:pt>
                <c:pt idx="322">
                  <c:v>46.6</c:v>
                </c:pt>
                <c:pt idx="323">
                  <c:v>27.9</c:v>
                </c:pt>
                <c:pt idx="324">
                  <c:v>40.8</c:v>
                </c:pt>
                <c:pt idx="325">
                  <c:v>44.3</c:v>
                </c:pt>
                <c:pt idx="326">
                  <c:v>43.4</c:v>
                </c:pt>
                <c:pt idx="327">
                  <c:v>36.4</c:v>
                </c:pt>
                <c:pt idx="328">
                  <c:v>30</c:v>
                </c:pt>
                <c:pt idx="329">
                  <c:v>44.6</c:v>
                </c:pt>
                <c:pt idx="330">
                  <c:v>40.9</c:v>
                </c:pt>
                <c:pt idx="331">
                  <c:v>33.8</c:v>
                </c:pt>
                <c:pt idx="332">
                  <c:v>29.8</c:v>
                </c:pt>
                <c:pt idx="333">
                  <c:v>32.7</c:v>
                </c:pt>
                <c:pt idx="334">
                  <c:v>23.7</c:v>
                </c:pt>
                <c:pt idx="335">
                  <c:v>35</c:v>
                </c:pt>
                <c:pt idx="336">
                  <c:v>23.6</c:v>
                </c:pt>
                <c:pt idx="337">
                  <c:v>32.4</c:v>
                </c:pt>
                <c:pt idx="338">
                  <c:v>27.2</c:v>
                </c:pt>
                <c:pt idx="339">
                  <c:v>26.6</c:v>
                </c:pt>
                <c:pt idx="340">
                  <c:v>25.8</c:v>
                </c:pt>
                <c:pt idx="341">
                  <c:v>23.5</c:v>
                </c:pt>
                <c:pt idx="342">
                  <c:v>30</c:v>
                </c:pt>
                <c:pt idx="343">
                  <c:v>39.1</c:v>
                </c:pt>
                <c:pt idx="344">
                  <c:v>39</c:v>
                </c:pt>
                <c:pt idx="345">
                  <c:v>35.1</c:v>
                </c:pt>
                <c:pt idx="346">
                  <c:v>32.3</c:v>
                </c:pt>
                <c:pt idx="347">
                  <c:v>37</c:v>
                </c:pt>
                <c:pt idx="348">
                  <c:v>37.7</c:v>
                </c:pt>
                <c:pt idx="349">
                  <c:v>34.1</c:v>
                </c:pt>
                <c:pt idx="350">
                  <c:v>34.7</c:v>
                </c:pt>
                <c:pt idx="351">
                  <c:v>34.4</c:v>
                </c:pt>
                <c:pt idx="352">
                  <c:v>29.9</c:v>
                </c:pt>
                <c:pt idx="353">
                  <c:v>33</c:v>
                </c:pt>
                <c:pt idx="354">
                  <c:v>34.5</c:v>
                </c:pt>
                <c:pt idx="355">
                  <c:v>33.7</c:v>
                </c:pt>
                <c:pt idx="356">
                  <c:v>32.4</c:v>
                </c:pt>
                <c:pt idx="357">
                  <c:v>32.9</c:v>
                </c:pt>
                <c:pt idx="358">
                  <c:v>31.6</c:v>
                </c:pt>
                <c:pt idx="359">
                  <c:v>28.1</c:v>
                </c:pt>
                <c:pt idx="360">
                  <c:v>30.7</c:v>
                </c:pt>
                <c:pt idx="361">
                  <c:v>25.4</c:v>
                </c:pt>
                <c:pt idx="362">
                  <c:v>24.2</c:v>
                </c:pt>
                <c:pt idx="363">
                  <c:v>22.4</c:v>
                </c:pt>
                <c:pt idx="364">
                  <c:v>26.6</c:v>
                </c:pt>
                <c:pt idx="365">
                  <c:v>20.2</c:v>
                </c:pt>
                <c:pt idx="366">
                  <c:v>17.6</c:v>
                </c:pt>
                <c:pt idx="367">
                  <c:v>28</c:v>
                </c:pt>
                <c:pt idx="368">
                  <c:v>27</c:v>
                </c:pt>
                <c:pt idx="369">
                  <c:v>34</c:v>
                </c:pt>
                <c:pt idx="370">
                  <c:v>31</c:v>
                </c:pt>
                <c:pt idx="371">
                  <c:v>29</c:v>
                </c:pt>
                <c:pt idx="372">
                  <c:v>27</c:v>
                </c:pt>
                <c:pt idx="373">
                  <c:v>24</c:v>
                </c:pt>
                <c:pt idx="374">
                  <c:v>23</c:v>
                </c:pt>
                <c:pt idx="375">
                  <c:v>36</c:v>
                </c:pt>
                <c:pt idx="376">
                  <c:v>37</c:v>
                </c:pt>
                <c:pt idx="377">
                  <c:v>31</c:v>
                </c:pt>
                <c:pt idx="378">
                  <c:v>38</c:v>
                </c:pt>
                <c:pt idx="379">
                  <c:v>36</c:v>
                </c:pt>
                <c:pt idx="380">
                  <c:v>36</c:v>
                </c:pt>
                <c:pt idx="381">
                  <c:v>36</c:v>
                </c:pt>
                <c:pt idx="382">
                  <c:v>34</c:v>
                </c:pt>
                <c:pt idx="383">
                  <c:v>38</c:v>
                </c:pt>
                <c:pt idx="384">
                  <c:v>32</c:v>
                </c:pt>
                <c:pt idx="385">
                  <c:v>38</c:v>
                </c:pt>
                <c:pt idx="386">
                  <c:v>25</c:v>
                </c:pt>
                <c:pt idx="387">
                  <c:v>38</c:v>
                </c:pt>
                <c:pt idx="388">
                  <c:v>26</c:v>
                </c:pt>
                <c:pt idx="389">
                  <c:v>22</c:v>
                </c:pt>
                <c:pt idx="390">
                  <c:v>32</c:v>
                </c:pt>
                <c:pt idx="391">
                  <c:v>36</c:v>
                </c:pt>
                <c:pt idx="392">
                  <c:v>27</c:v>
                </c:pt>
                <c:pt idx="393">
                  <c:v>27</c:v>
                </c:pt>
                <c:pt idx="394">
                  <c:v>44</c:v>
                </c:pt>
                <c:pt idx="395">
                  <c:v>32</c:v>
                </c:pt>
                <c:pt idx="396">
                  <c:v>28</c:v>
                </c:pt>
                <c:pt idx="397">
                  <c:v>31</c:v>
                </c:pt>
              </c:numCache>
            </c:numRef>
          </c:yVal>
          <c:smooth val="0"/>
        </c:ser>
        <c:axId val="79620564"/>
        <c:axId val="10407147"/>
      </c:scatterChart>
      <c:valAx>
        <c:axId val="7962056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Weight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0407147"/>
        <c:crosses val="autoZero"/>
        <c:crossBetween val="midCat"/>
      </c:valAx>
      <c:valAx>
        <c:axId val="1040714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MPG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962056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'Linearity on rest variable'!$F$1</c:f>
              <c:strCache>
                <c:ptCount val="1"/>
                <c:pt idx="0">
                  <c:v>mpg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0000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>
                <a:solidFill>
                  <a:srgbClr val="ff3333"/>
                </a:solidFill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xVal>
            <c:numRef>
              <c:f>'Linearity on rest variable'!$E$2:$E$399</c:f>
              <c:numCache>
                <c:formatCode>General</c:formatCode>
                <c:ptCount val="398"/>
                <c:pt idx="0">
                  <c:v>12</c:v>
                </c:pt>
                <c:pt idx="1">
                  <c:v>11.5</c:v>
                </c:pt>
                <c:pt idx="2">
                  <c:v>11</c:v>
                </c:pt>
                <c:pt idx="3">
                  <c:v>12</c:v>
                </c:pt>
                <c:pt idx="4">
                  <c:v>10.5</c:v>
                </c:pt>
                <c:pt idx="5">
                  <c:v>10</c:v>
                </c:pt>
                <c:pt idx="6">
                  <c:v>9</c:v>
                </c:pt>
                <c:pt idx="7">
                  <c:v>8.5</c:v>
                </c:pt>
                <c:pt idx="8">
                  <c:v>10</c:v>
                </c:pt>
                <c:pt idx="9">
                  <c:v>8.5</c:v>
                </c:pt>
                <c:pt idx="10">
                  <c:v>10</c:v>
                </c:pt>
                <c:pt idx="11">
                  <c:v>8</c:v>
                </c:pt>
                <c:pt idx="12">
                  <c:v>9.5</c:v>
                </c:pt>
                <c:pt idx="13">
                  <c:v>10</c:v>
                </c:pt>
                <c:pt idx="14">
                  <c:v>15</c:v>
                </c:pt>
                <c:pt idx="15">
                  <c:v>15.5</c:v>
                </c:pt>
                <c:pt idx="16">
                  <c:v>15.5</c:v>
                </c:pt>
                <c:pt idx="17">
                  <c:v>16</c:v>
                </c:pt>
                <c:pt idx="18">
                  <c:v>14.5</c:v>
                </c:pt>
                <c:pt idx="19">
                  <c:v>20.5</c:v>
                </c:pt>
                <c:pt idx="20">
                  <c:v>17.5</c:v>
                </c:pt>
                <c:pt idx="21">
                  <c:v>14.5</c:v>
                </c:pt>
                <c:pt idx="22">
                  <c:v>17.5</c:v>
                </c:pt>
                <c:pt idx="23">
                  <c:v>12.5</c:v>
                </c:pt>
                <c:pt idx="24">
                  <c:v>15</c:v>
                </c:pt>
                <c:pt idx="25">
                  <c:v>14</c:v>
                </c:pt>
                <c:pt idx="26">
                  <c:v>15</c:v>
                </c:pt>
                <c:pt idx="27">
                  <c:v>13.5</c:v>
                </c:pt>
                <c:pt idx="28">
                  <c:v>18.5</c:v>
                </c:pt>
                <c:pt idx="29">
                  <c:v>14.5</c:v>
                </c:pt>
                <c:pt idx="30">
                  <c:v>15.5</c:v>
                </c:pt>
                <c:pt idx="31">
                  <c:v>14</c:v>
                </c:pt>
                <c:pt idx="32">
                  <c:v>19</c:v>
                </c:pt>
                <c:pt idx="33">
                  <c:v>13</c:v>
                </c:pt>
                <c:pt idx="34">
                  <c:v>15.5</c:v>
                </c:pt>
                <c:pt idx="35">
                  <c:v>15.5</c:v>
                </c:pt>
                <c:pt idx="36">
                  <c:v>15.5</c:v>
                </c:pt>
                <c:pt idx="37">
                  <c:v>15.5</c:v>
                </c:pt>
                <c:pt idx="38">
                  <c:v>12</c:v>
                </c:pt>
                <c:pt idx="39">
                  <c:v>11.5</c:v>
                </c:pt>
                <c:pt idx="40">
                  <c:v>13.5</c:v>
                </c:pt>
                <c:pt idx="41">
                  <c:v>13</c:v>
                </c:pt>
                <c:pt idx="42">
                  <c:v>11.5</c:v>
                </c:pt>
                <c:pt idx="43">
                  <c:v>12</c:v>
                </c:pt>
                <c:pt idx="44">
                  <c:v>12</c:v>
                </c:pt>
                <c:pt idx="45">
                  <c:v>13.5</c:v>
                </c:pt>
                <c:pt idx="46">
                  <c:v>19</c:v>
                </c:pt>
                <c:pt idx="47">
                  <c:v>15</c:v>
                </c:pt>
                <c:pt idx="48">
                  <c:v>14.5</c:v>
                </c:pt>
                <c:pt idx="49">
                  <c:v>14</c:v>
                </c:pt>
                <c:pt idx="50">
                  <c:v>14</c:v>
                </c:pt>
                <c:pt idx="51">
                  <c:v>19.5</c:v>
                </c:pt>
                <c:pt idx="52">
                  <c:v>14.5</c:v>
                </c:pt>
                <c:pt idx="53">
                  <c:v>19</c:v>
                </c:pt>
                <c:pt idx="54">
                  <c:v>18</c:v>
                </c:pt>
                <c:pt idx="55">
                  <c:v>19</c:v>
                </c:pt>
                <c:pt idx="56">
                  <c:v>20.5</c:v>
                </c:pt>
                <c:pt idx="57">
                  <c:v>15.5</c:v>
                </c:pt>
                <c:pt idx="58">
                  <c:v>17</c:v>
                </c:pt>
                <c:pt idx="59">
                  <c:v>23.5</c:v>
                </c:pt>
                <c:pt idx="60">
                  <c:v>19.5</c:v>
                </c:pt>
                <c:pt idx="61">
                  <c:v>16.5</c:v>
                </c:pt>
                <c:pt idx="62">
                  <c:v>12</c:v>
                </c:pt>
                <c:pt idx="63">
                  <c:v>12</c:v>
                </c:pt>
                <c:pt idx="64">
                  <c:v>13.5</c:v>
                </c:pt>
                <c:pt idx="65">
                  <c:v>13</c:v>
                </c:pt>
                <c:pt idx="66">
                  <c:v>11.5</c:v>
                </c:pt>
                <c:pt idx="67">
                  <c:v>11</c:v>
                </c:pt>
                <c:pt idx="68">
                  <c:v>13.5</c:v>
                </c:pt>
                <c:pt idx="69">
                  <c:v>13.5</c:v>
                </c:pt>
                <c:pt idx="70">
                  <c:v>12.5</c:v>
                </c:pt>
                <c:pt idx="71">
                  <c:v>13.5</c:v>
                </c:pt>
                <c:pt idx="72">
                  <c:v>12.5</c:v>
                </c:pt>
                <c:pt idx="73">
                  <c:v>14</c:v>
                </c:pt>
                <c:pt idx="74">
                  <c:v>16</c:v>
                </c:pt>
                <c:pt idx="75">
                  <c:v>14</c:v>
                </c:pt>
                <c:pt idx="76">
                  <c:v>14.5</c:v>
                </c:pt>
                <c:pt idx="77">
                  <c:v>18</c:v>
                </c:pt>
                <c:pt idx="78">
                  <c:v>19.5</c:v>
                </c:pt>
                <c:pt idx="79">
                  <c:v>18</c:v>
                </c:pt>
                <c:pt idx="80">
                  <c:v>16</c:v>
                </c:pt>
                <c:pt idx="81">
                  <c:v>17</c:v>
                </c:pt>
                <c:pt idx="82">
                  <c:v>14.5</c:v>
                </c:pt>
                <c:pt idx="83">
                  <c:v>15</c:v>
                </c:pt>
                <c:pt idx="84">
                  <c:v>16.5</c:v>
                </c:pt>
                <c:pt idx="85">
                  <c:v>13</c:v>
                </c:pt>
                <c:pt idx="86">
                  <c:v>11.5</c:v>
                </c:pt>
                <c:pt idx="87">
                  <c:v>13</c:v>
                </c:pt>
                <c:pt idx="88">
                  <c:v>14.5</c:v>
                </c:pt>
                <c:pt idx="89">
                  <c:v>12.5</c:v>
                </c:pt>
                <c:pt idx="90">
                  <c:v>11.5</c:v>
                </c:pt>
                <c:pt idx="91">
                  <c:v>12</c:v>
                </c:pt>
                <c:pt idx="92">
                  <c:v>13</c:v>
                </c:pt>
                <c:pt idx="93">
                  <c:v>14.5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16.5</c:v>
                </c:pt>
                <c:pt idx="98">
                  <c:v>18</c:v>
                </c:pt>
                <c:pt idx="99">
                  <c:v>16</c:v>
                </c:pt>
                <c:pt idx="100">
                  <c:v>16.5</c:v>
                </c:pt>
                <c:pt idx="101">
                  <c:v>16</c:v>
                </c:pt>
                <c:pt idx="102">
                  <c:v>21</c:v>
                </c:pt>
                <c:pt idx="103">
                  <c:v>14</c:v>
                </c:pt>
                <c:pt idx="104">
                  <c:v>12.5</c:v>
                </c:pt>
                <c:pt idx="105">
                  <c:v>13</c:v>
                </c:pt>
                <c:pt idx="106">
                  <c:v>12.5</c:v>
                </c:pt>
                <c:pt idx="107">
                  <c:v>15</c:v>
                </c:pt>
                <c:pt idx="108">
                  <c:v>19</c:v>
                </c:pt>
                <c:pt idx="109">
                  <c:v>19.5</c:v>
                </c:pt>
                <c:pt idx="110">
                  <c:v>16.5</c:v>
                </c:pt>
                <c:pt idx="111">
                  <c:v>13.5</c:v>
                </c:pt>
                <c:pt idx="112">
                  <c:v>18.5</c:v>
                </c:pt>
                <c:pt idx="113">
                  <c:v>14</c:v>
                </c:pt>
                <c:pt idx="114">
                  <c:v>15.5</c:v>
                </c:pt>
                <c:pt idx="115">
                  <c:v>13</c:v>
                </c:pt>
                <c:pt idx="116">
                  <c:v>9.5</c:v>
                </c:pt>
                <c:pt idx="117">
                  <c:v>19.5</c:v>
                </c:pt>
                <c:pt idx="118">
                  <c:v>15.5</c:v>
                </c:pt>
                <c:pt idx="119">
                  <c:v>14</c:v>
                </c:pt>
                <c:pt idx="120">
                  <c:v>15.5</c:v>
                </c:pt>
                <c:pt idx="121">
                  <c:v>11</c:v>
                </c:pt>
                <c:pt idx="122">
                  <c:v>14</c:v>
                </c:pt>
                <c:pt idx="123">
                  <c:v>13.5</c:v>
                </c:pt>
                <c:pt idx="124">
                  <c:v>11</c:v>
                </c:pt>
                <c:pt idx="125">
                  <c:v>16.5</c:v>
                </c:pt>
                <c:pt idx="126">
                  <c:v>17</c:v>
                </c:pt>
                <c:pt idx="127">
                  <c:v>16</c:v>
                </c:pt>
                <c:pt idx="128">
                  <c:v>17</c:v>
                </c:pt>
                <c:pt idx="129">
                  <c:v>19</c:v>
                </c:pt>
                <c:pt idx="130">
                  <c:v>16.5</c:v>
                </c:pt>
                <c:pt idx="131">
                  <c:v>21</c:v>
                </c:pt>
                <c:pt idx="132">
                  <c:v>17</c:v>
                </c:pt>
                <c:pt idx="133">
                  <c:v>17</c:v>
                </c:pt>
                <c:pt idx="134">
                  <c:v>18</c:v>
                </c:pt>
                <c:pt idx="135">
                  <c:v>16.5</c:v>
                </c:pt>
                <c:pt idx="136">
                  <c:v>14</c:v>
                </c:pt>
                <c:pt idx="137">
                  <c:v>14.5</c:v>
                </c:pt>
                <c:pt idx="138">
                  <c:v>13.5</c:v>
                </c:pt>
                <c:pt idx="139">
                  <c:v>16</c:v>
                </c:pt>
                <c:pt idx="140">
                  <c:v>15.5</c:v>
                </c:pt>
                <c:pt idx="141">
                  <c:v>16.5</c:v>
                </c:pt>
                <c:pt idx="142">
                  <c:v>15.5</c:v>
                </c:pt>
                <c:pt idx="143">
                  <c:v>14.5</c:v>
                </c:pt>
                <c:pt idx="144">
                  <c:v>16.5</c:v>
                </c:pt>
                <c:pt idx="145">
                  <c:v>19</c:v>
                </c:pt>
                <c:pt idx="146">
                  <c:v>14.5</c:v>
                </c:pt>
                <c:pt idx="147">
                  <c:v>15.5</c:v>
                </c:pt>
                <c:pt idx="148">
                  <c:v>14</c:v>
                </c:pt>
                <c:pt idx="149">
                  <c:v>15</c:v>
                </c:pt>
                <c:pt idx="150">
                  <c:v>15.5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21</c:v>
                </c:pt>
                <c:pt idx="155">
                  <c:v>19.5</c:v>
                </c:pt>
                <c:pt idx="156">
                  <c:v>11.5</c:v>
                </c:pt>
                <c:pt idx="157">
                  <c:v>14</c:v>
                </c:pt>
                <c:pt idx="158">
                  <c:v>14.5</c:v>
                </c:pt>
                <c:pt idx="159">
                  <c:v>13.5</c:v>
                </c:pt>
                <c:pt idx="160">
                  <c:v>21</c:v>
                </c:pt>
                <c:pt idx="161">
                  <c:v>18.5</c:v>
                </c:pt>
                <c:pt idx="162">
                  <c:v>19</c:v>
                </c:pt>
                <c:pt idx="163">
                  <c:v>19</c:v>
                </c:pt>
                <c:pt idx="164">
                  <c:v>15</c:v>
                </c:pt>
                <c:pt idx="165">
                  <c:v>13.5</c:v>
                </c:pt>
                <c:pt idx="166">
                  <c:v>12</c:v>
                </c:pt>
                <c:pt idx="167">
                  <c:v>16</c:v>
                </c:pt>
                <c:pt idx="168">
                  <c:v>17</c:v>
                </c:pt>
                <c:pt idx="169">
                  <c:v>16</c:v>
                </c:pt>
                <c:pt idx="170">
                  <c:v>18.5</c:v>
                </c:pt>
                <c:pt idx="171">
                  <c:v>13.5</c:v>
                </c:pt>
                <c:pt idx="172">
                  <c:v>16.5</c:v>
                </c:pt>
                <c:pt idx="173">
                  <c:v>17</c:v>
                </c:pt>
                <c:pt idx="174">
                  <c:v>14.5</c:v>
                </c:pt>
                <c:pt idx="175">
                  <c:v>14</c:v>
                </c:pt>
                <c:pt idx="176">
                  <c:v>17</c:v>
                </c:pt>
                <c:pt idx="177">
                  <c:v>15</c:v>
                </c:pt>
                <c:pt idx="178">
                  <c:v>17</c:v>
                </c:pt>
                <c:pt idx="179">
                  <c:v>14.5</c:v>
                </c:pt>
                <c:pt idx="180">
                  <c:v>13.5</c:v>
                </c:pt>
                <c:pt idx="181">
                  <c:v>17.5</c:v>
                </c:pt>
                <c:pt idx="182">
                  <c:v>15.5</c:v>
                </c:pt>
                <c:pt idx="183">
                  <c:v>16.9</c:v>
                </c:pt>
                <c:pt idx="184">
                  <c:v>14.9</c:v>
                </c:pt>
                <c:pt idx="185">
                  <c:v>17.7</c:v>
                </c:pt>
                <c:pt idx="186">
                  <c:v>15.3</c:v>
                </c:pt>
                <c:pt idx="187">
                  <c:v>13</c:v>
                </c:pt>
                <c:pt idx="188">
                  <c:v>13</c:v>
                </c:pt>
                <c:pt idx="189">
                  <c:v>13.9</c:v>
                </c:pt>
                <c:pt idx="190">
                  <c:v>12.8</c:v>
                </c:pt>
                <c:pt idx="191">
                  <c:v>15.4</c:v>
                </c:pt>
                <c:pt idx="192">
                  <c:v>14.5</c:v>
                </c:pt>
                <c:pt idx="193">
                  <c:v>17.6</c:v>
                </c:pt>
                <c:pt idx="194">
                  <c:v>17.6</c:v>
                </c:pt>
                <c:pt idx="195">
                  <c:v>22.2</c:v>
                </c:pt>
                <c:pt idx="196">
                  <c:v>22.1</c:v>
                </c:pt>
                <c:pt idx="197">
                  <c:v>14.2</c:v>
                </c:pt>
                <c:pt idx="198">
                  <c:v>17.4</c:v>
                </c:pt>
                <c:pt idx="199">
                  <c:v>17.7</c:v>
                </c:pt>
                <c:pt idx="200">
                  <c:v>21</c:v>
                </c:pt>
                <c:pt idx="201">
                  <c:v>16.2</c:v>
                </c:pt>
                <c:pt idx="202">
                  <c:v>17.8</c:v>
                </c:pt>
                <c:pt idx="203">
                  <c:v>12.2</c:v>
                </c:pt>
                <c:pt idx="204">
                  <c:v>17</c:v>
                </c:pt>
                <c:pt idx="205">
                  <c:v>16.4</c:v>
                </c:pt>
                <c:pt idx="206">
                  <c:v>13.6</c:v>
                </c:pt>
                <c:pt idx="207">
                  <c:v>15.7</c:v>
                </c:pt>
                <c:pt idx="208">
                  <c:v>13.2</c:v>
                </c:pt>
                <c:pt idx="209">
                  <c:v>21.9</c:v>
                </c:pt>
                <c:pt idx="210">
                  <c:v>15.5</c:v>
                </c:pt>
                <c:pt idx="211">
                  <c:v>16.7</c:v>
                </c:pt>
                <c:pt idx="212">
                  <c:v>12.1</c:v>
                </c:pt>
                <c:pt idx="213">
                  <c:v>12</c:v>
                </c:pt>
                <c:pt idx="214">
                  <c:v>15</c:v>
                </c:pt>
                <c:pt idx="215">
                  <c:v>14</c:v>
                </c:pt>
                <c:pt idx="216">
                  <c:v>18.5</c:v>
                </c:pt>
                <c:pt idx="217">
                  <c:v>14.8</c:v>
                </c:pt>
                <c:pt idx="218">
                  <c:v>18.6</c:v>
                </c:pt>
                <c:pt idx="219">
                  <c:v>15.5</c:v>
                </c:pt>
                <c:pt idx="220">
                  <c:v>16.8</c:v>
                </c:pt>
                <c:pt idx="221">
                  <c:v>12.5</c:v>
                </c:pt>
                <c:pt idx="222">
                  <c:v>19</c:v>
                </c:pt>
                <c:pt idx="223">
                  <c:v>13.7</c:v>
                </c:pt>
                <c:pt idx="224">
                  <c:v>14.9</c:v>
                </c:pt>
                <c:pt idx="225">
                  <c:v>16.4</c:v>
                </c:pt>
                <c:pt idx="226">
                  <c:v>16.9</c:v>
                </c:pt>
                <c:pt idx="227">
                  <c:v>17.7</c:v>
                </c:pt>
                <c:pt idx="228">
                  <c:v>19</c:v>
                </c:pt>
                <c:pt idx="229">
                  <c:v>11.1</c:v>
                </c:pt>
                <c:pt idx="230">
                  <c:v>11.4</c:v>
                </c:pt>
                <c:pt idx="231">
                  <c:v>12.2</c:v>
                </c:pt>
                <c:pt idx="232">
                  <c:v>14.5</c:v>
                </c:pt>
                <c:pt idx="233">
                  <c:v>14.5</c:v>
                </c:pt>
                <c:pt idx="234">
                  <c:v>16</c:v>
                </c:pt>
                <c:pt idx="235">
                  <c:v>18.2</c:v>
                </c:pt>
                <c:pt idx="236">
                  <c:v>15.8</c:v>
                </c:pt>
                <c:pt idx="237">
                  <c:v>17</c:v>
                </c:pt>
                <c:pt idx="238">
                  <c:v>15.9</c:v>
                </c:pt>
                <c:pt idx="239">
                  <c:v>16.4</c:v>
                </c:pt>
                <c:pt idx="240">
                  <c:v>14.1</c:v>
                </c:pt>
                <c:pt idx="241">
                  <c:v>14.5</c:v>
                </c:pt>
                <c:pt idx="242">
                  <c:v>12.8</c:v>
                </c:pt>
                <c:pt idx="243">
                  <c:v>13.5</c:v>
                </c:pt>
                <c:pt idx="244">
                  <c:v>21.5</c:v>
                </c:pt>
                <c:pt idx="245">
                  <c:v>14.4</c:v>
                </c:pt>
                <c:pt idx="246">
                  <c:v>19.4</c:v>
                </c:pt>
                <c:pt idx="247">
                  <c:v>18.6</c:v>
                </c:pt>
                <c:pt idx="248">
                  <c:v>16.4</c:v>
                </c:pt>
                <c:pt idx="249">
                  <c:v>15.5</c:v>
                </c:pt>
                <c:pt idx="250">
                  <c:v>13.2</c:v>
                </c:pt>
                <c:pt idx="251">
                  <c:v>12.8</c:v>
                </c:pt>
                <c:pt idx="252">
                  <c:v>19.2</c:v>
                </c:pt>
                <c:pt idx="253">
                  <c:v>18.2</c:v>
                </c:pt>
                <c:pt idx="254">
                  <c:v>15.8</c:v>
                </c:pt>
                <c:pt idx="255">
                  <c:v>15.4</c:v>
                </c:pt>
                <c:pt idx="256">
                  <c:v>17.2</c:v>
                </c:pt>
                <c:pt idx="257">
                  <c:v>17.2</c:v>
                </c:pt>
                <c:pt idx="258">
                  <c:v>15.8</c:v>
                </c:pt>
                <c:pt idx="259">
                  <c:v>16.7</c:v>
                </c:pt>
                <c:pt idx="260">
                  <c:v>18.7</c:v>
                </c:pt>
                <c:pt idx="261">
                  <c:v>15.1</c:v>
                </c:pt>
                <c:pt idx="262">
                  <c:v>13.2</c:v>
                </c:pt>
                <c:pt idx="263">
                  <c:v>13.4</c:v>
                </c:pt>
                <c:pt idx="264">
                  <c:v>11.2</c:v>
                </c:pt>
                <c:pt idx="265">
                  <c:v>13.7</c:v>
                </c:pt>
                <c:pt idx="266">
                  <c:v>16.5</c:v>
                </c:pt>
                <c:pt idx="267">
                  <c:v>14.2</c:v>
                </c:pt>
                <c:pt idx="268">
                  <c:v>14.7</c:v>
                </c:pt>
                <c:pt idx="269">
                  <c:v>14.5</c:v>
                </c:pt>
                <c:pt idx="270">
                  <c:v>14.8</c:v>
                </c:pt>
                <c:pt idx="271">
                  <c:v>16.7</c:v>
                </c:pt>
                <c:pt idx="272">
                  <c:v>17.6</c:v>
                </c:pt>
                <c:pt idx="273">
                  <c:v>14.9</c:v>
                </c:pt>
                <c:pt idx="274">
                  <c:v>15.9</c:v>
                </c:pt>
                <c:pt idx="275">
                  <c:v>13.6</c:v>
                </c:pt>
                <c:pt idx="276">
                  <c:v>15.7</c:v>
                </c:pt>
                <c:pt idx="277">
                  <c:v>15.8</c:v>
                </c:pt>
                <c:pt idx="278">
                  <c:v>14.9</c:v>
                </c:pt>
                <c:pt idx="279">
                  <c:v>16.6</c:v>
                </c:pt>
                <c:pt idx="280">
                  <c:v>15.4</c:v>
                </c:pt>
                <c:pt idx="281">
                  <c:v>18.2</c:v>
                </c:pt>
                <c:pt idx="282">
                  <c:v>17.3</c:v>
                </c:pt>
                <c:pt idx="283">
                  <c:v>18.2</c:v>
                </c:pt>
                <c:pt idx="284">
                  <c:v>16.6</c:v>
                </c:pt>
                <c:pt idx="285">
                  <c:v>15.4</c:v>
                </c:pt>
                <c:pt idx="286">
                  <c:v>13.4</c:v>
                </c:pt>
                <c:pt idx="287">
                  <c:v>13.2</c:v>
                </c:pt>
                <c:pt idx="288">
                  <c:v>15.2</c:v>
                </c:pt>
                <c:pt idx="289">
                  <c:v>14.9</c:v>
                </c:pt>
                <c:pt idx="290">
                  <c:v>14.3</c:v>
                </c:pt>
                <c:pt idx="291">
                  <c:v>15</c:v>
                </c:pt>
                <c:pt idx="292">
                  <c:v>13</c:v>
                </c:pt>
                <c:pt idx="293">
                  <c:v>14</c:v>
                </c:pt>
                <c:pt idx="294">
                  <c:v>15.2</c:v>
                </c:pt>
                <c:pt idx="295">
                  <c:v>14.4</c:v>
                </c:pt>
                <c:pt idx="296">
                  <c:v>15</c:v>
                </c:pt>
                <c:pt idx="297">
                  <c:v>20.1</c:v>
                </c:pt>
                <c:pt idx="298">
                  <c:v>17.4</c:v>
                </c:pt>
                <c:pt idx="299">
                  <c:v>24.8</c:v>
                </c:pt>
                <c:pt idx="300">
                  <c:v>22.2</c:v>
                </c:pt>
                <c:pt idx="301">
                  <c:v>13.2</c:v>
                </c:pt>
                <c:pt idx="302">
                  <c:v>14.9</c:v>
                </c:pt>
                <c:pt idx="303">
                  <c:v>19.2</c:v>
                </c:pt>
                <c:pt idx="304">
                  <c:v>14.7</c:v>
                </c:pt>
                <c:pt idx="305">
                  <c:v>16</c:v>
                </c:pt>
                <c:pt idx="306">
                  <c:v>11.3</c:v>
                </c:pt>
                <c:pt idx="307">
                  <c:v>12.9</c:v>
                </c:pt>
                <c:pt idx="308">
                  <c:v>13.2</c:v>
                </c:pt>
                <c:pt idx="309">
                  <c:v>14.7</c:v>
                </c:pt>
                <c:pt idx="310">
                  <c:v>18.8</c:v>
                </c:pt>
                <c:pt idx="311">
                  <c:v>15.5</c:v>
                </c:pt>
                <c:pt idx="312">
                  <c:v>16.4</c:v>
                </c:pt>
                <c:pt idx="313">
                  <c:v>16.5</c:v>
                </c:pt>
                <c:pt idx="314">
                  <c:v>18.1</c:v>
                </c:pt>
                <c:pt idx="315">
                  <c:v>20.1</c:v>
                </c:pt>
                <c:pt idx="316">
                  <c:v>18.7</c:v>
                </c:pt>
                <c:pt idx="317">
                  <c:v>15.8</c:v>
                </c:pt>
                <c:pt idx="318">
                  <c:v>15.5</c:v>
                </c:pt>
                <c:pt idx="319">
                  <c:v>17.5</c:v>
                </c:pt>
                <c:pt idx="320">
                  <c:v>15</c:v>
                </c:pt>
                <c:pt idx="321">
                  <c:v>15.2</c:v>
                </c:pt>
                <c:pt idx="322">
                  <c:v>17.9</c:v>
                </c:pt>
                <c:pt idx="323">
                  <c:v>14.4</c:v>
                </c:pt>
                <c:pt idx="324">
                  <c:v>19.2</c:v>
                </c:pt>
                <c:pt idx="325">
                  <c:v>21.7</c:v>
                </c:pt>
                <c:pt idx="326">
                  <c:v>23.7</c:v>
                </c:pt>
                <c:pt idx="327">
                  <c:v>19.9</c:v>
                </c:pt>
                <c:pt idx="328">
                  <c:v>21.8</c:v>
                </c:pt>
                <c:pt idx="329">
                  <c:v>13.8</c:v>
                </c:pt>
                <c:pt idx="330">
                  <c:v>17.3</c:v>
                </c:pt>
                <c:pt idx="331">
                  <c:v>18</c:v>
                </c:pt>
                <c:pt idx="332">
                  <c:v>15.3</c:v>
                </c:pt>
                <c:pt idx="333">
                  <c:v>11.4</c:v>
                </c:pt>
                <c:pt idx="334">
                  <c:v>12.5</c:v>
                </c:pt>
                <c:pt idx="335">
                  <c:v>15.1</c:v>
                </c:pt>
                <c:pt idx="336">
                  <c:v>14.3</c:v>
                </c:pt>
                <c:pt idx="337">
                  <c:v>17</c:v>
                </c:pt>
                <c:pt idx="338">
                  <c:v>15.7</c:v>
                </c:pt>
                <c:pt idx="339">
                  <c:v>16.4</c:v>
                </c:pt>
                <c:pt idx="340">
                  <c:v>14.4</c:v>
                </c:pt>
                <c:pt idx="341">
                  <c:v>12.6</c:v>
                </c:pt>
                <c:pt idx="342">
                  <c:v>12.9</c:v>
                </c:pt>
                <c:pt idx="343">
                  <c:v>16.9</c:v>
                </c:pt>
                <c:pt idx="344">
                  <c:v>16.4</c:v>
                </c:pt>
                <c:pt idx="345">
                  <c:v>16.1</c:v>
                </c:pt>
                <c:pt idx="346">
                  <c:v>17.8</c:v>
                </c:pt>
                <c:pt idx="347">
                  <c:v>19.4</c:v>
                </c:pt>
                <c:pt idx="348">
                  <c:v>17.3</c:v>
                </c:pt>
                <c:pt idx="349">
                  <c:v>16</c:v>
                </c:pt>
                <c:pt idx="350">
                  <c:v>14.9</c:v>
                </c:pt>
                <c:pt idx="351">
                  <c:v>16.2</c:v>
                </c:pt>
                <c:pt idx="352">
                  <c:v>20.7</c:v>
                </c:pt>
                <c:pt idx="353">
                  <c:v>14.2</c:v>
                </c:pt>
                <c:pt idx="354">
                  <c:v>15.8</c:v>
                </c:pt>
                <c:pt idx="355">
                  <c:v>14.4</c:v>
                </c:pt>
                <c:pt idx="356">
                  <c:v>16.8</c:v>
                </c:pt>
                <c:pt idx="357">
                  <c:v>14.8</c:v>
                </c:pt>
                <c:pt idx="358">
                  <c:v>18.3</c:v>
                </c:pt>
                <c:pt idx="359">
                  <c:v>20.4</c:v>
                </c:pt>
                <c:pt idx="360">
                  <c:v>19.6</c:v>
                </c:pt>
                <c:pt idx="361">
                  <c:v>12.6</c:v>
                </c:pt>
                <c:pt idx="362">
                  <c:v>13.8</c:v>
                </c:pt>
                <c:pt idx="363">
                  <c:v>15.8</c:v>
                </c:pt>
                <c:pt idx="364">
                  <c:v>19</c:v>
                </c:pt>
                <c:pt idx="365">
                  <c:v>17.1</c:v>
                </c:pt>
                <c:pt idx="366">
                  <c:v>16.6</c:v>
                </c:pt>
                <c:pt idx="367">
                  <c:v>19.6</c:v>
                </c:pt>
                <c:pt idx="368">
                  <c:v>18.6</c:v>
                </c:pt>
                <c:pt idx="369">
                  <c:v>18</c:v>
                </c:pt>
                <c:pt idx="370">
                  <c:v>16.2</c:v>
                </c:pt>
                <c:pt idx="371">
                  <c:v>16</c:v>
                </c:pt>
                <c:pt idx="372">
                  <c:v>18</c:v>
                </c:pt>
                <c:pt idx="373">
                  <c:v>16.4</c:v>
                </c:pt>
                <c:pt idx="374">
                  <c:v>20.5</c:v>
                </c:pt>
                <c:pt idx="375">
                  <c:v>15.3</c:v>
                </c:pt>
                <c:pt idx="376">
                  <c:v>18.2</c:v>
                </c:pt>
                <c:pt idx="377">
                  <c:v>17.6</c:v>
                </c:pt>
                <c:pt idx="378">
                  <c:v>14.7</c:v>
                </c:pt>
                <c:pt idx="379">
                  <c:v>17.3</c:v>
                </c:pt>
                <c:pt idx="380">
                  <c:v>14.5</c:v>
                </c:pt>
                <c:pt idx="381">
                  <c:v>14.5</c:v>
                </c:pt>
                <c:pt idx="382">
                  <c:v>16.9</c:v>
                </c:pt>
                <c:pt idx="383">
                  <c:v>15</c:v>
                </c:pt>
                <c:pt idx="384">
                  <c:v>15.7</c:v>
                </c:pt>
                <c:pt idx="385">
                  <c:v>16.2</c:v>
                </c:pt>
                <c:pt idx="386">
                  <c:v>16.4</c:v>
                </c:pt>
                <c:pt idx="387">
                  <c:v>17</c:v>
                </c:pt>
                <c:pt idx="388">
                  <c:v>14.5</c:v>
                </c:pt>
                <c:pt idx="389">
                  <c:v>14.7</c:v>
                </c:pt>
                <c:pt idx="390">
                  <c:v>13.9</c:v>
                </c:pt>
                <c:pt idx="391">
                  <c:v>13</c:v>
                </c:pt>
                <c:pt idx="392">
                  <c:v>17.3</c:v>
                </c:pt>
                <c:pt idx="393">
                  <c:v>15.6</c:v>
                </c:pt>
                <c:pt idx="394">
                  <c:v>24.6</c:v>
                </c:pt>
                <c:pt idx="395">
                  <c:v>11.6</c:v>
                </c:pt>
                <c:pt idx="396">
                  <c:v>18.6</c:v>
                </c:pt>
                <c:pt idx="397">
                  <c:v>19.4</c:v>
                </c:pt>
              </c:numCache>
            </c:numRef>
          </c:xVal>
          <c:yVal>
            <c:numRef>
              <c:f>'Linearity on rest variable'!$F$2:$F$399</c:f>
              <c:numCache>
                <c:formatCode>General</c:formatCode>
                <c:ptCount val="398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24</c:v>
                </c:pt>
                <c:pt idx="15">
                  <c:v>22</c:v>
                </c:pt>
                <c:pt idx="16">
                  <c:v>18</c:v>
                </c:pt>
                <c:pt idx="17">
                  <c:v>21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9</c:v>
                </c:pt>
                <c:pt idx="29">
                  <c:v>27</c:v>
                </c:pt>
                <c:pt idx="30">
                  <c:v>28</c:v>
                </c:pt>
                <c:pt idx="31">
                  <c:v>25</c:v>
                </c:pt>
                <c:pt idx="32">
                  <c:v>25</c:v>
                </c:pt>
                <c:pt idx="33">
                  <c:v>19</c:v>
                </c:pt>
                <c:pt idx="34">
                  <c:v>16</c:v>
                </c:pt>
                <c:pt idx="35">
                  <c:v>17</c:v>
                </c:pt>
                <c:pt idx="36">
                  <c:v>19</c:v>
                </c:pt>
                <c:pt idx="37">
                  <c:v>18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12</c:v>
                </c:pt>
                <c:pt idx="43">
                  <c:v>13</c:v>
                </c:pt>
                <c:pt idx="44">
                  <c:v>13</c:v>
                </c:pt>
                <c:pt idx="45">
                  <c:v>18</c:v>
                </c:pt>
                <c:pt idx="46">
                  <c:v>22</c:v>
                </c:pt>
                <c:pt idx="47">
                  <c:v>19</c:v>
                </c:pt>
                <c:pt idx="48">
                  <c:v>18</c:v>
                </c:pt>
                <c:pt idx="49">
                  <c:v>23</c:v>
                </c:pt>
                <c:pt idx="50">
                  <c:v>28</c:v>
                </c:pt>
                <c:pt idx="51">
                  <c:v>30</c:v>
                </c:pt>
                <c:pt idx="52">
                  <c:v>30</c:v>
                </c:pt>
                <c:pt idx="53">
                  <c:v>31</c:v>
                </c:pt>
                <c:pt idx="54">
                  <c:v>35</c:v>
                </c:pt>
                <c:pt idx="55">
                  <c:v>27</c:v>
                </c:pt>
                <c:pt idx="56">
                  <c:v>26</c:v>
                </c:pt>
                <c:pt idx="57">
                  <c:v>24</c:v>
                </c:pt>
                <c:pt idx="58">
                  <c:v>25</c:v>
                </c:pt>
                <c:pt idx="59">
                  <c:v>23</c:v>
                </c:pt>
                <c:pt idx="60">
                  <c:v>20</c:v>
                </c:pt>
                <c:pt idx="61">
                  <c:v>21</c:v>
                </c:pt>
                <c:pt idx="62">
                  <c:v>13</c:v>
                </c:pt>
                <c:pt idx="63">
                  <c:v>14</c:v>
                </c:pt>
                <c:pt idx="64">
                  <c:v>15</c:v>
                </c:pt>
                <c:pt idx="65">
                  <c:v>14</c:v>
                </c:pt>
                <c:pt idx="66">
                  <c:v>17</c:v>
                </c:pt>
                <c:pt idx="67">
                  <c:v>11</c:v>
                </c:pt>
                <c:pt idx="68">
                  <c:v>13</c:v>
                </c:pt>
                <c:pt idx="69">
                  <c:v>12</c:v>
                </c:pt>
                <c:pt idx="70">
                  <c:v>13</c:v>
                </c:pt>
                <c:pt idx="71">
                  <c:v>19</c:v>
                </c:pt>
                <c:pt idx="72">
                  <c:v>15</c:v>
                </c:pt>
                <c:pt idx="73">
                  <c:v>13</c:v>
                </c:pt>
                <c:pt idx="74">
                  <c:v>13</c:v>
                </c:pt>
                <c:pt idx="75">
                  <c:v>14</c:v>
                </c:pt>
                <c:pt idx="76">
                  <c:v>18</c:v>
                </c:pt>
                <c:pt idx="77">
                  <c:v>22</c:v>
                </c:pt>
                <c:pt idx="78">
                  <c:v>21</c:v>
                </c:pt>
                <c:pt idx="79">
                  <c:v>26</c:v>
                </c:pt>
                <c:pt idx="80">
                  <c:v>22</c:v>
                </c:pt>
                <c:pt idx="81">
                  <c:v>28</c:v>
                </c:pt>
                <c:pt idx="82">
                  <c:v>23</c:v>
                </c:pt>
                <c:pt idx="83">
                  <c:v>28</c:v>
                </c:pt>
                <c:pt idx="84">
                  <c:v>27</c:v>
                </c:pt>
                <c:pt idx="85">
                  <c:v>13</c:v>
                </c:pt>
                <c:pt idx="86">
                  <c:v>14</c:v>
                </c:pt>
                <c:pt idx="87">
                  <c:v>13</c:v>
                </c:pt>
                <c:pt idx="88">
                  <c:v>14</c:v>
                </c:pt>
                <c:pt idx="89">
                  <c:v>15</c:v>
                </c:pt>
                <c:pt idx="90">
                  <c:v>12</c:v>
                </c:pt>
                <c:pt idx="91">
                  <c:v>13</c:v>
                </c:pt>
                <c:pt idx="92">
                  <c:v>13</c:v>
                </c:pt>
                <c:pt idx="93">
                  <c:v>14</c:v>
                </c:pt>
                <c:pt idx="94">
                  <c:v>13</c:v>
                </c:pt>
                <c:pt idx="95">
                  <c:v>12</c:v>
                </c:pt>
                <c:pt idx="96">
                  <c:v>13</c:v>
                </c:pt>
                <c:pt idx="97">
                  <c:v>18</c:v>
                </c:pt>
                <c:pt idx="98">
                  <c:v>16</c:v>
                </c:pt>
                <c:pt idx="99">
                  <c:v>18</c:v>
                </c:pt>
                <c:pt idx="100">
                  <c:v>18</c:v>
                </c:pt>
                <c:pt idx="101">
                  <c:v>23</c:v>
                </c:pt>
                <c:pt idx="102">
                  <c:v>26</c:v>
                </c:pt>
                <c:pt idx="103">
                  <c:v>11</c:v>
                </c:pt>
                <c:pt idx="104">
                  <c:v>12</c:v>
                </c:pt>
                <c:pt idx="105">
                  <c:v>13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21</c:v>
                </c:pt>
                <c:pt idx="110">
                  <c:v>22</c:v>
                </c:pt>
                <c:pt idx="111">
                  <c:v>18</c:v>
                </c:pt>
                <c:pt idx="112">
                  <c:v>19</c:v>
                </c:pt>
                <c:pt idx="113">
                  <c:v>21</c:v>
                </c:pt>
                <c:pt idx="114">
                  <c:v>26</c:v>
                </c:pt>
                <c:pt idx="115">
                  <c:v>15</c:v>
                </c:pt>
                <c:pt idx="116">
                  <c:v>16</c:v>
                </c:pt>
                <c:pt idx="117">
                  <c:v>29</c:v>
                </c:pt>
                <c:pt idx="118">
                  <c:v>24</c:v>
                </c:pt>
                <c:pt idx="119">
                  <c:v>20</c:v>
                </c:pt>
                <c:pt idx="120">
                  <c:v>19</c:v>
                </c:pt>
                <c:pt idx="121">
                  <c:v>15</c:v>
                </c:pt>
                <c:pt idx="122">
                  <c:v>24</c:v>
                </c:pt>
                <c:pt idx="123">
                  <c:v>20</c:v>
                </c:pt>
                <c:pt idx="124">
                  <c:v>11</c:v>
                </c:pt>
                <c:pt idx="125">
                  <c:v>20</c:v>
                </c:pt>
                <c:pt idx="126">
                  <c:v>21</c:v>
                </c:pt>
                <c:pt idx="127">
                  <c:v>19</c:v>
                </c:pt>
                <c:pt idx="128">
                  <c:v>15</c:v>
                </c:pt>
                <c:pt idx="129">
                  <c:v>31</c:v>
                </c:pt>
                <c:pt idx="130">
                  <c:v>26</c:v>
                </c:pt>
                <c:pt idx="131">
                  <c:v>32</c:v>
                </c:pt>
                <c:pt idx="132">
                  <c:v>25</c:v>
                </c:pt>
                <c:pt idx="133">
                  <c:v>16</c:v>
                </c:pt>
                <c:pt idx="134">
                  <c:v>16</c:v>
                </c:pt>
                <c:pt idx="135">
                  <c:v>18</c:v>
                </c:pt>
                <c:pt idx="136">
                  <c:v>16</c:v>
                </c:pt>
                <c:pt idx="137">
                  <c:v>13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29</c:v>
                </c:pt>
                <c:pt idx="142">
                  <c:v>26</c:v>
                </c:pt>
                <c:pt idx="143">
                  <c:v>26</c:v>
                </c:pt>
                <c:pt idx="144">
                  <c:v>31</c:v>
                </c:pt>
                <c:pt idx="145">
                  <c:v>32</c:v>
                </c:pt>
                <c:pt idx="146">
                  <c:v>28</c:v>
                </c:pt>
                <c:pt idx="147">
                  <c:v>24</c:v>
                </c:pt>
                <c:pt idx="148">
                  <c:v>26</c:v>
                </c:pt>
                <c:pt idx="149">
                  <c:v>24</c:v>
                </c:pt>
                <c:pt idx="150">
                  <c:v>26</c:v>
                </c:pt>
                <c:pt idx="151">
                  <c:v>31</c:v>
                </c:pt>
                <c:pt idx="152">
                  <c:v>19</c:v>
                </c:pt>
                <c:pt idx="153">
                  <c:v>18</c:v>
                </c:pt>
                <c:pt idx="154">
                  <c:v>15</c:v>
                </c:pt>
                <c:pt idx="155">
                  <c:v>15</c:v>
                </c:pt>
                <c:pt idx="156">
                  <c:v>16</c:v>
                </c:pt>
                <c:pt idx="157">
                  <c:v>15</c:v>
                </c:pt>
                <c:pt idx="158">
                  <c:v>16</c:v>
                </c:pt>
                <c:pt idx="159">
                  <c:v>14</c:v>
                </c:pt>
                <c:pt idx="160">
                  <c:v>17</c:v>
                </c:pt>
                <c:pt idx="161">
                  <c:v>16</c:v>
                </c:pt>
                <c:pt idx="162">
                  <c:v>15</c:v>
                </c:pt>
                <c:pt idx="163">
                  <c:v>18</c:v>
                </c:pt>
                <c:pt idx="164">
                  <c:v>21</c:v>
                </c:pt>
                <c:pt idx="165">
                  <c:v>20</c:v>
                </c:pt>
                <c:pt idx="166">
                  <c:v>13</c:v>
                </c:pt>
                <c:pt idx="167">
                  <c:v>29</c:v>
                </c:pt>
                <c:pt idx="168">
                  <c:v>23</c:v>
                </c:pt>
                <c:pt idx="169">
                  <c:v>20</c:v>
                </c:pt>
                <c:pt idx="170">
                  <c:v>23</c:v>
                </c:pt>
                <c:pt idx="171">
                  <c:v>24</c:v>
                </c:pt>
                <c:pt idx="172">
                  <c:v>25</c:v>
                </c:pt>
                <c:pt idx="173">
                  <c:v>24</c:v>
                </c:pt>
                <c:pt idx="174">
                  <c:v>18</c:v>
                </c:pt>
                <c:pt idx="175">
                  <c:v>29</c:v>
                </c:pt>
                <c:pt idx="176">
                  <c:v>19</c:v>
                </c:pt>
                <c:pt idx="177">
                  <c:v>23</c:v>
                </c:pt>
                <c:pt idx="178">
                  <c:v>23</c:v>
                </c:pt>
                <c:pt idx="179">
                  <c:v>22</c:v>
                </c:pt>
                <c:pt idx="180">
                  <c:v>25</c:v>
                </c:pt>
                <c:pt idx="181">
                  <c:v>33</c:v>
                </c:pt>
                <c:pt idx="182">
                  <c:v>28</c:v>
                </c:pt>
                <c:pt idx="183">
                  <c:v>25</c:v>
                </c:pt>
                <c:pt idx="184">
                  <c:v>25</c:v>
                </c:pt>
                <c:pt idx="185">
                  <c:v>26</c:v>
                </c:pt>
                <c:pt idx="186">
                  <c:v>27</c:v>
                </c:pt>
                <c:pt idx="187">
                  <c:v>17.5</c:v>
                </c:pt>
                <c:pt idx="188">
                  <c:v>16</c:v>
                </c:pt>
                <c:pt idx="189">
                  <c:v>15.5</c:v>
                </c:pt>
                <c:pt idx="190">
                  <c:v>14.5</c:v>
                </c:pt>
                <c:pt idx="191">
                  <c:v>22</c:v>
                </c:pt>
                <c:pt idx="192">
                  <c:v>22</c:v>
                </c:pt>
                <c:pt idx="193">
                  <c:v>24</c:v>
                </c:pt>
                <c:pt idx="194">
                  <c:v>22.5</c:v>
                </c:pt>
                <c:pt idx="195">
                  <c:v>29</c:v>
                </c:pt>
                <c:pt idx="196">
                  <c:v>24.5</c:v>
                </c:pt>
                <c:pt idx="197">
                  <c:v>29</c:v>
                </c:pt>
                <c:pt idx="198">
                  <c:v>33</c:v>
                </c:pt>
                <c:pt idx="199">
                  <c:v>20</c:v>
                </c:pt>
                <c:pt idx="200">
                  <c:v>18</c:v>
                </c:pt>
                <c:pt idx="201">
                  <c:v>18.5</c:v>
                </c:pt>
                <c:pt idx="202">
                  <c:v>17.5</c:v>
                </c:pt>
                <c:pt idx="203">
                  <c:v>29.5</c:v>
                </c:pt>
                <c:pt idx="204">
                  <c:v>32</c:v>
                </c:pt>
                <c:pt idx="205">
                  <c:v>28</c:v>
                </c:pt>
                <c:pt idx="206">
                  <c:v>26.5</c:v>
                </c:pt>
                <c:pt idx="207">
                  <c:v>20</c:v>
                </c:pt>
                <c:pt idx="208">
                  <c:v>13</c:v>
                </c:pt>
                <c:pt idx="209">
                  <c:v>19</c:v>
                </c:pt>
                <c:pt idx="210">
                  <c:v>19</c:v>
                </c:pt>
                <c:pt idx="211">
                  <c:v>16.5</c:v>
                </c:pt>
                <c:pt idx="212">
                  <c:v>16.5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31.5</c:v>
                </c:pt>
                <c:pt idx="217">
                  <c:v>30</c:v>
                </c:pt>
                <c:pt idx="218">
                  <c:v>36</c:v>
                </c:pt>
                <c:pt idx="219">
                  <c:v>25.5</c:v>
                </c:pt>
                <c:pt idx="220">
                  <c:v>33.5</c:v>
                </c:pt>
                <c:pt idx="221">
                  <c:v>17.5</c:v>
                </c:pt>
                <c:pt idx="222">
                  <c:v>17</c:v>
                </c:pt>
                <c:pt idx="223">
                  <c:v>15.5</c:v>
                </c:pt>
                <c:pt idx="224">
                  <c:v>15</c:v>
                </c:pt>
                <c:pt idx="225">
                  <c:v>17.5</c:v>
                </c:pt>
                <c:pt idx="226">
                  <c:v>20.5</c:v>
                </c:pt>
                <c:pt idx="227">
                  <c:v>19</c:v>
                </c:pt>
                <c:pt idx="228">
                  <c:v>18.5</c:v>
                </c:pt>
                <c:pt idx="229">
                  <c:v>16</c:v>
                </c:pt>
                <c:pt idx="230">
                  <c:v>15.5</c:v>
                </c:pt>
                <c:pt idx="231">
                  <c:v>15.5</c:v>
                </c:pt>
                <c:pt idx="232">
                  <c:v>16</c:v>
                </c:pt>
                <c:pt idx="233">
                  <c:v>29</c:v>
                </c:pt>
                <c:pt idx="234">
                  <c:v>24.5</c:v>
                </c:pt>
                <c:pt idx="235">
                  <c:v>26</c:v>
                </c:pt>
                <c:pt idx="236">
                  <c:v>25.5</c:v>
                </c:pt>
                <c:pt idx="237">
                  <c:v>30.5</c:v>
                </c:pt>
                <c:pt idx="238">
                  <c:v>33.5</c:v>
                </c:pt>
                <c:pt idx="239">
                  <c:v>30</c:v>
                </c:pt>
                <c:pt idx="240">
                  <c:v>30.5</c:v>
                </c:pt>
                <c:pt idx="241">
                  <c:v>22</c:v>
                </c:pt>
                <c:pt idx="242">
                  <c:v>21.5</c:v>
                </c:pt>
                <c:pt idx="243">
                  <c:v>21.5</c:v>
                </c:pt>
                <c:pt idx="244">
                  <c:v>43.1</c:v>
                </c:pt>
                <c:pt idx="245">
                  <c:v>36.1</c:v>
                </c:pt>
                <c:pt idx="246">
                  <c:v>32.8</c:v>
                </c:pt>
                <c:pt idx="247">
                  <c:v>39.4</c:v>
                </c:pt>
                <c:pt idx="248">
                  <c:v>36.1</c:v>
                </c:pt>
                <c:pt idx="249">
                  <c:v>19.9</c:v>
                </c:pt>
                <c:pt idx="250">
                  <c:v>19.4</c:v>
                </c:pt>
                <c:pt idx="251">
                  <c:v>20.2</c:v>
                </c:pt>
                <c:pt idx="252">
                  <c:v>19.2</c:v>
                </c:pt>
                <c:pt idx="253">
                  <c:v>20.5</c:v>
                </c:pt>
                <c:pt idx="254">
                  <c:v>20.2</c:v>
                </c:pt>
                <c:pt idx="255">
                  <c:v>25.1</c:v>
                </c:pt>
                <c:pt idx="256">
                  <c:v>20.5</c:v>
                </c:pt>
                <c:pt idx="257">
                  <c:v>19.4</c:v>
                </c:pt>
                <c:pt idx="258">
                  <c:v>20.6</c:v>
                </c:pt>
                <c:pt idx="259">
                  <c:v>20.8</c:v>
                </c:pt>
                <c:pt idx="260">
                  <c:v>18.6</c:v>
                </c:pt>
                <c:pt idx="261">
                  <c:v>18.1</c:v>
                </c:pt>
                <c:pt idx="262">
                  <c:v>19.2</c:v>
                </c:pt>
                <c:pt idx="263">
                  <c:v>17.7</c:v>
                </c:pt>
                <c:pt idx="264">
                  <c:v>18.1</c:v>
                </c:pt>
                <c:pt idx="265">
                  <c:v>17.5</c:v>
                </c:pt>
                <c:pt idx="266">
                  <c:v>30</c:v>
                </c:pt>
                <c:pt idx="267">
                  <c:v>27.5</c:v>
                </c:pt>
                <c:pt idx="268">
                  <c:v>27.2</c:v>
                </c:pt>
                <c:pt idx="269">
                  <c:v>30.9</c:v>
                </c:pt>
                <c:pt idx="270">
                  <c:v>21.1</c:v>
                </c:pt>
                <c:pt idx="271">
                  <c:v>23.2</c:v>
                </c:pt>
                <c:pt idx="272">
                  <c:v>23.8</c:v>
                </c:pt>
                <c:pt idx="273">
                  <c:v>23.9</c:v>
                </c:pt>
                <c:pt idx="274">
                  <c:v>20.3</c:v>
                </c:pt>
                <c:pt idx="275">
                  <c:v>17</c:v>
                </c:pt>
                <c:pt idx="276">
                  <c:v>21.6</c:v>
                </c:pt>
                <c:pt idx="277">
                  <c:v>16.2</c:v>
                </c:pt>
                <c:pt idx="278">
                  <c:v>31.5</c:v>
                </c:pt>
                <c:pt idx="279">
                  <c:v>29.5</c:v>
                </c:pt>
                <c:pt idx="280">
                  <c:v>21.5</c:v>
                </c:pt>
                <c:pt idx="281">
                  <c:v>19.8</c:v>
                </c:pt>
                <c:pt idx="282">
                  <c:v>22.3</c:v>
                </c:pt>
                <c:pt idx="283">
                  <c:v>20.2</c:v>
                </c:pt>
                <c:pt idx="284">
                  <c:v>20.6</c:v>
                </c:pt>
                <c:pt idx="285">
                  <c:v>17</c:v>
                </c:pt>
                <c:pt idx="286">
                  <c:v>17.6</c:v>
                </c:pt>
                <c:pt idx="287">
                  <c:v>16.5</c:v>
                </c:pt>
                <c:pt idx="288">
                  <c:v>18.2</c:v>
                </c:pt>
                <c:pt idx="289">
                  <c:v>16.9</c:v>
                </c:pt>
                <c:pt idx="290">
                  <c:v>15.5</c:v>
                </c:pt>
                <c:pt idx="291">
                  <c:v>19.2</c:v>
                </c:pt>
                <c:pt idx="292">
                  <c:v>18.5</c:v>
                </c:pt>
                <c:pt idx="293">
                  <c:v>31.9</c:v>
                </c:pt>
                <c:pt idx="294">
                  <c:v>34.1</c:v>
                </c:pt>
                <c:pt idx="295">
                  <c:v>35.7</c:v>
                </c:pt>
                <c:pt idx="296">
                  <c:v>27.4</c:v>
                </c:pt>
                <c:pt idx="297">
                  <c:v>25.4</c:v>
                </c:pt>
                <c:pt idx="298">
                  <c:v>23</c:v>
                </c:pt>
                <c:pt idx="299">
                  <c:v>27.2</c:v>
                </c:pt>
                <c:pt idx="300">
                  <c:v>23.9</c:v>
                </c:pt>
                <c:pt idx="301">
                  <c:v>34.2</c:v>
                </c:pt>
                <c:pt idx="302">
                  <c:v>34.5</c:v>
                </c:pt>
                <c:pt idx="303">
                  <c:v>31.8</c:v>
                </c:pt>
                <c:pt idx="304">
                  <c:v>37.3</c:v>
                </c:pt>
                <c:pt idx="305">
                  <c:v>28.4</c:v>
                </c:pt>
                <c:pt idx="306">
                  <c:v>28.8</c:v>
                </c:pt>
                <c:pt idx="307">
                  <c:v>26.8</c:v>
                </c:pt>
                <c:pt idx="308">
                  <c:v>33.5</c:v>
                </c:pt>
                <c:pt idx="309">
                  <c:v>41.5</c:v>
                </c:pt>
                <c:pt idx="310">
                  <c:v>38.1</c:v>
                </c:pt>
                <c:pt idx="311">
                  <c:v>32.1</c:v>
                </c:pt>
                <c:pt idx="312">
                  <c:v>37.2</c:v>
                </c:pt>
                <c:pt idx="313">
                  <c:v>28</c:v>
                </c:pt>
                <c:pt idx="314">
                  <c:v>26.4</c:v>
                </c:pt>
                <c:pt idx="315">
                  <c:v>24.3</c:v>
                </c:pt>
                <c:pt idx="316">
                  <c:v>19.1</c:v>
                </c:pt>
                <c:pt idx="317">
                  <c:v>34.3</c:v>
                </c:pt>
                <c:pt idx="318">
                  <c:v>29.8</c:v>
                </c:pt>
                <c:pt idx="319">
                  <c:v>31.3</c:v>
                </c:pt>
                <c:pt idx="320">
                  <c:v>37</c:v>
                </c:pt>
                <c:pt idx="321">
                  <c:v>32.2</c:v>
                </c:pt>
                <c:pt idx="322">
                  <c:v>46.6</c:v>
                </c:pt>
                <c:pt idx="323">
                  <c:v>27.9</c:v>
                </c:pt>
                <c:pt idx="324">
                  <c:v>40.8</c:v>
                </c:pt>
                <c:pt idx="325">
                  <c:v>44.3</c:v>
                </c:pt>
                <c:pt idx="326">
                  <c:v>43.4</c:v>
                </c:pt>
                <c:pt idx="327">
                  <c:v>36.4</c:v>
                </c:pt>
                <c:pt idx="328">
                  <c:v>30</c:v>
                </c:pt>
                <c:pt idx="329">
                  <c:v>44.6</c:v>
                </c:pt>
                <c:pt idx="330">
                  <c:v>40.9</c:v>
                </c:pt>
                <c:pt idx="331">
                  <c:v>33.8</c:v>
                </c:pt>
                <c:pt idx="332">
                  <c:v>29.8</c:v>
                </c:pt>
                <c:pt idx="333">
                  <c:v>32.7</c:v>
                </c:pt>
                <c:pt idx="334">
                  <c:v>23.7</c:v>
                </c:pt>
                <c:pt idx="335">
                  <c:v>35</c:v>
                </c:pt>
                <c:pt idx="336">
                  <c:v>23.6</c:v>
                </c:pt>
                <c:pt idx="337">
                  <c:v>32.4</c:v>
                </c:pt>
                <c:pt idx="338">
                  <c:v>27.2</c:v>
                </c:pt>
                <c:pt idx="339">
                  <c:v>26.6</c:v>
                </c:pt>
                <c:pt idx="340">
                  <c:v>25.8</c:v>
                </c:pt>
                <c:pt idx="341">
                  <c:v>23.5</c:v>
                </c:pt>
                <c:pt idx="342">
                  <c:v>30</c:v>
                </c:pt>
                <c:pt idx="343">
                  <c:v>39.1</c:v>
                </c:pt>
                <c:pt idx="344">
                  <c:v>39</c:v>
                </c:pt>
                <c:pt idx="345">
                  <c:v>35.1</c:v>
                </c:pt>
                <c:pt idx="346">
                  <c:v>32.3</c:v>
                </c:pt>
                <c:pt idx="347">
                  <c:v>37</c:v>
                </c:pt>
                <c:pt idx="348">
                  <c:v>37.7</c:v>
                </c:pt>
                <c:pt idx="349">
                  <c:v>34.1</c:v>
                </c:pt>
                <c:pt idx="350">
                  <c:v>34.7</c:v>
                </c:pt>
                <c:pt idx="351">
                  <c:v>34.4</c:v>
                </c:pt>
                <c:pt idx="352">
                  <c:v>29.9</c:v>
                </c:pt>
                <c:pt idx="353">
                  <c:v>33</c:v>
                </c:pt>
                <c:pt idx="354">
                  <c:v>34.5</c:v>
                </c:pt>
                <c:pt idx="355">
                  <c:v>33.7</c:v>
                </c:pt>
                <c:pt idx="356">
                  <c:v>32.4</c:v>
                </c:pt>
                <c:pt idx="357">
                  <c:v>32.9</c:v>
                </c:pt>
                <c:pt idx="358">
                  <c:v>31.6</c:v>
                </c:pt>
                <c:pt idx="359">
                  <c:v>28.1</c:v>
                </c:pt>
                <c:pt idx="360">
                  <c:v>30.7</c:v>
                </c:pt>
                <c:pt idx="361">
                  <c:v>25.4</c:v>
                </c:pt>
                <c:pt idx="362">
                  <c:v>24.2</c:v>
                </c:pt>
                <c:pt idx="363">
                  <c:v>22.4</c:v>
                </c:pt>
                <c:pt idx="364">
                  <c:v>26.6</c:v>
                </c:pt>
                <c:pt idx="365">
                  <c:v>20.2</c:v>
                </c:pt>
                <c:pt idx="366">
                  <c:v>17.6</c:v>
                </c:pt>
                <c:pt idx="367">
                  <c:v>28</c:v>
                </c:pt>
                <c:pt idx="368">
                  <c:v>27</c:v>
                </c:pt>
                <c:pt idx="369">
                  <c:v>34</c:v>
                </c:pt>
                <c:pt idx="370">
                  <c:v>31</c:v>
                </c:pt>
                <c:pt idx="371">
                  <c:v>29</c:v>
                </c:pt>
                <c:pt idx="372">
                  <c:v>27</c:v>
                </c:pt>
                <c:pt idx="373">
                  <c:v>24</c:v>
                </c:pt>
                <c:pt idx="374">
                  <c:v>23</c:v>
                </c:pt>
                <c:pt idx="375">
                  <c:v>36</c:v>
                </c:pt>
                <c:pt idx="376">
                  <c:v>37</c:v>
                </c:pt>
                <c:pt idx="377">
                  <c:v>31</c:v>
                </c:pt>
                <c:pt idx="378">
                  <c:v>38</c:v>
                </c:pt>
                <c:pt idx="379">
                  <c:v>36</c:v>
                </c:pt>
                <c:pt idx="380">
                  <c:v>36</c:v>
                </c:pt>
                <c:pt idx="381">
                  <c:v>36</c:v>
                </c:pt>
                <c:pt idx="382">
                  <c:v>34</c:v>
                </c:pt>
                <c:pt idx="383">
                  <c:v>38</c:v>
                </c:pt>
                <c:pt idx="384">
                  <c:v>32</c:v>
                </c:pt>
                <c:pt idx="385">
                  <c:v>38</c:v>
                </c:pt>
                <c:pt idx="386">
                  <c:v>25</c:v>
                </c:pt>
                <c:pt idx="387">
                  <c:v>38</c:v>
                </c:pt>
                <c:pt idx="388">
                  <c:v>26</c:v>
                </c:pt>
                <c:pt idx="389">
                  <c:v>22</c:v>
                </c:pt>
                <c:pt idx="390">
                  <c:v>32</c:v>
                </c:pt>
                <c:pt idx="391">
                  <c:v>36</c:v>
                </c:pt>
                <c:pt idx="392">
                  <c:v>27</c:v>
                </c:pt>
                <c:pt idx="393">
                  <c:v>27</c:v>
                </c:pt>
                <c:pt idx="394">
                  <c:v>44</c:v>
                </c:pt>
                <c:pt idx="395">
                  <c:v>32</c:v>
                </c:pt>
                <c:pt idx="396">
                  <c:v>28</c:v>
                </c:pt>
                <c:pt idx="397">
                  <c:v>31</c:v>
                </c:pt>
              </c:numCache>
            </c:numRef>
          </c:yVal>
          <c:smooth val="0"/>
        </c:ser>
        <c:axId val="42530677"/>
        <c:axId val="9326010"/>
      </c:scatterChart>
      <c:valAx>
        <c:axId val="4253067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Acceleration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326010"/>
        <c:crosses val="autoZero"/>
        <c:crossBetween val="midCat"/>
      </c:valAx>
      <c:valAx>
        <c:axId val="932601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MPG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253067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'Linearity on rest variable'!$H$1</c:f>
              <c:strCache>
                <c:ptCount val="1"/>
                <c:pt idx="0">
                  <c:v>mpg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0000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>
                <a:solidFill>
                  <a:srgbClr val="ff3333"/>
                </a:solidFill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xVal>
            <c:numRef>
              <c:f>'Linearity on rest variable'!$G$2:$G$399</c:f>
              <c:numCache>
                <c:formatCode>General</c:formatCode>
                <c:ptCount val="398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71</c:v>
                </c:pt>
                <c:pt idx="30">
                  <c:v>71</c:v>
                </c:pt>
                <c:pt idx="31">
                  <c:v>71</c:v>
                </c:pt>
                <c:pt idx="32">
                  <c:v>71</c:v>
                </c:pt>
                <c:pt idx="33">
                  <c:v>71</c:v>
                </c:pt>
                <c:pt idx="34">
                  <c:v>71</c:v>
                </c:pt>
                <c:pt idx="35">
                  <c:v>71</c:v>
                </c:pt>
                <c:pt idx="36">
                  <c:v>71</c:v>
                </c:pt>
                <c:pt idx="37">
                  <c:v>71</c:v>
                </c:pt>
                <c:pt idx="38">
                  <c:v>71</c:v>
                </c:pt>
                <c:pt idx="39">
                  <c:v>71</c:v>
                </c:pt>
                <c:pt idx="40">
                  <c:v>71</c:v>
                </c:pt>
                <c:pt idx="41">
                  <c:v>71</c:v>
                </c:pt>
                <c:pt idx="42">
                  <c:v>71</c:v>
                </c:pt>
                <c:pt idx="43">
                  <c:v>71</c:v>
                </c:pt>
                <c:pt idx="44">
                  <c:v>71</c:v>
                </c:pt>
                <c:pt idx="45">
                  <c:v>71</c:v>
                </c:pt>
                <c:pt idx="46">
                  <c:v>71</c:v>
                </c:pt>
                <c:pt idx="47">
                  <c:v>71</c:v>
                </c:pt>
                <c:pt idx="48">
                  <c:v>71</c:v>
                </c:pt>
                <c:pt idx="49">
                  <c:v>71</c:v>
                </c:pt>
                <c:pt idx="50">
                  <c:v>71</c:v>
                </c:pt>
                <c:pt idx="51">
                  <c:v>71</c:v>
                </c:pt>
                <c:pt idx="52">
                  <c:v>71</c:v>
                </c:pt>
                <c:pt idx="53">
                  <c:v>71</c:v>
                </c:pt>
                <c:pt idx="54">
                  <c:v>71</c:v>
                </c:pt>
                <c:pt idx="55">
                  <c:v>71</c:v>
                </c:pt>
                <c:pt idx="56">
                  <c:v>71</c:v>
                </c:pt>
                <c:pt idx="57">
                  <c:v>72</c:v>
                </c:pt>
                <c:pt idx="58">
                  <c:v>72</c:v>
                </c:pt>
                <c:pt idx="59">
                  <c:v>72</c:v>
                </c:pt>
                <c:pt idx="60">
                  <c:v>72</c:v>
                </c:pt>
                <c:pt idx="61">
                  <c:v>72</c:v>
                </c:pt>
                <c:pt idx="62">
                  <c:v>72</c:v>
                </c:pt>
                <c:pt idx="63">
                  <c:v>72</c:v>
                </c:pt>
                <c:pt idx="64">
                  <c:v>72</c:v>
                </c:pt>
                <c:pt idx="65">
                  <c:v>72</c:v>
                </c:pt>
                <c:pt idx="66">
                  <c:v>72</c:v>
                </c:pt>
                <c:pt idx="67">
                  <c:v>72</c:v>
                </c:pt>
                <c:pt idx="68">
                  <c:v>72</c:v>
                </c:pt>
                <c:pt idx="69">
                  <c:v>72</c:v>
                </c:pt>
                <c:pt idx="70">
                  <c:v>72</c:v>
                </c:pt>
                <c:pt idx="71">
                  <c:v>72</c:v>
                </c:pt>
                <c:pt idx="72">
                  <c:v>72</c:v>
                </c:pt>
                <c:pt idx="73">
                  <c:v>72</c:v>
                </c:pt>
                <c:pt idx="74">
                  <c:v>72</c:v>
                </c:pt>
                <c:pt idx="75">
                  <c:v>72</c:v>
                </c:pt>
                <c:pt idx="76">
                  <c:v>72</c:v>
                </c:pt>
                <c:pt idx="77">
                  <c:v>72</c:v>
                </c:pt>
                <c:pt idx="78">
                  <c:v>72</c:v>
                </c:pt>
                <c:pt idx="79">
                  <c:v>72</c:v>
                </c:pt>
                <c:pt idx="80">
                  <c:v>72</c:v>
                </c:pt>
                <c:pt idx="81">
                  <c:v>72</c:v>
                </c:pt>
                <c:pt idx="82">
                  <c:v>72</c:v>
                </c:pt>
                <c:pt idx="83">
                  <c:v>72</c:v>
                </c:pt>
                <c:pt idx="84">
                  <c:v>72</c:v>
                </c:pt>
                <c:pt idx="85">
                  <c:v>73</c:v>
                </c:pt>
                <c:pt idx="86">
                  <c:v>73</c:v>
                </c:pt>
                <c:pt idx="87">
                  <c:v>73</c:v>
                </c:pt>
                <c:pt idx="88">
                  <c:v>73</c:v>
                </c:pt>
                <c:pt idx="89">
                  <c:v>73</c:v>
                </c:pt>
                <c:pt idx="90">
                  <c:v>73</c:v>
                </c:pt>
                <c:pt idx="91">
                  <c:v>73</c:v>
                </c:pt>
                <c:pt idx="92">
                  <c:v>73</c:v>
                </c:pt>
                <c:pt idx="93">
                  <c:v>73</c:v>
                </c:pt>
                <c:pt idx="94">
                  <c:v>73</c:v>
                </c:pt>
                <c:pt idx="95">
                  <c:v>73</c:v>
                </c:pt>
                <c:pt idx="96">
                  <c:v>73</c:v>
                </c:pt>
                <c:pt idx="97">
                  <c:v>73</c:v>
                </c:pt>
                <c:pt idx="98">
                  <c:v>73</c:v>
                </c:pt>
                <c:pt idx="99">
                  <c:v>73</c:v>
                </c:pt>
                <c:pt idx="100">
                  <c:v>73</c:v>
                </c:pt>
                <c:pt idx="101">
                  <c:v>73</c:v>
                </c:pt>
                <c:pt idx="102">
                  <c:v>73</c:v>
                </c:pt>
                <c:pt idx="103">
                  <c:v>73</c:v>
                </c:pt>
                <c:pt idx="104">
                  <c:v>73</c:v>
                </c:pt>
                <c:pt idx="105">
                  <c:v>73</c:v>
                </c:pt>
                <c:pt idx="106">
                  <c:v>73</c:v>
                </c:pt>
                <c:pt idx="107">
                  <c:v>73</c:v>
                </c:pt>
                <c:pt idx="108">
                  <c:v>73</c:v>
                </c:pt>
                <c:pt idx="109">
                  <c:v>73</c:v>
                </c:pt>
                <c:pt idx="110">
                  <c:v>73</c:v>
                </c:pt>
                <c:pt idx="111">
                  <c:v>73</c:v>
                </c:pt>
                <c:pt idx="112">
                  <c:v>73</c:v>
                </c:pt>
                <c:pt idx="113">
                  <c:v>73</c:v>
                </c:pt>
                <c:pt idx="114">
                  <c:v>73</c:v>
                </c:pt>
                <c:pt idx="115">
                  <c:v>73</c:v>
                </c:pt>
                <c:pt idx="116">
                  <c:v>73</c:v>
                </c:pt>
                <c:pt idx="117">
                  <c:v>73</c:v>
                </c:pt>
                <c:pt idx="118">
                  <c:v>73</c:v>
                </c:pt>
                <c:pt idx="119">
                  <c:v>73</c:v>
                </c:pt>
                <c:pt idx="120">
                  <c:v>73</c:v>
                </c:pt>
                <c:pt idx="121">
                  <c:v>73</c:v>
                </c:pt>
                <c:pt idx="122">
                  <c:v>73</c:v>
                </c:pt>
                <c:pt idx="123">
                  <c:v>73</c:v>
                </c:pt>
                <c:pt idx="124">
                  <c:v>73</c:v>
                </c:pt>
                <c:pt idx="125">
                  <c:v>74</c:v>
                </c:pt>
                <c:pt idx="126">
                  <c:v>74</c:v>
                </c:pt>
                <c:pt idx="127">
                  <c:v>74</c:v>
                </c:pt>
                <c:pt idx="128">
                  <c:v>74</c:v>
                </c:pt>
                <c:pt idx="129">
                  <c:v>74</c:v>
                </c:pt>
                <c:pt idx="130">
                  <c:v>74</c:v>
                </c:pt>
                <c:pt idx="131">
                  <c:v>74</c:v>
                </c:pt>
                <c:pt idx="132">
                  <c:v>74</c:v>
                </c:pt>
                <c:pt idx="133">
                  <c:v>74</c:v>
                </c:pt>
                <c:pt idx="134">
                  <c:v>74</c:v>
                </c:pt>
                <c:pt idx="135">
                  <c:v>74</c:v>
                </c:pt>
                <c:pt idx="136">
                  <c:v>74</c:v>
                </c:pt>
                <c:pt idx="137">
                  <c:v>74</c:v>
                </c:pt>
                <c:pt idx="138">
                  <c:v>74</c:v>
                </c:pt>
                <c:pt idx="139">
                  <c:v>74</c:v>
                </c:pt>
                <c:pt idx="140">
                  <c:v>74</c:v>
                </c:pt>
                <c:pt idx="141">
                  <c:v>74</c:v>
                </c:pt>
                <c:pt idx="142">
                  <c:v>74</c:v>
                </c:pt>
                <c:pt idx="143">
                  <c:v>74</c:v>
                </c:pt>
                <c:pt idx="144">
                  <c:v>74</c:v>
                </c:pt>
                <c:pt idx="145">
                  <c:v>74</c:v>
                </c:pt>
                <c:pt idx="146">
                  <c:v>74</c:v>
                </c:pt>
                <c:pt idx="147">
                  <c:v>74</c:v>
                </c:pt>
                <c:pt idx="148">
                  <c:v>74</c:v>
                </c:pt>
                <c:pt idx="149">
                  <c:v>74</c:v>
                </c:pt>
                <c:pt idx="150">
                  <c:v>74</c:v>
                </c:pt>
                <c:pt idx="151">
                  <c:v>74</c:v>
                </c:pt>
                <c:pt idx="152">
                  <c:v>75</c:v>
                </c:pt>
                <c:pt idx="153">
                  <c:v>75</c:v>
                </c:pt>
                <c:pt idx="154">
                  <c:v>75</c:v>
                </c:pt>
                <c:pt idx="155">
                  <c:v>75</c:v>
                </c:pt>
                <c:pt idx="156">
                  <c:v>75</c:v>
                </c:pt>
                <c:pt idx="157">
                  <c:v>75</c:v>
                </c:pt>
                <c:pt idx="158">
                  <c:v>75</c:v>
                </c:pt>
                <c:pt idx="159">
                  <c:v>75</c:v>
                </c:pt>
                <c:pt idx="160">
                  <c:v>75</c:v>
                </c:pt>
                <c:pt idx="161">
                  <c:v>75</c:v>
                </c:pt>
                <c:pt idx="162">
                  <c:v>75</c:v>
                </c:pt>
                <c:pt idx="163">
                  <c:v>75</c:v>
                </c:pt>
                <c:pt idx="164">
                  <c:v>75</c:v>
                </c:pt>
                <c:pt idx="165">
                  <c:v>75</c:v>
                </c:pt>
                <c:pt idx="166">
                  <c:v>75</c:v>
                </c:pt>
                <c:pt idx="167">
                  <c:v>75</c:v>
                </c:pt>
                <c:pt idx="168">
                  <c:v>75</c:v>
                </c:pt>
                <c:pt idx="169">
                  <c:v>75</c:v>
                </c:pt>
                <c:pt idx="170">
                  <c:v>75</c:v>
                </c:pt>
                <c:pt idx="171">
                  <c:v>75</c:v>
                </c:pt>
                <c:pt idx="172">
                  <c:v>75</c:v>
                </c:pt>
                <c:pt idx="173">
                  <c:v>75</c:v>
                </c:pt>
                <c:pt idx="174">
                  <c:v>75</c:v>
                </c:pt>
                <c:pt idx="175">
                  <c:v>75</c:v>
                </c:pt>
                <c:pt idx="176">
                  <c:v>75</c:v>
                </c:pt>
                <c:pt idx="177">
                  <c:v>75</c:v>
                </c:pt>
                <c:pt idx="178">
                  <c:v>75</c:v>
                </c:pt>
                <c:pt idx="179">
                  <c:v>75</c:v>
                </c:pt>
                <c:pt idx="180">
                  <c:v>75</c:v>
                </c:pt>
                <c:pt idx="181">
                  <c:v>75</c:v>
                </c:pt>
                <c:pt idx="182">
                  <c:v>76</c:v>
                </c:pt>
                <c:pt idx="183">
                  <c:v>76</c:v>
                </c:pt>
                <c:pt idx="184">
                  <c:v>76</c:v>
                </c:pt>
                <c:pt idx="185">
                  <c:v>76</c:v>
                </c:pt>
                <c:pt idx="186">
                  <c:v>76</c:v>
                </c:pt>
                <c:pt idx="187">
                  <c:v>76</c:v>
                </c:pt>
                <c:pt idx="188">
                  <c:v>76</c:v>
                </c:pt>
                <c:pt idx="189">
                  <c:v>76</c:v>
                </c:pt>
                <c:pt idx="190">
                  <c:v>76</c:v>
                </c:pt>
                <c:pt idx="191">
                  <c:v>76</c:v>
                </c:pt>
                <c:pt idx="192">
                  <c:v>76</c:v>
                </c:pt>
                <c:pt idx="193">
                  <c:v>76</c:v>
                </c:pt>
                <c:pt idx="194">
                  <c:v>76</c:v>
                </c:pt>
                <c:pt idx="195">
                  <c:v>76</c:v>
                </c:pt>
                <c:pt idx="196">
                  <c:v>76</c:v>
                </c:pt>
                <c:pt idx="197">
                  <c:v>76</c:v>
                </c:pt>
                <c:pt idx="198">
                  <c:v>76</c:v>
                </c:pt>
                <c:pt idx="199">
                  <c:v>76</c:v>
                </c:pt>
                <c:pt idx="200">
                  <c:v>76</c:v>
                </c:pt>
                <c:pt idx="201">
                  <c:v>76</c:v>
                </c:pt>
                <c:pt idx="202">
                  <c:v>76</c:v>
                </c:pt>
                <c:pt idx="203">
                  <c:v>76</c:v>
                </c:pt>
                <c:pt idx="204">
                  <c:v>76</c:v>
                </c:pt>
                <c:pt idx="205">
                  <c:v>76</c:v>
                </c:pt>
                <c:pt idx="206">
                  <c:v>76</c:v>
                </c:pt>
                <c:pt idx="207">
                  <c:v>76</c:v>
                </c:pt>
                <c:pt idx="208">
                  <c:v>76</c:v>
                </c:pt>
                <c:pt idx="209">
                  <c:v>76</c:v>
                </c:pt>
                <c:pt idx="210">
                  <c:v>76</c:v>
                </c:pt>
                <c:pt idx="211">
                  <c:v>76</c:v>
                </c:pt>
                <c:pt idx="212">
                  <c:v>76</c:v>
                </c:pt>
                <c:pt idx="213">
                  <c:v>76</c:v>
                </c:pt>
                <c:pt idx="214">
                  <c:v>76</c:v>
                </c:pt>
                <c:pt idx="215">
                  <c:v>76</c:v>
                </c:pt>
                <c:pt idx="216">
                  <c:v>77</c:v>
                </c:pt>
                <c:pt idx="217">
                  <c:v>77</c:v>
                </c:pt>
                <c:pt idx="218">
                  <c:v>77</c:v>
                </c:pt>
                <c:pt idx="219">
                  <c:v>77</c:v>
                </c:pt>
                <c:pt idx="220">
                  <c:v>77</c:v>
                </c:pt>
                <c:pt idx="221">
                  <c:v>77</c:v>
                </c:pt>
                <c:pt idx="222">
                  <c:v>77</c:v>
                </c:pt>
                <c:pt idx="223">
                  <c:v>77</c:v>
                </c:pt>
                <c:pt idx="224">
                  <c:v>77</c:v>
                </c:pt>
                <c:pt idx="225">
                  <c:v>77</c:v>
                </c:pt>
                <c:pt idx="226">
                  <c:v>77</c:v>
                </c:pt>
                <c:pt idx="227">
                  <c:v>77</c:v>
                </c:pt>
                <c:pt idx="228">
                  <c:v>77</c:v>
                </c:pt>
                <c:pt idx="229">
                  <c:v>77</c:v>
                </c:pt>
                <c:pt idx="230">
                  <c:v>77</c:v>
                </c:pt>
                <c:pt idx="231">
                  <c:v>77</c:v>
                </c:pt>
                <c:pt idx="232">
                  <c:v>77</c:v>
                </c:pt>
                <c:pt idx="233">
                  <c:v>77</c:v>
                </c:pt>
                <c:pt idx="234">
                  <c:v>77</c:v>
                </c:pt>
                <c:pt idx="235">
                  <c:v>77</c:v>
                </c:pt>
                <c:pt idx="236">
                  <c:v>77</c:v>
                </c:pt>
                <c:pt idx="237">
                  <c:v>77</c:v>
                </c:pt>
                <c:pt idx="238">
                  <c:v>77</c:v>
                </c:pt>
                <c:pt idx="239">
                  <c:v>77</c:v>
                </c:pt>
                <c:pt idx="240">
                  <c:v>77</c:v>
                </c:pt>
                <c:pt idx="241">
                  <c:v>77</c:v>
                </c:pt>
                <c:pt idx="242">
                  <c:v>77</c:v>
                </c:pt>
                <c:pt idx="243">
                  <c:v>77</c:v>
                </c:pt>
                <c:pt idx="244">
                  <c:v>78</c:v>
                </c:pt>
                <c:pt idx="245">
                  <c:v>78</c:v>
                </c:pt>
                <c:pt idx="246">
                  <c:v>78</c:v>
                </c:pt>
                <c:pt idx="247">
                  <c:v>78</c:v>
                </c:pt>
                <c:pt idx="248">
                  <c:v>78</c:v>
                </c:pt>
                <c:pt idx="249">
                  <c:v>78</c:v>
                </c:pt>
                <c:pt idx="250">
                  <c:v>78</c:v>
                </c:pt>
                <c:pt idx="251">
                  <c:v>78</c:v>
                </c:pt>
                <c:pt idx="252">
                  <c:v>78</c:v>
                </c:pt>
                <c:pt idx="253">
                  <c:v>78</c:v>
                </c:pt>
                <c:pt idx="254">
                  <c:v>78</c:v>
                </c:pt>
                <c:pt idx="255">
                  <c:v>78</c:v>
                </c:pt>
                <c:pt idx="256">
                  <c:v>78</c:v>
                </c:pt>
                <c:pt idx="257">
                  <c:v>78</c:v>
                </c:pt>
                <c:pt idx="258">
                  <c:v>78</c:v>
                </c:pt>
                <c:pt idx="259">
                  <c:v>78</c:v>
                </c:pt>
                <c:pt idx="260">
                  <c:v>78</c:v>
                </c:pt>
                <c:pt idx="261">
                  <c:v>78</c:v>
                </c:pt>
                <c:pt idx="262">
                  <c:v>78</c:v>
                </c:pt>
                <c:pt idx="263">
                  <c:v>78</c:v>
                </c:pt>
                <c:pt idx="264">
                  <c:v>78</c:v>
                </c:pt>
                <c:pt idx="265">
                  <c:v>78</c:v>
                </c:pt>
                <c:pt idx="266">
                  <c:v>78</c:v>
                </c:pt>
                <c:pt idx="267">
                  <c:v>78</c:v>
                </c:pt>
                <c:pt idx="268">
                  <c:v>78</c:v>
                </c:pt>
                <c:pt idx="269">
                  <c:v>78</c:v>
                </c:pt>
                <c:pt idx="270">
                  <c:v>78</c:v>
                </c:pt>
                <c:pt idx="271">
                  <c:v>78</c:v>
                </c:pt>
                <c:pt idx="272">
                  <c:v>78</c:v>
                </c:pt>
                <c:pt idx="273">
                  <c:v>78</c:v>
                </c:pt>
                <c:pt idx="274">
                  <c:v>78</c:v>
                </c:pt>
                <c:pt idx="275">
                  <c:v>78</c:v>
                </c:pt>
                <c:pt idx="276">
                  <c:v>78</c:v>
                </c:pt>
                <c:pt idx="277">
                  <c:v>78</c:v>
                </c:pt>
                <c:pt idx="278">
                  <c:v>78</c:v>
                </c:pt>
                <c:pt idx="279">
                  <c:v>78</c:v>
                </c:pt>
                <c:pt idx="280">
                  <c:v>79</c:v>
                </c:pt>
                <c:pt idx="281">
                  <c:v>79</c:v>
                </c:pt>
                <c:pt idx="282">
                  <c:v>79</c:v>
                </c:pt>
                <c:pt idx="283">
                  <c:v>79</c:v>
                </c:pt>
                <c:pt idx="284">
                  <c:v>79</c:v>
                </c:pt>
                <c:pt idx="285">
                  <c:v>79</c:v>
                </c:pt>
                <c:pt idx="286">
                  <c:v>79</c:v>
                </c:pt>
                <c:pt idx="287">
                  <c:v>79</c:v>
                </c:pt>
                <c:pt idx="288">
                  <c:v>79</c:v>
                </c:pt>
                <c:pt idx="289">
                  <c:v>79</c:v>
                </c:pt>
                <c:pt idx="290">
                  <c:v>79</c:v>
                </c:pt>
                <c:pt idx="291">
                  <c:v>79</c:v>
                </c:pt>
                <c:pt idx="292">
                  <c:v>79</c:v>
                </c:pt>
                <c:pt idx="293">
                  <c:v>79</c:v>
                </c:pt>
                <c:pt idx="294">
                  <c:v>79</c:v>
                </c:pt>
                <c:pt idx="295">
                  <c:v>79</c:v>
                </c:pt>
                <c:pt idx="296">
                  <c:v>79</c:v>
                </c:pt>
                <c:pt idx="297">
                  <c:v>79</c:v>
                </c:pt>
                <c:pt idx="298">
                  <c:v>79</c:v>
                </c:pt>
                <c:pt idx="299">
                  <c:v>79</c:v>
                </c:pt>
                <c:pt idx="300">
                  <c:v>79</c:v>
                </c:pt>
                <c:pt idx="301">
                  <c:v>79</c:v>
                </c:pt>
                <c:pt idx="302">
                  <c:v>79</c:v>
                </c:pt>
                <c:pt idx="303">
                  <c:v>79</c:v>
                </c:pt>
                <c:pt idx="304">
                  <c:v>79</c:v>
                </c:pt>
                <c:pt idx="305">
                  <c:v>79</c:v>
                </c:pt>
                <c:pt idx="306">
                  <c:v>79</c:v>
                </c:pt>
                <c:pt idx="307">
                  <c:v>79</c:v>
                </c:pt>
                <c:pt idx="308">
                  <c:v>79</c:v>
                </c:pt>
                <c:pt idx="309">
                  <c:v>80</c:v>
                </c:pt>
                <c:pt idx="310">
                  <c:v>80</c:v>
                </c:pt>
                <c:pt idx="311">
                  <c:v>80</c:v>
                </c:pt>
                <c:pt idx="312">
                  <c:v>80</c:v>
                </c:pt>
                <c:pt idx="313">
                  <c:v>80</c:v>
                </c:pt>
                <c:pt idx="314">
                  <c:v>80</c:v>
                </c:pt>
                <c:pt idx="315">
                  <c:v>80</c:v>
                </c:pt>
                <c:pt idx="316">
                  <c:v>80</c:v>
                </c:pt>
                <c:pt idx="317">
                  <c:v>80</c:v>
                </c:pt>
                <c:pt idx="318">
                  <c:v>80</c:v>
                </c:pt>
                <c:pt idx="319">
                  <c:v>80</c:v>
                </c:pt>
                <c:pt idx="320">
                  <c:v>80</c:v>
                </c:pt>
                <c:pt idx="321">
                  <c:v>80</c:v>
                </c:pt>
                <c:pt idx="322">
                  <c:v>80</c:v>
                </c:pt>
                <c:pt idx="323">
                  <c:v>80</c:v>
                </c:pt>
                <c:pt idx="324">
                  <c:v>80</c:v>
                </c:pt>
                <c:pt idx="325">
                  <c:v>80</c:v>
                </c:pt>
                <c:pt idx="326">
                  <c:v>80</c:v>
                </c:pt>
                <c:pt idx="327">
                  <c:v>80</c:v>
                </c:pt>
                <c:pt idx="328">
                  <c:v>80</c:v>
                </c:pt>
                <c:pt idx="329">
                  <c:v>80</c:v>
                </c:pt>
                <c:pt idx="330">
                  <c:v>80</c:v>
                </c:pt>
                <c:pt idx="331">
                  <c:v>80</c:v>
                </c:pt>
                <c:pt idx="332">
                  <c:v>80</c:v>
                </c:pt>
                <c:pt idx="333">
                  <c:v>80</c:v>
                </c:pt>
                <c:pt idx="334">
                  <c:v>80</c:v>
                </c:pt>
                <c:pt idx="335">
                  <c:v>80</c:v>
                </c:pt>
                <c:pt idx="336">
                  <c:v>80</c:v>
                </c:pt>
                <c:pt idx="337">
                  <c:v>80</c:v>
                </c:pt>
                <c:pt idx="338">
                  <c:v>81</c:v>
                </c:pt>
                <c:pt idx="339">
                  <c:v>81</c:v>
                </c:pt>
                <c:pt idx="340">
                  <c:v>81</c:v>
                </c:pt>
                <c:pt idx="341">
                  <c:v>81</c:v>
                </c:pt>
                <c:pt idx="342">
                  <c:v>81</c:v>
                </c:pt>
                <c:pt idx="343">
                  <c:v>81</c:v>
                </c:pt>
                <c:pt idx="344">
                  <c:v>81</c:v>
                </c:pt>
                <c:pt idx="345">
                  <c:v>81</c:v>
                </c:pt>
                <c:pt idx="346">
                  <c:v>81</c:v>
                </c:pt>
                <c:pt idx="347">
                  <c:v>81</c:v>
                </c:pt>
                <c:pt idx="348">
                  <c:v>81</c:v>
                </c:pt>
                <c:pt idx="349">
                  <c:v>81</c:v>
                </c:pt>
                <c:pt idx="350">
                  <c:v>81</c:v>
                </c:pt>
                <c:pt idx="351">
                  <c:v>81</c:v>
                </c:pt>
                <c:pt idx="352">
                  <c:v>81</c:v>
                </c:pt>
                <c:pt idx="353">
                  <c:v>81</c:v>
                </c:pt>
                <c:pt idx="354">
                  <c:v>81</c:v>
                </c:pt>
                <c:pt idx="355">
                  <c:v>81</c:v>
                </c:pt>
                <c:pt idx="356">
                  <c:v>81</c:v>
                </c:pt>
                <c:pt idx="357">
                  <c:v>81</c:v>
                </c:pt>
                <c:pt idx="358">
                  <c:v>81</c:v>
                </c:pt>
                <c:pt idx="359">
                  <c:v>81</c:v>
                </c:pt>
                <c:pt idx="360">
                  <c:v>81</c:v>
                </c:pt>
                <c:pt idx="361">
                  <c:v>81</c:v>
                </c:pt>
                <c:pt idx="362">
                  <c:v>81</c:v>
                </c:pt>
                <c:pt idx="363">
                  <c:v>81</c:v>
                </c:pt>
                <c:pt idx="364">
                  <c:v>81</c:v>
                </c:pt>
                <c:pt idx="365">
                  <c:v>81</c:v>
                </c:pt>
                <c:pt idx="366">
                  <c:v>81</c:v>
                </c:pt>
                <c:pt idx="367">
                  <c:v>82</c:v>
                </c:pt>
                <c:pt idx="368">
                  <c:v>82</c:v>
                </c:pt>
                <c:pt idx="369">
                  <c:v>82</c:v>
                </c:pt>
                <c:pt idx="370">
                  <c:v>82</c:v>
                </c:pt>
                <c:pt idx="371">
                  <c:v>82</c:v>
                </c:pt>
                <c:pt idx="372">
                  <c:v>82</c:v>
                </c:pt>
                <c:pt idx="373">
                  <c:v>82</c:v>
                </c:pt>
                <c:pt idx="374">
                  <c:v>82</c:v>
                </c:pt>
                <c:pt idx="375">
                  <c:v>82</c:v>
                </c:pt>
                <c:pt idx="376">
                  <c:v>82</c:v>
                </c:pt>
                <c:pt idx="377">
                  <c:v>82</c:v>
                </c:pt>
                <c:pt idx="378">
                  <c:v>82</c:v>
                </c:pt>
                <c:pt idx="379">
                  <c:v>82</c:v>
                </c:pt>
                <c:pt idx="380">
                  <c:v>82</c:v>
                </c:pt>
                <c:pt idx="381">
                  <c:v>82</c:v>
                </c:pt>
                <c:pt idx="382">
                  <c:v>82</c:v>
                </c:pt>
                <c:pt idx="383">
                  <c:v>82</c:v>
                </c:pt>
                <c:pt idx="384">
                  <c:v>82</c:v>
                </c:pt>
                <c:pt idx="385">
                  <c:v>82</c:v>
                </c:pt>
                <c:pt idx="386">
                  <c:v>82</c:v>
                </c:pt>
                <c:pt idx="387">
                  <c:v>82</c:v>
                </c:pt>
                <c:pt idx="388">
                  <c:v>82</c:v>
                </c:pt>
                <c:pt idx="389">
                  <c:v>82</c:v>
                </c:pt>
                <c:pt idx="390">
                  <c:v>82</c:v>
                </c:pt>
                <c:pt idx="391">
                  <c:v>82</c:v>
                </c:pt>
                <c:pt idx="392">
                  <c:v>82</c:v>
                </c:pt>
                <c:pt idx="393">
                  <c:v>82</c:v>
                </c:pt>
                <c:pt idx="394">
                  <c:v>82</c:v>
                </c:pt>
                <c:pt idx="395">
                  <c:v>82</c:v>
                </c:pt>
                <c:pt idx="396">
                  <c:v>82</c:v>
                </c:pt>
                <c:pt idx="397">
                  <c:v>82</c:v>
                </c:pt>
              </c:numCache>
            </c:numRef>
          </c:xVal>
          <c:yVal>
            <c:numRef>
              <c:f>'Linearity on rest variable'!$H$2:$H$399</c:f>
              <c:numCache>
                <c:formatCode>General</c:formatCode>
                <c:ptCount val="398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24</c:v>
                </c:pt>
                <c:pt idx="15">
                  <c:v>22</c:v>
                </c:pt>
                <c:pt idx="16">
                  <c:v>18</c:v>
                </c:pt>
                <c:pt idx="17">
                  <c:v>21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9</c:v>
                </c:pt>
                <c:pt idx="29">
                  <c:v>27</c:v>
                </c:pt>
                <c:pt idx="30">
                  <c:v>28</c:v>
                </c:pt>
                <c:pt idx="31">
                  <c:v>25</c:v>
                </c:pt>
                <c:pt idx="32">
                  <c:v>25</c:v>
                </c:pt>
                <c:pt idx="33">
                  <c:v>19</c:v>
                </c:pt>
                <c:pt idx="34">
                  <c:v>16</c:v>
                </c:pt>
                <c:pt idx="35">
                  <c:v>17</c:v>
                </c:pt>
                <c:pt idx="36">
                  <c:v>19</c:v>
                </c:pt>
                <c:pt idx="37">
                  <c:v>18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12</c:v>
                </c:pt>
                <c:pt idx="43">
                  <c:v>13</c:v>
                </c:pt>
                <c:pt idx="44">
                  <c:v>13</c:v>
                </c:pt>
                <c:pt idx="45">
                  <c:v>18</c:v>
                </c:pt>
                <c:pt idx="46">
                  <c:v>22</c:v>
                </c:pt>
                <c:pt idx="47">
                  <c:v>19</c:v>
                </c:pt>
                <c:pt idx="48">
                  <c:v>18</c:v>
                </c:pt>
                <c:pt idx="49">
                  <c:v>23</c:v>
                </c:pt>
                <c:pt idx="50">
                  <c:v>28</c:v>
                </c:pt>
                <c:pt idx="51">
                  <c:v>30</c:v>
                </c:pt>
                <c:pt idx="52">
                  <c:v>30</c:v>
                </c:pt>
                <c:pt idx="53">
                  <c:v>31</c:v>
                </c:pt>
                <c:pt idx="54">
                  <c:v>35</c:v>
                </c:pt>
                <c:pt idx="55">
                  <c:v>27</c:v>
                </c:pt>
                <c:pt idx="56">
                  <c:v>26</c:v>
                </c:pt>
                <c:pt idx="57">
                  <c:v>24</c:v>
                </c:pt>
                <c:pt idx="58">
                  <c:v>25</c:v>
                </c:pt>
                <c:pt idx="59">
                  <c:v>23</c:v>
                </c:pt>
                <c:pt idx="60">
                  <c:v>20</c:v>
                </c:pt>
                <c:pt idx="61">
                  <c:v>21</c:v>
                </c:pt>
                <c:pt idx="62">
                  <c:v>13</c:v>
                </c:pt>
                <c:pt idx="63">
                  <c:v>14</c:v>
                </c:pt>
                <c:pt idx="64">
                  <c:v>15</c:v>
                </c:pt>
                <c:pt idx="65">
                  <c:v>14</c:v>
                </c:pt>
                <c:pt idx="66">
                  <c:v>17</c:v>
                </c:pt>
                <c:pt idx="67">
                  <c:v>11</c:v>
                </c:pt>
                <c:pt idx="68">
                  <c:v>13</c:v>
                </c:pt>
                <c:pt idx="69">
                  <c:v>12</c:v>
                </c:pt>
                <c:pt idx="70">
                  <c:v>13</c:v>
                </c:pt>
                <c:pt idx="71">
                  <c:v>19</c:v>
                </c:pt>
                <c:pt idx="72">
                  <c:v>15</c:v>
                </c:pt>
                <c:pt idx="73">
                  <c:v>13</c:v>
                </c:pt>
                <c:pt idx="74">
                  <c:v>13</c:v>
                </c:pt>
                <c:pt idx="75">
                  <c:v>14</c:v>
                </c:pt>
                <c:pt idx="76">
                  <c:v>18</c:v>
                </c:pt>
                <c:pt idx="77">
                  <c:v>22</c:v>
                </c:pt>
                <c:pt idx="78">
                  <c:v>21</c:v>
                </c:pt>
                <c:pt idx="79">
                  <c:v>26</c:v>
                </c:pt>
                <c:pt idx="80">
                  <c:v>22</c:v>
                </c:pt>
                <c:pt idx="81">
                  <c:v>28</c:v>
                </c:pt>
                <c:pt idx="82">
                  <c:v>23</c:v>
                </c:pt>
                <c:pt idx="83">
                  <c:v>28</c:v>
                </c:pt>
                <c:pt idx="84">
                  <c:v>27</c:v>
                </c:pt>
                <c:pt idx="85">
                  <c:v>13</c:v>
                </c:pt>
                <c:pt idx="86">
                  <c:v>14</c:v>
                </c:pt>
                <c:pt idx="87">
                  <c:v>13</c:v>
                </c:pt>
                <c:pt idx="88">
                  <c:v>14</c:v>
                </c:pt>
                <c:pt idx="89">
                  <c:v>15</c:v>
                </c:pt>
                <c:pt idx="90">
                  <c:v>12</c:v>
                </c:pt>
                <c:pt idx="91">
                  <c:v>13</c:v>
                </c:pt>
                <c:pt idx="92">
                  <c:v>13</c:v>
                </c:pt>
                <c:pt idx="93">
                  <c:v>14</c:v>
                </c:pt>
                <c:pt idx="94">
                  <c:v>13</c:v>
                </c:pt>
                <c:pt idx="95">
                  <c:v>12</c:v>
                </c:pt>
                <c:pt idx="96">
                  <c:v>13</c:v>
                </c:pt>
                <c:pt idx="97">
                  <c:v>18</c:v>
                </c:pt>
                <c:pt idx="98">
                  <c:v>16</c:v>
                </c:pt>
                <c:pt idx="99">
                  <c:v>18</c:v>
                </c:pt>
                <c:pt idx="100">
                  <c:v>18</c:v>
                </c:pt>
                <c:pt idx="101">
                  <c:v>23</c:v>
                </c:pt>
                <c:pt idx="102">
                  <c:v>26</c:v>
                </c:pt>
                <c:pt idx="103">
                  <c:v>11</c:v>
                </c:pt>
                <c:pt idx="104">
                  <c:v>12</c:v>
                </c:pt>
                <c:pt idx="105">
                  <c:v>13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21</c:v>
                </c:pt>
                <c:pt idx="110">
                  <c:v>22</c:v>
                </c:pt>
                <c:pt idx="111">
                  <c:v>18</c:v>
                </c:pt>
                <c:pt idx="112">
                  <c:v>19</c:v>
                </c:pt>
                <c:pt idx="113">
                  <c:v>21</c:v>
                </c:pt>
                <c:pt idx="114">
                  <c:v>26</c:v>
                </c:pt>
                <c:pt idx="115">
                  <c:v>15</c:v>
                </c:pt>
                <c:pt idx="116">
                  <c:v>16</c:v>
                </c:pt>
                <c:pt idx="117">
                  <c:v>29</c:v>
                </c:pt>
                <c:pt idx="118">
                  <c:v>24</c:v>
                </c:pt>
                <c:pt idx="119">
                  <c:v>20</c:v>
                </c:pt>
                <c:pt idx="120">
                  <c:v>19</c:v>
                </c:pt>
                <c:pt idx="121">
                  <c:v>15</c:v>
                </c:pt>
                <c:pt idx="122">
                  <c:v>24</c:v>
                </c:pt>
                <c:pt idx="123">
                  <c:v>20</c:v>
                </c:pt>
                <c:pt idx="124">
                  <c:v>11</c:v>
                </c:pt>
                <c:pt idx="125">
                  <c:v>20</c:v>
                </c:pt>
                <c:pt idx="126">
                  <c:v>21</c:v>
                </c:pt>
                <c:pt idx="127">
                  <c:v>19</c:v>
                </c:pt>
                <c:pt idx="128">
                  <c:v>15</c:v>
                </c:pt>
                <c:pt idx="129">
                  <c:v>31</c:v>
                </c:pt>
                <c:pt idx="130">
                  <c:v>26</c:v>
                </c:pt>
                <c:pt idx="131">
                  <c:v>32</c:v>
                </c:pt>
                <c:pt idx="132">
                  <c:v>25</c:v>
                </c:pt>
                <c:pt idx="133">
                  <c:v>16</c:v>
                </c:pt>
                <c:pt idx="134">
                  <c:v>16</c:v>
                </c:pt>
                <c:pt idx="135">
                  <c:v>18</c:v>
                </c:pt>
                <c:pt idx="136">
                  <c:v>16</c:v>
                </c:pt>
                <c:pt idx="137">
                  <c:v>13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29</c:v>
                </c:pt>
                <c:pt idx="142">
                  <c:v>26</c:v>
                </c:pt>
                <c:pt idx="143">
                  <c:v>26</c:v>
                </c:pt>
                <c:pt idx="144">
                  <c:v>31</c:v>
                </c:pt>
                <c:pt idx="145">
                  <c:v>32</c:v>
                </c:pt>
                <c:pt idx="146">
                  <c:v>28</c:v>
                </c:pt>
                <c:pt idx="147">
                  <c:v>24</c:v>
                </c:pt>
                <c:pt idx="148">
                  <c:v>26</c:v>
                </c:pt>
                <c:pt idx="149">
                  <c:v>24</c:v>
                </c:pt>
                <c:pt idx="150">
                  <c:v>26</c:v>
                </c:pt>
                <c:pt idx="151">
                  <c:v>31</c:v>
                </c:pt>
                <c:pt idx="152">
                  <c:v>19</c:v>
                </c:pt>
                <c:pt idx="153">
                  <c:v>18</c:v>
                </c:pt>
                <c:pt idx="154">
                  <c:v>15</c:v>
                </c:pt>
                <c:pt idx="155">
                  <c:v>15</c:v>
                </c:pt>
                <c:pt idx="156">
                  <c:v>16</c:v>
                </c:pt>
                <c:pt idx="157">
                  <c:v>15</c:v>
                </c:pt>
                <c:pt idx="158">
                  <c:v>16</c:v>
                </c:pt>
                <c:pt idx="159">
                  <c:v>14</c:v>
                </c:pt>
                <c:pt idx="160">
                  <c:v>17</c:v>
                </c:pt>
                <c:pt idx="161">
                  <c:v>16</c:v>
                </c:pt>
                <c:pt idx="162">
                  <c:v>15</c:v>
                </c:pt>
                <c:pt idx="163">
                  <c:v>18</c:v>
                </c:pt>
                <c:pt idx="164">
                  <c:v>21</c:v>
                </c:pt>
                <c:pt idx="165">
                  <c:v>20</c:v>
                </c:pt>
                <c:pt idx="166">
                  <c:v>13</c:v>
                </c:pt>
                <c:pt idx="167">
                  <c:v>29</c:v>
                </c:pt>
                <c:pt idx="168">
                  <c:v>23</c:v>
                </c:pt>
                <c:pt idx="169">
                  <c:v>20</c:v>
                </c:pt>
                <c:pt idx="170">
                  <c:v>23</c:v>
                </c:pt>
                <c:pt idx="171">
                  <c:v>24</c:v>
                </c:pt>
                <c:pt idx="172">
                  <c:v>25</c:v>
                </c:pt>
                <c:pt idx="173">
                  <c:v>24</c:v>
                </c:pt>
                <c:pt idx="174">
                  <c:v>18</c:v>
                </c:pt>
                <c:pt idx="175">
                  <c:v>29</c:v>
                </c:pt>
                <c:pt idx="176">
                  <c:v>19</c:v>
                </c:pt>
                <c:pt idx="177">
                  <c:v>23</c:v>
                </c:pt>
                <c:pt idx="178">
                  <c:v>23</c:v>
                </c:pt>
                <c:pt idx="179">
                  <c:v>22</c:v>
                </c:pt>
                <c:pt idx="180">
                  <c:v>25</c:v>
                </c:pt>
                <c:pt idx="181">
                  <c:v>33</c:v>
                </c:pt>
                <c:pt idx="182">
                  <c:v>28</c:v>
                </c:pt>
                <c:pt idx="183">
                  <c:v>25</c:v>
                </c:pt>
                <c:pt idx="184">
                  <c:v>25</c:v>
                </c:pt>
                <c:pt idx="185">
                  <c:v>26</c:v>
                </c:pt>
                <c:pt idx="186">
                  <c:v>27</c:v>
                </c:pt>
                <c:pt idx="187">
                  <c:v>17.5</c:v>
                </c:pt>
                <c:pt idx="188">
                  <c:v>16</c:v>
                </c:pt>
                <c:pt idx="189">
                  <c:v>15.5</c:v>
                </c:pt>
                <c:pt idx="190">
                  <c:v>14.5</c:v>
                </c:pt>
                <c:pt idx="191">
                  <c:v>22</c:v>
                </c:pt>
                <c:pt idx="192">
                  <c:v>22</c:v>
                </c:pt>
                <c:pt idx="193">
                  <c:v>24</c:v>
                </c:pt>
                <c:pt idx="194">
                  <c:v>22.5</c:v>
                </c:pt>
                <c:pt idx="195">
                  <c:v>29</c:v>
                </c:pt>
                <c:pt idx="196">
                  <c:v>24.5</c:v>
                </c:pt>
                <c:pt idx="197">
                  <c:v>29</c:v>
                </c:pt>
                <c:pt idx="198">
                  <c:v>33</c:v>
                </c:pt>
                <c:pt idx="199">
                  <c:v>20</c:v>
                </c:pt>
                <c:pt idx="200">
                  <c:v>18</c:v>
                </c:pt>
                <c:pt idx="201">
                  <c:v>18.5</c:v>
                </c:pt>
                <c:pt idx="202">
                  <c:v>17.5</c:v>
                </c:pt>
                <c:pt idx="203">
                  <c:v>29.5</c:v>
                </c:pt>
                <c:pt idx="204">
                  <c:v>32</c:v>
                </c:pt>
                <c:pt idx="205">
                  <c:v>28</c:v>
                </c:pt>
                <c:pt idx="206">
                  <c:v>26.5</c:v>
                </c:pt>
                <c:pt idx="207">
                  <c:v>20</c:v>
                </c:pt>
                <c:pt idx="208">
                  <c:v>13</c:v>
                </c:pt>
                <c:pt idx="209">
                  <c:v>19</c:v>
                </c:pt>
                <c:pt idx="210">
                  <c:v>19</c:v>
                </c:pt>
                <c:pt idx="211">
                  <c:v>16.5</c:v>
                </c:pt>
                <c:pt idx="212">
                  <c:v>16.5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31.5</c:v>
                </c:pt>
                <c:pt idx="217">
                  <c:v>30</c:v>
                </c:pt>
                <c:pt idx="218">
                  <c:v>36</c:v>
                </c:pt>
                <c:pt idx="219">
                  <c:v>25.5</c:v>
                </c:pt>
                <c:pt idx="220">
                  <c:v>33.5</c:v>
                </c:pt>
                <c:pt idx="221">
                  <c:v>17.5</c:v>
                </c:pt>
                <c:pt idx="222">
                  <c:v>17</c:v>
                </c:pt>
                <c:pt idx="223">
                  <c:v>15.5</c:v>
                </c:pt>
                <c:pt idx="224">
                  <c:v>15</c:v>
                </c:pt>
                <c:pt idx="225">
                  <c:v>17.5</c:v>
                </c:pt>
                <c:pt idx="226">
                  <c:v>20.5</c:v>
                </c:pt>
                <c:pt idx="227">
                  <c:v>19</c:v>
                </c:pt>
                <c:pt idx="228">
                  <c:v>18.5</c:v>
                </c:pt>
                <c:pt idx="229">
                  <c:v>16</c:v>
                </c:pt>
                <c:pt idx="230">
                  <c:v>15.5</c:v>
                </c:pt>
                <c:pt idx="231">
                  <c:v>15.5</c:v>
                </c:pt>
                <c:pt idx="232">
                  <c:v>16</c:v>
                </c:pt>
                <c:pt idx="233">
                  <c:v>29</c:v>
                </c:pt>
                <c:pt idx="234">
                  <c:v>24.5</c:v>
                </c:pt>
                <c:pt idx="235">
                  <c:v>26</c:v>
                </c:pt>
                <c:pt idx="236">
                  <c:v>25.5</c:v>
                </c:pt>
                <c:pt idx="237">
                  <c:v>30.5</c:v>
                </c:pt>
                <c:pt idx="238">
                  <c:v>33.5</c:v>
                </c:pt>
                <c:pt idx="239">
                  <c:v>30</c:v>
                </c:pt>
                <c:pt idx="240">
                  <c:v>30.5</c:v>
                </c:pt>
                <c:pt idx="241">
                  <c:v>22</c:v>
                </c:pt>
                <c:pt idx="242">
                  <c:v>21.5</c:v>
                </c:pt>
                <c:pt idx="243">
                  <c:v>21.5</c:v>
                </c:pt>
                <c:pt idx="244">
                  <c:v>43.1</c:v>
                </c:pt>
                <c:pt idx="245">
                  <c:v>36.1</c:v>
                </c:pt>
                <c:pt idx="246">
                  <c:v>32.8</c:v>
                </c:pt>
                <c:pt idx="247">
                  <c:v>39.4</c:v>
                </c:pt>
                <c:pt idx="248">
                  <c:v>36.1</c:v>
                </c:pt>
                <c:pt idx="249">
                  <c:v>19.9</c:v>
                </c:pt>
                <c:pt idx="250">
                  <c:v>19.4</c:v>
                </c:pt>
                <c:pt idx="251">
                  <c:v>20.2</c:v>
                </c:pt>
                <c:pt idx="252">
                  <c:v>19.2</c:v>
                </c:pt>
                <c:pt idx="253">
                  <c:v>20.5</c:v>
                </c:pt>
                <c:pt idx="254">
                  <c:v>20.2</c:v>
                </c:pt>
                <c:pt idx="255">
                  <c:v>25.1</c:v>
                </c:pt>
                <c:pt idx="256">
                  <c:v>20.5</c:v>
                </c:pt>
                <c:pt idx="257">
                  <c:v>19.4</c:v>
                </c:pt>
                <c:pt idx="258">
                  <c:v>20.6</c:v>
                </c:pt>
                <c:pt idx="259">
                  <c:v>20.8</c:v>
                </c:pt>
                <c:pt idx="260">
                  <c:v>18.6</c:v>
                </c:pt>
                <c:pt idx="261">
                  <c:v>18.1</c:v>
                </c:pt>
                <c:pt idx="262">
                  <c:v>19.2</c:v>
                </c:pt>
                <c:pt idx="263">
                  <c:v>17.7</c:v>
                </c:pt>
                <c:pt idx="264">
                  <c:v>18.1</c:v>
                </c:pt>
                <c:pt idx="265">
                  <c:v>17.5</c:v>
                </c:pt>
                <c:pt idx="266">
                  <c:v>30</c:v>
                </c:pt>
                <c:pt idx="267">
                  <c:v>27.5</c:v>
                </c:pt>
                <c:pt idx="268">
                  <c:v>27.2</c:v>
                </c:pt>
                <c:pt idx="269">
                  <c:v>30.9</c:v>
                </c:pt>
                <c:pt idx="270">
                  <c:v>21.1</c:v>
                </c:pt>
                <c:pt idx="271">
                  <c:v>23.2</c:v>
                </c:pt>
                <c:pt idx="272">
                  <c:v>23.8</c:v>
                </c:pt>
                <c:pt idx="273">
                  <c:v>23.9</c:v>
                </c:pt>
                <c:pt idx="274">
                  <c:v>20.3</c:v>
                </c:pt>
                <c:pt idx="275">
                  <c:v>17</c:v>
                </c:pt>
                <c:pt idx="276">
                  <c:v>21.6</c:v>
                </c:pt>
                <c:pt idx="277">
                  <c:v>16.2</c:v>
                </c:pt>
                <c:pt idx="278">
                  <c:v>31.5</c:v>
                </c:pt>
                <c:pt idx="279">
                  <c:v>29.5</c:v>
                </c:pt>
                <c:pt idx="280">
                  <c:v>21.5</c:v>
                </c:pt>
                <c:pt idx="281">
                  <c:v>19.8</c:v>
                </c:pt>
                <c:pt idx="282">
                  <c:v>22.3</c:v>
                </c:pt>
                <c:pt idx="283">
                  <c:v>20.2</c:v>
                </c:pt>
                <c:pt idx="284">
                  <c:v>20.6</c:v>
                </c:pt>
                <c:pt idx="285">
                  <c:v>17</c:v>
                </c:pt>
                <c:pt idx="286">
                  <c:v>17.6</c:v>
                </c:pt>
                <c:pt idx="287">
                  <c:v>16.5</c:v>
                </c:pt>
                <c:pt idx="288">
                  <c:v>18.2</c:v>
                </c:pt>
                <c:pt idx="289">
                  <c:v>16.9</c:v>
                </c:pt>
                <c:pt idx="290">
                  <c:v>15.5</c:v>
                </c:pt>
                <c:pt idx="291">
                  <c:v>19.2</c:v>
                </c:pt>
                <c:pt idx="292">
                  <c:v>18.5</c:v>
                </c:pt>
                <c:pt idx="293">
                  <c:v>31.9</c:v>
                </c:pt>
                <c:pt idx="294">
                  <c:v>34.1</c:v>
                </c:pt>
                <c:pt idx="295">
                  <c:v>35.7</c:v>
                </c:pt>
                <c:pt idx="296">
                  <c:v>27.4</c:v>
                </c:pt>
                <c:pt idx="297">
                  <c:v>25.4</c:v>
                </c:pt>
                <c:pt idx="298">
                  <c:v>23</c:v>
                </c:pt>
                <c:pt idx="299">
                  <c:v>27.2</c:v>
                </c:pt>
                <c:pt idx="300">
                  <c:v>23.9</c:v>
                </c:pt>
                <c:pt idx="301">
                  <c:v>34.2</c:v>
                </c:pt>
                <c:pt idx="302">
                  <c:v>34.5</c:v>
                </c:pt>
                <c:pt idx="303">
                  <c:v>31.8</c:v>
                </c:pt>
                <c:pt idx="304">
                  <c:v>37.3</c:v>
                </c:pt>
                <c:pt idx="305">
                  <c:v>28.4</c:v>
                </c:pt>
                <c:pt idx="306">
                  <c:v>28.8</c:v>
                </c:pt>
                <c:pt idx="307">
                  <c:v>26.8</c:v>
                </c:pt>
                <c:pt idx="308">
                  <c:v>33.5</c:v>
                </c:pt>
                <c:pt idx="309">
                  <c:v>41.5</c:v>
                </c:pt>
                <c:pt idx="310">
                  <c:v>38.1</c:v>
                </c:pt>
                <c:pt idx="311">
                  <c:v>32.1</c:v>
                </c:pt>
                <c:pt idx="312">
                  <c:v>37.2</c:v>
                </c:pt>
                <c:pt idx="313">
                  <c:v>28</c:v>
                </c:pt>
                <c:pt idx="314">
                  <c:v>26.4</c:v>
                </c:pt>
                <c:pt idx="315">
                  <c:v>24.3</c:v>
                </c:pt>
                <c:pt idx="316">
                  <c:v>19.1</c:v>
                </c:pt>
                <c:pt idx="317">
                  <c:v>34.3</c:v>
                </c:pt>
                <c:pt idx="318">
                  <c:v>29.8</c:v>
                </c:pt>
                <c:pt idx="319">
                  <c:v>31.3</c:v>
                </c:pt>
                <c:pt idx="320">
                  <c:v>37</c:v>
                </c:pt>
                <c:pt idx="321">
                  <c:v>32.2</c:v>
                </c:pt>
                <c:pt idx="322">
                  <c:v>46.6</c:v>
                </c:pt>
                <c:pt idx="323">
                  <c:v>27.9</c:v>
                </c:pt>
                <c:pt idx="324">
                  <c:v>40.8</c:v>
                </c:pt>
                <c:pt idx="325">
                  <c:v>44.3</c:v>
                </c:pt>
                <c:pt idx="326">
                  <c:v>43.4</c:v>
                </c:pt>
                <c:pt idx="327">
                  <c:v>36.4</c:v>
                </c:pt>
                <c:pt idx="328">
                  <c:v>30</c:v>
                </c:pt>
                <c:pt idx="329">
                  <c:v>44.6</c:v>
                </c:pt>
                <c:pt idx="330">
                  <c:v>40.9</c:v>
                </c:pt>
                <c:pt idx="331">
                  <c:v>33.8</c:v>
                </c:pt>
                <c:pt idx="332">
                  <c:v>29.8</c:v>
                </c:pt>
                <c:pt idx="333">
                  <c:v>32.7</c:v>
                </c:pt>
                <c:pt idx="334">
                  <c:v>23.7</c:v>
                </c:pt>
                <c:pt idx="335">
                  <c:v>35</c:v>
                </c:pt>
                <c:pt idx="336">
                  <c:v>23.6</c:v>
                </c:pt>
                <c:pt idx="337">
                  <c:v>32.4</c:v>
                </c:pt>
                <c:pt idx="338">
                  <c:v>27.2</c:v>
                </c:pt>
                <c:pt idx="339">
                  <c:v>26.6</c:v>
                </c:pt>
                <c:pt idx="340">
                  <c:v>25.8</c:v>
                </c:pt>
                <c:pt idx="341">
                  <c:v>23.5</c:v>
                </c:pt>
                <c:pt idx="342">
                  <c:v>30</c:v>
                </c:pt>
                <c:pt idx="343">
                  <c:v>39.1</c:v>
                </c:pt>
                <c:pt idx="344">
                  <c:v>39</c:v>
                </c:pt>
                <c:pt idx="345">
                  <c:v>35.1</c:v>
                </c:pt>
                <c:pt idx="346">
                  <c:v>32.3</c:v>
                </c:pt>
                <c:pt idx="347">
                  <c:v>37</c:v>
                </c:pt>
                <c:pt idx="348">
                  <c:v>37.7</c:v>
                </c:pt>
                <c:pt idx="349">
                  <c:v>34.1</c:v>
                </c:pt>
                <c:pt idx="350">
                  <c:v>34.7</c:v>
                </c:pt>
                <c:pt idx="351">
                  <c:v>34.4</c:v>
                </c:pt>
                <c:pt idx="352">
                  <c:v>29.9</c:v>
                </c:pt>
                <c:pt idx="353">
                  <c:v>33</c:v>
                </c:pt>
                <c:pt idx="354">
                  <c:v>34.5</c:v>
                </c:pt>
                <c:pt idx="355">
                  <c:v>33.7</c:v>
                </c:pt>
                <c:pt idx="356">
                  <c:v>32.4</c:v>
                </c:pt>
                <c:pt idx="357">
                  <c:v>32.9</c:v>
                </c:pt>
                <c:pt idx="358">
                  <c:v>31.6</c:v>
                </c:pt>
                <c:pt idx="359">
                  <c:v>28.1</c:v>
                </c:pt>
                <c:pt idx="360">
                  <c:v>30.7</c:v>
                </c:pt>
                <c:pt idx="361">
                  <c:v>25.4</c:v>
                </c:pt>
                <c:pt idx="362">
                  <c:v>24.2</c:v>
                </c:pt>
                <c:pt idx="363">
                  <c:v>22.4</c:v>
                </c:pt>
                <c:pt idx="364">
                  <c:v>26.6</c:v>
                </c:pt>
                <c:pt idx="365">
                  <c:v>20.2</c:v>
                </c:pt>
                <c:pt idx="366">
                  <c:v>17.6</c:v>
                </c:pt>
                <c:pt idx="367">
                  <c:v>28</c:v>
                </c:pt>
                <c:pt idx="368">
                  <c:v>27</c:v>
                </c:pt>
                <c:pt idx="369">
                  <c:v>34</c:v>
                </c:pt>
                <c:pt idx="370">
                  <c:v>31</c:v>
                </c:pt>
                <c:pt idx="371">
                  <c:v>29</c:v>
                </c:pt>
                <c:pt idx="372">
                  <c:v>27</c:v>
                </c:pt>
                <c:pt idx="373">
                  <c:v>24</c:v>
                </c:pt>
                <c:pt idx="374">
                  <c:v>23</c:v>
                </c:pt>
                <c:pt idx="375">
                  <c:v>36</c:v>
                </c:pt>
                <c:pt idx="376">
                  <c:v>37</c:v>
                </c:pt>
                <c:pt idx="377">
                  <c:v>31</c:v>
                </c:pt>
                <c:pt idx="378">
                  <c:v>38</c:v>
                </c:pt>
                <c:pt idx="379">
                  <c:v>36</c:v>
                </c:pt>
                <c:pt idx="380">
                  <c:v>36</c:v>
                </c:pt>
                <c:pt idx="381">
                  <c:v>36</c:v>
                </c:pt>
                <c:pt idx="382">
                  <c:v>34</c:v>
                </c:pt>
                <c:pt idx="383">
                  <c:v>38</c:v>
                </c:pt>
                <c:pt idx="384">
                  <c:v>32</c:v>
                </c:pt>
                <c:pt idx="385">
                  <c:v>38</c:v>
                </c:pt>
                <c:pt idx="386">
                  <c:v>25</c:v>
                </c:pt>
                <c:pt idx="387">
                  <c:v>38</c:v>
                </c:pt>
                <c:pt idx="388">
                  <c:v>26</c:v>
                </c:pt>
                <c:pt idx="389">
                  <c:v>22</c:v>
                </c:pt>
                <c:pt idx="390">
                  <c:v>32</c:v>
                </c:pt>
                <c:pt idx="391">
                  <c:v>36</c:v>
                </c:pt>
                <c:pt idx="392">
                  <c:v>27</c:v>
                </c:pt>
                <c:pt idx="393">
                  <c:v>27</c:v>
                </c:pt>
                <c:pt idx="394">
                  <c:v>44</c:v>
                </c:pt>
                <c:pt idx="395">
                  <c:v>32</c:v>
                </c:pt>
                <c:pt idx="396">
                  <c:v>28</c:v>
                </c:pt>
                <c:pt idx="397">
                  <c:v>31</c:v>
                </c:pt>
              </c:numCache>
            </c:numRef>
          </c:yVal>
          <c:smooth val="0"/>
        </c:ser>
        <c:axId val="96371692"/>
        <c:axId val="60244613"/>
      </c:scatterChart>
      <c:valAx>
        <c:axId val="9637169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Model(Year)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0244613"/>
        <c:crosses val="autoZero"/>
        <c:crossBetween val="midCat"/>
      </c:valAx>
      <c:valAx>
        <c:axId val="6024461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MPG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637169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'Linearity on rest variable'!$J$1</c:f>
              <c:strCache>
                <c:ptCount val="1"/>
                <c:pt idx="0">
                  <c:v>mpg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0000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>
                <a:solidFill>
                  <a:srgbClr val="ff3333"/>
                </a:solidFill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xVal>
            <c:numRef>
              <c:f>'Linearity on rest variable'!$I$2:$I$399</c:f>
              <c:numCache>
                <c:formatCode>General</c:formatCode>
                <c:ptCount val="3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1</c:v>
                </c:pt>
                <c:pt idx="31">
                  <c:v>3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3</c:v>
                </c:pt>
                <c:pt idx="55">
                  <c:v>2</c:v>
                </c:pt>
                <c:pt idx="56">
                  <c:v>1</c:v>
                </c:pt>
                <c:pt idx="57">
                  <c:v>3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3</c:v>
                </c:pt>
                <c:pt idx="82">
                  <c:v>3</c:v>
                </c:pt>
                <c:pt idx="83">
                  <c:v>1</c:v>
                </c:pt>
                <c:pt idx="84">
                  <c:v>3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2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3</c:v>
                </c:pt>
                <c:pt idx="109">
                  <c:v>1</c:v>
                </c:pt>
                <c:pt idx="110">
                  <c:v>3</c:v>
                </c:pt>
                <c:pt idx="111">
                  <c:v>3</c:v>
                </c:pt>
                <c:pt idx="112">
                  <c:v>1</c:v>
                </c:pt>
                <c:pt idx="113">
                  <c:v>1</c:v>
                </c:pt>
                <c:pt idx="114">
                  <c:v>2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1</c:v>
                </c:pt>
                <c:pt idx="122">
                  <c:v>2</c:v>
                </c:pt>
                <c:pt idx="123">
                  <c:v>3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3</c:v>
                </c:pt>
                <c:pt idx="130">
                  <c:v>1</c:v>
                </c:pt>
                <c:pt idx="131">
                  <c:v>3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3</c:v>
                </c:pt>
                <c:pt idx="145">
                  <c:v>3</c:v>
                </c:pt>
                <c:pt idx="146">
                  <c:v>1</c:v>
                </c:pt>
                <c:pt idx="147">
                  <c:v>2</c:v>
                </c:pt>
                <c:pt idx="148">
                  <c:v>2</c:v>
                </c:pt>
                <c:pt idx="149">
                  <c:v>3</c:v>
                </c:pt>
                <c:pt idx="150">
                  <c:v>3</c:v>
                </c:pt>
                <c:pt idx="151">
                  <c:v>2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3</c:v>
                </c:pt>
                <c:pt idx="172">
                  <c:v>2</c:v>
                </c:pt>
                <c:pt idx="173">
                  <c:v>3</c:v>
                </c:pt>
                <c:pt idx="174">
                  <c:v>1</c:v>
                </c:pt>
                <c:pt idx="175">
                  <c:v>2</c:v>
                </c:pt>
                <c:pt idx="176">
                  <c:v>1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1</c:v>
                </c:pt>
                <c:pt idx="185">
                  <c:v>1</c:v>
                </c:pt>
                <c:pt idx="186">
                  <c:v>2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2</c:v>
                </c:pt>
                <c:pt idx="198">
                  <c:v>3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2</c:v>
                </c:pt>
                <c:pt idx="204">
                  <c:v>3</c:v>
                </c:pt>
                <c:pt idx="205">
                  <c:v>3</c:v>
                </c:pt>
                <c:pt idx="206">
                  <c:v>1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3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3</c:v>
                </c:pt>
                <c:pt idx="217">
                  <c:v>1</c:v>
                </c:pt>
                <c:pt idx="218">
                  <c:v>2</c:v>
                </c:pt>
                <c:pt idx="219">
                  <c:v>1</c:v>
                </c:pt>
                <c:pt idx="220">
                  <c:v>3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1</c:v>
                </c:pt>
                <c:pt idx="235">
                  <c:v>3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3</c:v>
                </c:pt>
                <c:pt idx="240">
                  <c:v>2</c:v>
                </c:pt>
                <c:pt idx="241">
                  <c:v>3</c:v>
                </c:pt>
                <c:pt idx="242">
                  <c:v>2</c:v>
                </c:pt>
                <c:pt idx="243">
                  <c:v>3</c:v>
                </c:pt>
                <c:pt idx="244">
                  <c:v>2</c:v>
                </c:pt>
                <c:pt idx="245">
                  <c:v>1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3</c:v>
                </c:pt>
                <c:pt idx="268">
                  <c:v>3</c:v>
                </c:pt>
                <c:pt idx="269">
                  <c:v>1</c:v>
                </c:pt>
                <c:pt idx="270">
                  <c:v>3</c:v>
                </c:pt>
                <c:pt idx="271">
                  <c:v>1</c:v>
                </c:pt>
                <c:pt idx="272">
                  <c:v>1</c:v>
                </c:pt>
                <c:pt idx="273">
                  <c:v>3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3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2</c:v>
                </c:pt>
                <c:pt idx="294">
                  <c:v>3</c:v>
                </c:pt>
                <c:pt idx="295">
                  <c:v>1</c:v>
                </c:pt>
                <c:pt idx="296">
                  <c:v>1</c:v>
                </c:pt>
                <c:pt idx="297">
                  <c:v>2</c:v>
                </c:pt>
                <c:pt idx="298">
                  <c:v>1</c:v>
                </c:pt>
                <c:pt idx="299">
                  <c:v>2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3</c:v>
                </c:pt>
                <c:pt idx="304">
                  <c:v>2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2</c:v>
                </c:pt>
                <c:pt idx="310">
                  <c:v>3</c:v>
                </c:pt>
                <c:pt idx="311">
                  <c:v>1</c:v>
                </c:pt>
                <c:pt idx="312">
                  <c:v>3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1</c:v>
                </c:pt>
                <c:pt idx="324">
                  <c:v>3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3</c:v>
                </c:pt>
                <c:pt idx="330">
                  <c:v>2</c:v>
                </c:pt>
                <c:pt idx="331">
                  <c:v>3</c:v>
                </c:pt>
                <c:pt idx="332">
                  <c:v>2</c:v>
                </c:pt>
                <c:pt idx="333">
                  <c:v>3</c:v>
                </c:pt>
                <c:pt idx="334">
                  <c:v>3</c:v>
                </c:pt>
                <c:pt idx="335">
                  <c:v>2</c:v>
                </c:pt>
                <c:pt idx="336">
                  <c:v>1</c:v>
                </c:pt>
                <c:pt idx="337">
                  <c:v>3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3</c:v>
                </c:pt>
                <c:pt idx="344">
                  <c:v>1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2</c:v>
                </c:pt>
                <c:pt idx="354">
                  <c:v>2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2</c:v>
                </c:pt>
                <c:pt idx="360">
                  <c:v>2</c:v>
                </c:pt>
                <c:pt idx="361">
                  <c:v>3</c:v>
                </c:pt>
                <c:pt idx="362">
                  <c:v>3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2</c:v>
                </c:pt>
                <c:pt idx="376">
                  <c:v>3</c:v>
                </c:pt>
                <c:pt idx="377">
                  <c:v>3</c:v>
                </c:pt>
                <c:pt idx="378">
                  <c:v>1</c:v>
                </c:pt>
                <c:pt idx="379">
                  <c:v>1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3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2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</c:numCache>
            </c:numRef>
          </c:xVal>
          <c:yVal>
            <c:numRef>
              <c:f>'Linearity on rest variable'!$J$2:$J$399</c:f>
              <c:numCache>
                <c:formatCode>General</c:formatCode>
                <c:ptCount val="398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24</c:v>
                </c:pt>
                <c:pt idx="15">
                  <c:v>22</c:v>
                </c:pt>
                <c:pt idx="16">
                  <c:v>18</c:v>
                </c:pt>
                <c:pt idx="17">
                  <c:v>21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9</c:v>
                </c:pt>
                <c:pt idx="29">
                  <c:v>27</c:v>
                </c:pt>
                <c:pt idx="30">
                  <c:v>28</c:v>
                </c:pt>
                <c:pt idx="31">
                  <c:v>25</c:v>
                </c:pt>
                <c:pt idx="32">
                  <c:v>25</c:v>
                </c:pt>
                <c:pt idx="33">
                  <c:v>19</c:v>
                </c:pt>
                <c:pt idx="34">
                  <c:v>16</c:v>
                </c:pt>
                <c:pt idx="35">
                  <c:v>17</c:v>
                </c:pt>
                <c:pt idx="36">
                  <c:v>19</c:v>
                </c:pt>
                <c:pt idx="37">
                  <c:v>18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12</c:v>
                </c:pt>
                <c:pt idx="43">
                  <c:v>13</c:v>
                </c:pt>
                <c:pt idx="44">
                  <c:v>13</c:v>
                </c:pt>
                <c:pt idx="45">
                  <c:v>18</c:v>
                </c:pt>
                <c:pt idx="46">
                  <c:v>22</c:v>
                </c:pt>
                <c:pt idx="47">
                  <c:v>19</c:v>
                </c:pt>
                <c:pt idx="48">
                  <c:v>18</c:v>
                </c:pt>
                <c:pt idx="49">
                  <c:v>23</c:v>
                </c:pt>
                <c:pt idx="50">
                  <c:v>28</c:v>
                </c:pt>
                <c:pt idx="51">
                  <c:v>30</c:v>
                </c:pt>
                <c:pt idx="52">
                  <c:v>30</c:v>
                </c:pt>
                <c:pt idx="53">
                  <c:v>31</c:v>
                </c:pt>
                <c:pt idx="54">
                  <c:v>35</c:v>
                </c:pt>
                <c:pt idx="55">
                  <c:v>27</c:v>
                </c:pt>
                <c:pt idx="56">
                  <c:v>26</c:v>
                </c:pt>
                <c:pt idx="57">
                  <c:v>24</c:v>
                </c:pt>
                <c:pt idx="58">
                  <c:v>25</c:v>
                </c:pt>
                <c:pt idx="59">
                  <c:v>23</c:v>
                </c:pt>
                <c:pt idx="60">
                  <c:v>20</c:v>
                </c:pt>
                <c:pt idx="61">
                  <c:v>21</c:v>
                </c:pt>
                <c:pt idx="62">
                  <c:v>13</c:v>
                </c:pt>
                <c:pt idx="63">
                  <c:v>14</c:v>
                </c:pt>
                <c:pt idx="64">
                  <c:v>15</c:v>
                </c:pt>
                <c:pt idx="65">
                  <c:v>14</c:v>
                </c:pt>
                <c:pt idx="66">
                  <c:v>17</c:v>
                </c:pt>
                <c:pt idx="67">
                  <c:v>11</c:v>
                </c:pt>
                <c:pt idx="68">
                  <c:v>13</c:v>
                </c:pt>
                <c:pt idx="69">
                  <c:v>12</c:v>
                </c:pt>
                <c:pt idx="70">
                  <c:v>13</c:v>
                </c:pt>
                <c:pt idx="71">
                  <c:v>19</c:v>
                </c:pt>
                <c:pt idx="72">
                  <c:v>15</c:v>
                </c:pt>
                <c:pt idx="73">
                  <c:v>13</c:v>
                </c:pt>
                <c:pt idx="74">
                  <c:v>13</c:v>
                </c:pt>
                <c:pt idx="75">
                  <c:v>14</c:v>
                </c:pt>
                <c:pt idx="76">
                  <c:v>18</c:v>
                </c:pt>
                <c:pt idx="77">
                  <c:v>22</c:v>
                </c:pt>
                <c:pt idx="78">
                  <c:v>21</c:v>
                </c:pt>
                <c:pt idx="79">
                  <c:v>26</c:v>
                </c:pt>
                <c:pt idx="80">
                  <c:v>22</c:v>
                </c:pt>
                <c:pt idx="81">
                  <c:v>28</c:v>
                </c:pt>
                <c:pt idx="82">
                  <c:v>23</c:v>
                </c:pt>
                <c:pt idx="83">
                  <c:v>28</c:v>
                </c:pt>
                <c:pt idx="84">
                  <c:v>27</c:v>
                </c:pt>
                <c:pt idx="85">
                  <c:v>13</c:v>
                </c:pt>
                <c:pt idx="86">
                  <c:v>14</c:v>
                </c:pt>
                <c:pt idx="87">
                  <c:v>13</c:v>
                </c:pt>
                <c:pt idx="88">
                  <c:v>14</c:v>
                </c:pt>
                <c:pt idx="89">
                  <c:v>15</c:v>
                </c:pt>
                <c:pt idx="90">
                  <c:v>12</c:v>
                </c:pt>
                <c:pt idx="91">
                  <c:v>13</c:v>
                </c:pt>
                <c:pt idx="92">
                  <c:v>13</c:v>
                </c:pt>
                <c:pt idx="93">
                  <c:v>14</c:v>
                </c:pt>
                <c:pt idx="94">
                  <c:v>13</c:v>
                </c:pt>
                <c:pt idx="95">
                  <c:v>12</c:v>
                </c:pt>
                <c:pt idx="96">
                  <c:v>13</c:v>
                </c:pt>
                <c:pt idx="97">
                  <c:v>18</c:v>
                </c:pt>
                <c:pt idx="98">
                  <c:v>16</c:v>
                </c:pt>
                <c:pt idx="99">
                  <c:v>18</c:v>
                </c:pt>
                <c:pt idx="100">
                  <c:v>18</c:v>
                </c:pt>
                <c:pt idx="101">
                  <c:v>23</c:v>
                </c:pt>
                <c:pt idx="102">
                  <c:v>26</c:v>
                </c:pt>
                <c:pt idx="103">
                  <c:v>11</c:v>
                </c:pt>
                <c:pt idx="104">
                  <c:v>12</c:v>
                </c:pt>
                <c:pt idx="105">
                  <c:v>13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21</c:v>
                </c:pt>
                <c:pt idx="110">
                  <c:v>22</c:v>
                </c:pt>
                <c:pt idx="111">
                  <c:v>18</c:v>
                </c:pt>
                <c:pt idx="112">
                  <c:v>19</c:v>
                </c:pt>
                <c:pt idx="113">
                  <c:v>21</c:v>
                </c:pt>
                <c:pt idx="114">
                  <c:v>26</c:v>
                </c:pt>
                <c:pt idx="115">
                  <c:v>15</c:v>
                </c:pt>
                <c:pt idx="116">
                  <c:v>16</c:v>
                </c:pt>
                <c:pt idx="117">
                  <c:v>29</c:v>
                </c:pt>
                <c:pt idx="118">
                  <c:v>24</c:v>
                </c:pt>
                <c:pt idx="119">
                  <c:v>20</c:v>
                </c:pt>
                <c:pt idx="120">
                  <c:v>19</c:v>
                </c:pt>
                <c:pt idx="121">
                  <c:v>15</c:v>
                </c:pt>
                <c:pt idx="122">
                  <c:v>24</c:v>
                </c:pt>
                <c:pt idx="123">
                  <c:v>20</c:v>
                </c:pt>
                <c:pt idx="124">
                  <c:v>11</c:v>
                </c:pt>
                <c:pt idx="125">
                  <c:v>20</c:v>
                </c:pt>
                <c:pt idx="126">
                  <c:v>21</c:v>
                </c:pt>
                <c:pt idx="127">
                  <c:v>19</c:v>
                </c:pt>
                <c:pt idx="128">
                  <c:v>15</c:v>
                </c:pt>
                <c:pt idx="129">
                  <c:v>31</c:v>
                </c:pt>
                <c:pt idx="130">
                  <c:v>26</c:v>
                </c:pt>
                <c:pt idx="131">
                  <c:v>32</c:v>
                </c:pt>
                <c:pt idx="132">
                  <c:v>25</c:v>
                </c:pt>
                <c:pt idx="133">
                  <c:v>16</c:v>
                </c:pt>
                <c:pt idx="134">
                  <c:v>16</c:v>
                </c:pt>
                <c:pt idx="135">
                  <c:v>18</c:v>
                </c:pt>
                <c:pt idx="136">
                  <c:v>16</c:v>
                </c:pt>
                <c:pt idx="137">
                  <c:v>13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29</c:v>
                </c:pt>
                <c:pt idx="142">
                  <c:v>26</c:v>
                </c:pt>
                <c:pt idx="143">
                  <c:v>26</c:v>
                </c:pt>
                <c:pt idx="144">
                  <c:v>31</c:v>
                </c:pt>
                <c:pt idx="145">
                  <c:v>32</c:v>
                </c:pt>
                <c:pt idx="146">
                  <c:v>28</c:v>
                </c:pt>
                <c:pt idx="147">
                  <c:v>24</c:v>
                </c:pt>
                <c:pt idx="148">
                  <c:v>26</c:v>
                </c:pt>
                <c:pt idx="149">
                  <c:v>24</c:v>
                </c:pt>
                <c:pt idx="150">
                  <c:v>26</c:v>
                </c:pt>
                <c:pt idx="151">
                  <c:v>31</c:v>
                </c:pt>
                <c:pt idx="152">
                  <c:v>19</c:v>
                </c:pt>
                <c:pt idx="153">
                  <c:v>18</c:v>
                </c:pt>
                <c:pt idx="154">
                  <c:v>15</c:v>
                </c:pt>
                <c:pt idx="155">
                  <c:v>15</c:v>
                </c:pt>
                <c:pt idx="156">
                  <c:v>16</c:v>
                </c:pt>
                <c:pt idx="157">
                  <c:v>15</c:v>
                </c:pt>
                <c:pt idx="158">
                  <c:v>16</c:v>
                </c:pt>
                <c:pt idx="159">
                  <c:v>14</c:v>
                </c:pt>
                <c:pt idx="160">
                  <c:v>17</c:v>
                </c:pt>
                <c:pt idx="161">
                  <c:v>16</c:v>
                </c:pt>
                <c:pt idx="162">
                  <c:v>15</c:v>
                </c:pt>
                <c:pt idx="163">
                  <c:v>18</c:v>
                </c:pt>
                <c:pt idx="164">
                  <c:v>21</c:v>
                </c:pt>
                <c:pt idx="165">
                  <c:v>20</c:v>
                </c:pt>
                <c:pt idx="166">
                  <c:v>13</c:v>
                </c:pt>
                <c:pt idx="167">
                  <c:v>29</c:v>
                </c:pt>
                <c:pt idx="168">
                  <c:v>23</c:v>
                </c:pt>
                <c:pt idx="169">
                  <c:v>20</c:v>
                </c:pt>
                <c:pt idx="170">
                  <c:v>23</c:v>
                </c:pt>
                <c:pt idx="171">
                  <c:v>24</c:v>
                </c:pt>
                <c:pt idx="172">
                  <c:v>25</c:v>
                </c:pt>
                <c:pt idx="173">
                  <c:v>24</c:v>
                </c:pt>
                <c:pt idx="174">
                  <c:v>18</c:v>
                </c:pt>
                <c:pt idx="175">
                  <c:v>29</c:v>
                </c:pt>
                <c:pt idx="176">
                  <c:v>19</c:v>
                </c:pt>
                <c:pt idx="177">
                  <c:v>23</c:v>
                </c:pt>
                <c:pt idx="178">
                  <c:v>23</c:v>
                </c:pt>
                <c:pt idx="179">
                  <c:v>22</c:v>
                </c:pt>
                <c:pt idx="180">
                  <c:v>25</c:v>
                </c:pt>
                <c:pt idx="181">
                  <c:v>33</c:v>
                </c:pt>
                <c:pt idx="182">
                  <c:v>28</c:v>
                </c:pt>
                <c:pt idx="183">
                  <c:v>25</c:v>
                </c:pt>
                <c:pt idx="184">
                  <c:v>25</c:v>
                </c:pt>
                <c:pt idx="185">
                  <c:v>26</c:v>
                </c:pt>
                <c:pt idx="186">
                  <c:v>27</c:v>
                </c:pt>
                <c:pt idx="187">
                  <c:v>17.5</c:v>
                </c:pt>
                <c:pt idx="188">
                  <c:v>16</c:v>
                </c:pt>
                <c:pt idx="189">
                  <c:v>15.5</c:v>
                </c:pt>
                <c:pt idx="190">
                  <c:v>14.5</c:v>
                </c:pt>
                <c:pt idx="191">
                  <c:v>22</c:v>
                </c:pt>
                <c:pt idx="192">
                  <c:v>22</c:v>
                </c:pt>
                <c:pt idx="193">
                  <c:v>24</c:v>
                </c:pt>
                <c:pt idx="194">
                  <c:v>22.5</c:v>
                </c:pt>
                <c:pt idx="195">
                  <c:v>29</c:v>
                </c:pt>
                <c:pt idx="196">
                  <c:v>24.5</c:v>
                </c:pt>
                <c:pt idx="197">
                  <c:v>29</c:v>
                </c:pt>
                <c:pt idx="198">
                  <c:v>33</c:v>
                </c:pt>
                <c:pt idx="199">
                  <c:v>20</c:v>
                </c:pt>
                <c:pt idx="200">
                  <c:v>18</c:v>
                </c:pt>
                <c:pt idx="201">
                  <c:v>18.5</c:v>
                </c:pt>
                <c:pt idx="202">
                  <c:v>17.5</c:v>
                </c:pt>
                <c:pt idx="203">
                  <c:v>29.5</c:v>
                </c:pt>
                <c:pt idx="204">
                  <c:v>32</c:v>
                </c:pt>
                <c:pt idx="205">
                  <c:v>28</c:v>
                </c:pt>
                <c:pt idx="206">
                  <c:v>26.5</c:v>
                </c:pt>
                <c:pt idx="207">
                  <c:v>20</c:v>
                </c:pt>
                <c:pt idx="208">
                  <c:v>13</c:v>
                </c:pt>
                <c:pt idx="209">
                  <c:v>19</c:v>
                </c:pt>
                <c:pt idx="210">
                  <c:v>19</c:v>
                </c:pt>
                <c:pt idx="211">
                  <c:v>16.5</c:v>
                </c:pt>
                <c:pt idx="212">
                  <c:v>16.5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31.5</c:v>
                </c:pt>
                <c:pt idx="217">
                  <c:v>30</c:v>
                </c:pt>
                <c:pt idx="218">
                  <c:v>36</c:v>
                </c:pt>
                <c:pt idx="219">
                  <c:v>25.5</c:v>
                </c:pt>
                <c:pt idx="220">
                  <c:v>33.5</c:v>
                </c:pt>
                <c:pt idx="221">
                  <c:v>17.5</c:v>
                </c:pt>
                <c:pt idx="222">
                  <c:v>17</c:v>
                </c:pt>
                <c:pt idx="223">
                  <c:v>15.5</c:v>
                </c:pt>
                <c:pt idx="224">
                  <c:v>15</c:v>
                </c:pt>
                <c:pt idx="225">
                  <c:v>17.5</c:v>
                </c:pt>
                <c:pt idx="226">
                  <c:v>20.5</c:v>
                </c:pt>
                <c:pt idx="227">
                  <c:v>19</c:v>
                </c:pt>
                <c:pt idx="228">
                  <c:v>18.5</c:v>
                </c:pt>
                <c:pt idx="229">
                  <c:v>16</c:v>
                </c:pt>
                <c:pt idx="230">
                  <c:v>15.5</c:v>
                </c:pt>
                <c:pt idx="231">
                  <c:v>15.5</c:v>
                </c:pt>
                <c:pt idx="232">
                  <c:v>16</c:v>
                </c:pt>
                <c:pt idx="233">
                  <c:v>29</c:v>
                </c:pt>
                <c:pt idx="234">
                  <c:v>24.5</c:v>
                </c:pt>
                <c:pt idx="235">
                  <c:v>26</c:v>
                </c:pt>
                <c:pt idx="236">
                  <c:v>25.5</c:v>
                </c:pt>
                <c:pt idx="237">
                  <c:v>30.5</c:v>
                </c:pt>
                <c:pt idx="238">
                  <c:v>33.5</c:v>
                </c:pt>
                <c:pt idx="239">
                  <c:v>30</c:v>
                </c:pt>
                <c:pt idx="240">
                  <c:v>30.5</c:v>
                </c:pt>
                <c:pt idx="241">
                  <c:v>22</c:v>
                </c:pt>
                <c:pt idx="242">
                  <c:v>21.5</c:v>
                </c:pt>
                <c:pt idx="243">
                  <c:v>21.5</c:v>
                </c:pt>
                <c:pt idx="244">
                  <c:v>43.1</c:v>
                </c:pt>
                <c:pt idx="245">
                  <c:v>36.1</c:v>
                </c:pt>
                <c:pt idx="246">
                  <c:v>32.8</c:v>
                </c:pt>
                <c:pt idx="247">
                  <c:v>39.4</c:v>
                </c:pt>
                <c:pt idx="248">
                  <c:v>36.1</c:v>
                </c:pt>
                <c:pt idx="249">
                  <c:v>19.9</c:v>
                </c:pt>
                <c:pt idx="250">
                  <c:v>19.4</c:v>
                </c:pt>
                <c:pt idx="251">
                  <c:v>20.2</c:v>
                </c:pt>
                <c:pt idx="252">
                  <c:v>19.2</c:v>
                </c:pt>
                <c:pt idx="253">
                  <c:v>20.5</c:v>
                </c:pt>
                <c:pt idx="254">
                  <c:v>20.2</c:v>
                </c:pt>
                <c:pt idx="255">
                  <c:v>25.1</c:v>
                </c:pt>
                <c:pt idx="256">
                  <c:v>20.5</c:v>
                </c:pt>
                <c:pt idx="257">
                  <c:v>19.4</c:v>
                </c:pt>
                <c:pt idx="258">
                  <c:v>20.6</c:v>
                </c:pt>
                <c:pt idx="259">
                  <c:v>20.8</c:v>
                </c:pt>
                <c:pt idx="260">
                  <c:v>18.6</c:v>
                </c:pt>
                <c:pt idx="261">
                  <c:v>18.1</c:v>
                </c:pt>
                <c:pt idx="262">
                  <c:v>19.2</c:v>
                </c:pt>
                <c:pt idx="263">
                  <c:v>17.7</c:v>
                </c:pt>
                <c:pt idx="264">
                  <c:v>18.1</c:v>
                </c:pt>
                <c:pt idx="265">
                  <c:v>17.5</c:v>
                </c:pt>
                <c:pt idx="266">
                  <c:v>30</c:v>
                </c:pt>
                <c:pt idx="267">
                  <c:v>27.5</c:v>
                </c:pt>
                <c:pt idx="268">
                  <c:v>27.2</c:v>
                </c:pt>
                <c:pt idx="269">
                  <c:v>30.9</c:v>
                </c:pt>
                <c:pt idx="270">
                  <c:v>21.1</c:v>
                </c:pt>
                <c:pt idx="271">
                  <c:v>23.2</c:v>
                </c:pt>
                <c:pt idx="272">
                  <c:v>23.8</c:v>
                </c:pt>
                <c:pt idx="273">
                  <c:v>23.9</c:v>
                </c:pt>
                <c:pt idx="274">
                  <c:v>20.3</c:v>
                </c:pt>
                <c:pt idx="275">
                  <c:v>17</c:v>
                </c:pt>
                <c:pt idx="276">
                  <c:v>21.6</c:v>
                </c:pt>
                <c:pt idx="277">
                  <c:v>16.2</c:v>
                </c:pt>
                <c:pt idx="278">
                  <c:v>31.5</c:v>
                </c:pt>
                <c:pt idx="279">
                  <c:v>29.5</c:v>
                </c:pt>
                <c:pt idx="280">
                  <c:v>21.5</c:v>
                </c:pt>
                <c:pt idx="281">
                  <c:v>19.8</c:v>
                </c:pt>
                <c:pt idx="282">
                  <c:v>22.3</c:v>
                </c:pt>
                <c:pt idx="283">
                  <c:v>20.2</c:v>
                </c:pt>
                <c:pt idx="284">
                  <c:v>20.6</c:v>
                </c:pt>
                <c:pt idx="285">
                  <c:v>17</c:v>
                </c:pt>
                <c:pt idx="286">
                  <c:v>17.6</c:v>
                </c:pt>
                <c:pt idx="287">
                  <c:v>16.5</c:v>
                </c:pt>
                <c:pt idx="288">
                  <c:v>18.2</c:v>
                </c:pt>
                <c:pt idx="289">
                  <c:v>16.9</c:v>
                </c:pt>
                <c:pt idx="290">
                  <c:v>15.5</c:v>
                </c:pt>
                <c:pt idx="291">
                  <c:v>19.2</c:v>
                </c:pt>
                <c:pt idx="292">
                  <c:v>18.5</c:v>
                </c:pt>
                <c:pt idx="293">
                  <c:v>31.9</c:v>
                </c:pt>
                <c:pt idx="294">
                  <c:v>34.1</c:v>
                </c:pt>
                <c:pt idx="295">
                  <c:v>35.7</c:v>
                </c:pt>
                <c:pt idx="296">
                  <c:v>27.4</c:v>
                </c:pt>
                <c:pt idx="297">
                  <c:v>25.4</c:v>
                </c:pt>
                <c:pt idx="298">
                  <c:v>23</c:v>
                </c:pt>
                <c:pt idx="299">
                  <c:v>27.2</c:v>
                </c:pt>
                <c:pt idx="300">
                  <c:v>23.9</c:v>
                </c:pt>
                <c:pt idx="301">
                  <c:v>34.2</c:v>
                </c:pt>
                <c:pt idx="302">
                  <c:v>34.5</c:v>
                </c:pt>
                <c:pt idx="303">
                  <c:v>31.8</c:v>
                </c:pt>
                <c:pt idx="304">
                  <c:v>37.3</c:v>
                </c:pt>
                <c:pt idx="305">
                  <c:v>28.4</c:v>
                </c:pt>
                <c:pt idx="306">
                  <c:v>28.8</c:v>
                </c:pt>
                <c:pt idx="307">
                  <c:v>26.8</c:v>
                </c:pt>
                <c:pt idx="308">
                  <c:v>33.5</c:v>
                </c:pt>
                <c:pt idx="309">
                  <c:v>41.5</c:v>
                </c:pt>
                <c:pt idx="310">
                  <c:v>38.1</c:v>
                </c:pt>
                <c:pt idx="311">
                  <c:v>32.1</c:v>
                </c:pt>
                <c:pt idx="312">
                  <c:v>37.2</c:v>
                </c:pt>
                <c:pt idx="313">
                  <c:v>28</c:v>
                </c:pt>
                <c:pt idx="314">
                  <c:v>26.4</c:v>
                </c:pt>
                <c:pt idx="315">
                  <c:v>24.3</c:v>
                </c:pt>
                <c:pt idx="316">
                  <c:v>19.1</c:v>
                </c:pt>
                <c:pt idx="317">
                  <c:v>34.3</c:v>
                </c:pt>
                <c:pt idx="318">
                  <c:v>29.8</c:v>
                </c:pt>
                <c:pt idx="319">
                  <c:v>31.3</c:v>
                </c:pt>
                <c:pt idx="320">
                  <c:v>37</c:v>
                </c:pt>
                <c:pt idx="321">
                  <c:v>32.2</c:v>
                </c:pt>
                <c:pt idx="322">
                  <c:v>46.6</c:v>
                </c:pt>
                <c:pt idx="323">
                  <c:v>27.9</c:v>
                </c:pt>
                <c:pt idx="324">
                  <c:v>40.8</c:v>
                </c:pt>
                <c:pt idx="325">
                  <c:v>44.3</c:v>
                </c:pt>
                <c:pt idx="326">
                  <c:v>43.4</c:v>
                </c:pt>
                <c:pt idx="327">
                  <c:v>36.4</c:v>
                </c:pt>
                <c:pt idx="328">
                  <c:v>30</c:v>
                </c:pt>
                <c:pt idx="329">
                  <c:v>44.6</c:v>
                </c:pt>
                <c:pt idx="330">
                  <c:v>40.9</c:v>
                </c:pt>
                <c:pt idx="331">
                  <c:v>33.8</c:v>
                </c:pt>
                <c:pt idx="332">
                  <c:v>29.8</c:v>
                </c:pt>
                <c:pt idx="333">
                  <c:v>32.7</c:v>
                </c:pt>
                <c:pt idx="334">
                  <c:v>23.7</c:v>
                </c:pt>
                <c:pt idx="335">
                  <c:v>35</c:v>
                </c:pt>
                <c:pt idx="336">
                  <c:v>23.6</c:v>
                </c:pt>
                <c:pt idx="337">
                  <c:v>32.4</c:v>
                </c:pt>
                <c:pt idx="338">
                  <c:v>27.2</c:v>
                </c:pt>
                <c:pt idx="339">
                  <c:v>26.6</c:v>
                </c:pt>
                <c:pt idx="340">
                  <c:v>25.8</c:v>
                </c:pt>
                <c:pt idx="341">
                  <c:v>23.5</c:v>
                </c:pt>
                <c:pt idx="342">
                  <c:v>30</c:v>
                </c:pt>
                <c:pt idx="343">
                  <c:v>39.1</c:v>
                </c:pt>
                <c:pt idx="344">
                  <c:v>39</c:v>
                </c:pt>
                <c:pt idx="345">
                  <c:v>35.1</c:v>
                </c:pt>
                <c:pt idx="346">
                  <c:v>32.3</c:v>
                </c:pt>
                <c:pt idx="347">
                  <c:v>37</c:v>
                </c:pt>
                <c:pt idx="348">
                  <c:v>37.7</c:v>
                </c:pt>
                <c:pt idx="349">
                  <c:v>34.1</c:v>
                </c:pt>
                <c:pt idx="350">
                  <c:v>34.7</c:v>
                </c:pt>
                <c:pt idx="351">
                  <c:v>34.4</c:v>
                </c:pt>
                <c:pt idx="352">
                  <c:v>29.9</c:v>
                </c:pt>
                <c:pt idx="353">
                  <c:v>33</c:v>
                </c:pt>
                <c:pt idx="354">
                  <c:v>34.5</c:v>
                </c:pt>
                <c:pt idx="355">
                  <c:v>33.7</c:v>
                </c:pt>
                <c:pt idx="356">
                  <c:v>32.4</c:v>
                </c:pt>
                <c:pt idx="357">
                  <c:v>32.9</c:v>
                </c:pt>
                <c:pt idx="358">
                  <c:v>31.6</c:v>
                </c:pt>
                <c:pt idx="359">
                  <c:v>28.1</c:v>
                </c:pt>
                <c:pt idx="360">
                  <c:v>30.7</c:v>
                </c:pt>
                <c:pt idx="361">
                  <c:v>25.4</c:v>
                </c:pt>
                <c:pt idx="362">
                  <c:v>24.2</c:v>
                </c:pt>
                <c:pt idx="363">
                  <c:v>22.4</c:v>
                </c:pt>
                <c:pt idx="364">
                  <c:v>26.6</c:v>
                </c:pt>
                <c:pt idx="365">
                  <c:v>20.2</c:v>
                </c:pt>
                <c:pt idx="366">
                  <c:v>17.6</c:v>
                </c:pt>
                <c:pt idx="367">
                  <c:v>28</c:v>
                </c:pt>
                <c:pt idx="368">
                  <c:v>27</c:v>
                </c:pt>
                <c:pt idx="369">
                  <c:v>34</c:v>
                </c:pt>
                <c:pt idx="370">
                  <c:v>31</c:v>
                </c:pt>
                <c:pt idx="371">
                  <c:v>29</c:v>
                </c:pt>
                <c:pt idx="372">
                  <c:v>27</c:v>
                </c:pt>
                <c:pt idx="373">
                  <c:v>24</c:v>
                </c:pt>
                <c:pt idx="374">
                  <c:v>23</c:v>
                </c:pt>
                <c:pt idx="375">
                  <c:v>36</c:v>
                </c:pt>
                <c:pt idx="376">
                  <c:v>37</c:v>
                </c:pt>
                <c:pt idx="377">
                  <c:v>31</c:v>
                </c:pt>
                <c:pt idx="378">
                  <c:v>38</c:v>
                </c:pt>
                <c:pt idx="379">
                  <c:v>36</c:v>
                </c:pt>
                <c:pt idx="380">
                  <c:v>36</c:v>
                </c:pt>
                <c:pt idx="381">
                  <c:v>36</c:v>
                </c:pt>
                <c:pt idx="382">
                  <c:v>34</c:v>
                </c:pt>
                <c:pt idx="383">
                  <c:v>38</c:v>
                </c:pt>
                <c:pt idx="384">
                  <c:v>32</c:v>
                </c:pt>
                <c:pt idx="385">
                  <c:v>38</c:v>
                </c:pt>
                <c:pt idx="386">
                  <c:v>25</c:v>
                </c:pt>
                <c:pt idx="387">
                  <c:v>38</c:v>
                </c:pt>
                <c:pt idx="388">
                  <c:v>26</c:v>
                </c:pt>
                <c:pt idx="389">
                  <c:v>22</c:v>
                </c:pt>
                <c:pt idx="390">
                  <c:v>32</c:v>
                </c:pt>
                <c:pt idx="391">
                  <c:v>36</c:v>
                </c:pt>
                <c:pt idx="392">
                  <c:v>27</c:v>
                </c:pt>
                <c:pt idx="393">
                  <c:v>27</c:v>
                </c:pt>
                <c:pt idx="394">
                  <c:v>44</c:v>
                </c:pt>
                <c:pt idx="395">
                  <c:v>32</c:v>
                </c:pt>
                <c:pt idx="396">
                  <c:v>28</c:v>
                </c:pt>
                <c:pt idx="397">
                  <c:v>31</c:v>
                </c:pt>
              </c:numCache>
            </c:numRef>
          </c:yVal>
          <c:smooth val="0"/>
        </c:ser>
        <c:axId val="27072888"/>
        <c:axId val="1299656"/>
      </c:scatterChart>
      <c:valAx>
        <c:axId val="27072888"/>
        <c:scaling>
          <c:orientation val="minMax"/>
          <c:max val="4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Country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299656"/>
        <c:crosses val="autoZero"/>
        <c:crossBetween val="midCat"/>
        <c:majorUnit val="1"/>
      </c:valAx>
      <c:valAx>
        <c:axId val="129965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MPG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707288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mpg_data_for_test!$B$2:$B$399</c:f>
              <c:numCache>
                <c:formatCode>General</c:formatCode>
                <c:ptCount val="39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4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6</c:v>
                </c:pt>
                <c:pt idx="46">
                  <c:v>4</c:v>
                </c:pt>
                <c:pt idx="47">
                  <c:v>6</c:v>
                </c:pt>
                <c:pt idx="48">
                  <c:v>6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3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4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6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3</c:v>
                </c:pt>
                <c:pt idx="112">
                  <c:v>4</c:v>
                </c:pt>
                <c:pt idx="113">
                  <c:v>6</c:v>
                </c:pt>
                <c:pt idx="114">
                  <c:v>4</c:v>
                </c:pt>
                <c:pt idx="115">
                  <c:v>8</c:v>
                </c:pt>
                <c:pt idx="116">
                  <c:v>8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8</c:v>
                </c:pt>
                <c:pt idx="122">
                  <c:v>4</c:v>
                </c:pt>
                <c:pt idx="123">
                  <c:v>6</c:v>
                </c:pt>
                <c:pt idx="124">
                  <c:v>8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8</c:v>
                </c:pt>
                <c:pt idx="166">
                  <c:v>8</c:v>
                </c:pt>
                <c:pt idx="167">
                  <c:v>4</c:v>
                </c:pt>
                <c:pt idx="168">
                  <c:v>4</c:v>
                </c:pt>
                <c:pt idx="169">
                  <c:v>6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6</c:v>
                </c:pt>
                <c:pt idx="175">
                  <c:v>4</c:v>
                </c:pt>
                <c:pt idx="176">
                  <c:v>6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8</c:v>
                </c:pt>
                <c:pt idx="209">
                  <c:v>4</c:v>
                </c:pt>
                <c:pt idx="210">
                  <c:v>6</c:v>
                </c:pt>
                <c:pt idx="211">
                  <c:v>6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6</c:v>
                </c:pt>
                <c:pt idx="242">
                  <c:v>4</c:v>
                </c:pt>
                <c:pt idx="243">
                  <c:v>3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8</c:v>
                </c:pt>
                <c:pt idx="250">
                  <c:v>8</c:v>
                </c:pt>
                <c:pt idx="251">
                  <c:v>8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4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8</c:v>
                </c:pt>
                <c:pt idx="263">
                  <c:v>6</c:v>
                </c:pt>
                <c:pt idx="264">
                  <c:v>8</c:v>
                </c:pt>
                <c:pt idx="265">
                  <c:v>8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5</c:v>
                </c:pt>
                <c:pt idx="275">
                  <c:v>6</c:v>
                </c:pt>
                <c:pt idx="276">
                  <c:v>4</c:v>
                </c:pt>
                <c:pt idx="277">
                  <c:v>6</c:v>
                </c:pt>
                <c:pt idx="278">
                  <c:v>4</c:v>
                </c:pt>
                <c:pt idx="279">
                  <c:v>4</c:v>
                </c:pt>
                <c:pt idx="280">
                  <c:v>6</c:v>
                </c:pt>
                <c:pt idx="281">
                  <c:v>6</c:v>
                </c:pt>
                <c:pt idx="282">
                  <c:v>4</c:v>
                </c:pt>
                <c:pt idx="283">
                  <c:v>6</c:v>
                </c:pt>
                <c:pt idx="284">
                  <c:v>6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5</c:v>
                </c:pt>
                <c:pt idx="298">
                  <c:v>8</c:v>
                </c:pt>
                <c:pt idx="299">
                  <c:v>4</c:v>
                </c:pt>
                <c:pt idx="300">
                  <c:v>8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6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5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6</c:v>
                </c:pt>
                <c:pt idx="334">
                  <c:v>3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6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8</c:v>
                </c:pt>
                <c:pt idx="365">
                  <c:v>6</c:v>
                </c:pt>
                <c:pt idx="366">
                  <c:v>6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6</c:v>
                </c:pt>
                <c:pt idx="387">
                  <c:v>6</c:v>
                </c:pt>
                <c:pt idx="388">
                  <c:v>4</c:v>
                </c:pt>
                <c:pt idx="389">
                  <c:v>6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</c:numCache>
            </c:numRef>
          </c:xVal>
          <c:yVal>
            <c:numRef>
              <c:f>Regression_Output!$C$31:$C$428</c:f>
              <c:numCache>
                <c:formatCode>General</c:formatCode>
                <c:ptCount val="398"/>
                <c:pt idx="0">
                  <c:v>2.95314834227972</c:v>
                </c:pt>
                <c:pt idx="1">
                  <c:v>0.932218742340034</c:v>
                </c:pt>
                <c:pt idx="2">
                  <c:v>2.66821877185625</c:v>
                </c:pt>
                <c:pt idx="3">
                  <c:v>0.831781092959929</c:v>
                </c:pt>
                <c:pt idx="4">
                  <c:v>1.96272630936924</c:v>
                </c:pt>
                <c:pt idx="5">
                  <c:v>4.32446297829937</c:v>
                </c:pt>
                <c:pt idx="6">
                  <c:v>3.33595085991723</c:v>
                </c:pt>
                <c:pt idx="7">
                  <c:v>3.29903575156458</c:v>
                </c:pt>
                <c:pt idx="8">
                  <c:v>3.77387528185567</c:v>
                </c:pt>
                <c:pt idx="9">
                  <c:v>1.83043757085714</c:v>
                </c:pt>
                <c:pt idx="10">
                  <c:v>-0.367248444563302</c:v>
                </c:pt>
                <c:pt idx="11">
                  <c:v>-0.197490559742434</c:v>
                </c:pt>
                <c:pt idx="12">
                  <c:v>0.371225869041183</c:v>
                </c:pt>
                <c:pt idx="13">
                  <c:v>-5.13144647367864</c:v>
                </c:pt>
                <c:pt idx="14">
                  <c:v>-0.158971933487301</c:v>
                </c:pt>
                <c:pt idx="15">
                  <c:v>2.93604275170899</c:v>
                </c:pt>
                <c:pt idx="16">
                  <c:v>-1.44648252600525</c:v>
                </c:pt>
                <c:pt idx="17">
                  <c:v>0.0708280591310029</c:v>
                </c:pt>
                <c:pt idx="18">
                  <c:v>1.48349710757809</c:v>
                </c:pt>
                <c:pt idx="19">
                  <c:v>-1.18460173046751</c:v>
                </c:pt>
                <c:pt idx="20">
                  <c:v>3.99394019276043</c:v>
                </c:pt>
                <c:pt idx="21">
                  <c:v>1.75067527242454</c:v>
                </c:pt>
                <c:pt idx="22">
                  <c:v>2.25211317589913</c:v>
                </c:pt>
                <c:pt idx="23">
                  <c:v>2.68820007528532</c:v>
                </c:pt>
                <c:pt idx="24">
                  <c:v>0.657121318141215</c:v>
                </c:pt>
                <c:pt idx="25">
                  <c:v>2.38172589820058</c:v>
                </c:pt>
                <c:pt idx="26">
                  <c:v>1.5127107383488</c:v>
                </c:pt>
                <c:pt idx="27">
                  <c:v>2.61763359324351</c:v>
                </c:pt>
                <c:pt idx="28">
                  <c:v>2.5279900512347</c:v>
                </c:pt>
                <c:pt idx="29">
                  <c:v>0.730409996842987</c:v>
                </c:pt>
                <c:pt idx="30">
                  <c:v>4.60209531117128</c:v>
                </c:pt>
                <c:pt idx="31">
                  <c:v>-0.781722338841142</c:v>
                </c:pt>
                <c:pt idx="32">
                  <c:v>0.658759991018627</c:v>
                </c:pt>
                <c:pt idx="33">
                  <c:v>-2.50676724699309</c:v>
                </c:pt>
                <c:pt idx="34">
                  <c:v>-0.164097262868886</c:v>
                </c:pt>
                <c:pt idx="35">
                  <c:v>-0.453758944727014</c:v>
                </c:pt>
                <c:pt idx="36">
                  <c:v>1.19108519935732</c:v>
                </c:pt>
                <c:pt idx="37">
                  <c:v>0.622704354846597</c:v>
                </c:pt>
                <c:pt idx="38">
                  <c:v>2.5668855040504</c:v>
                </c:pt>
                <c:pt idx="39">
                  <c:v>3.48332123715969</c:v>
                </c:pt>
                <c:pt idx="40">
                  <c:v>1.87405067501795</c:v>
                </c:pt>
                <c:pt idx="41">
                  <c:v>2.12852822276997</c:v>
                </c:pt>
                <c:pt idx="42">
                  <c:v>5.15173473208755</c:v>
                </c:pt>
                <c:pt idx="43">
                  <c:v>4.24164434610638</c:v>
                </c:pt>
                <c:pt idx="44">
                  <c:v>6.93519122677132</c:v>
                </c:pt>
                <c:pt idx="45">
                  <c:v>-1.72734567346094</c:v>
                </c:pt>
                <c:pt idx="46">
                  <c:v>-1.01172381300277</c:v>
                </c:pt>
                <c:pt idx="47">
                  <c:v>1.27767755127082</c:v>
                </c:pt>
                <c:pt idx="48">
                  <c:v>-0.804941884174909</c:v>
                </c:pt>
                <c:pt idx="49">
                  <c:v>-0.267860503920392</c:v>
                </c:pt>
                <c:pt idx="50">
                  <c:v>2.82526443999355</c:v>
                </c:pt>
                <c:pt idx="51">
                  <c:v>4.44019139653032</c:v>
                </c:pt>
                <c:pt idx="52">
                  <c:v>4.73376252236692</c:v>
                </c:pt>
                <c:pt idx="53">
                  <c:v>2.12769287334796</c:v>
                </c:pt>
                <c:pt idx="54">
                  <c:v>5.19074988436069</c:v>
                </c:pt>
                <c:pt idx="55">
                  <c:v>-0.607427112687521</c:v>
                </c:pt>
                <c:pt idx="56">
                  <c:v>0.76461621912673</c:v>
                </c:pt>
                <c:pt idx="57">
                  <c:v>-2.33433497920802</c:v>
                </c:pt>
                <c:pt idx="58">
                  <c:v>0.47718989442491</c:v>
                </c:pt>
                <c:pt idx="59">
                  <c:v>-3.05118799517198</c:v>
                </c:pt>
                <c:pt idx="60">
                  <c:v>-3.54545213743747</c:v>
                </c:pt>
                <c:pt idx="61">
                  <c:v>-3.20114628733876</c:v>
                </c:pt>
                <c:pt idx="62">
                  <c:v>1.24609556591405</c:v>
                </c:pt>
                <c:pt idx="63">
                  <c:v>2.1608061881584</c:v>
                </c:pt>
                <c:pt idx="64">
                  <c:v>2.59079881017871</c:v>
                </c:pt>
                <c:pt idx="65">
                  <c:v>0.998716026391037</c:v>
                </c:pt>
                <c:pt idx="66">
                  <c:v>1.95915092692207</c:v>
                </c:pt>
                <c:pt idx="67">
                  <c:v>0.818581344113177</c:v>
                </c:pt>
                <c:pt idx="68">
                  <c:v>2.48407733234308</c:v>
                </c:pt>
                <c:pt idx="69">
                  <c:v>1.25130489080109</c:v>
                </c:pt>
                <c:pt idx="70">
                  <c:v>1.58234526126752</c:v>
                </c:pt>
                <c:pt idx="71">
                  <c:v>-6.37331295647235</c:v>
                </c:pt>
                <c:pt idx="72">
                  <c:v>1.33426937719474</c:v>
                </c:pt>
                <c:pt idx="73">
                  <c:v>0.221422784127292</c:v>
                </c:pt>
                <c:pt idx="74">
                  <c:v>1.59218867211342</c:v>
                </c:pt>
                <c:pt idx="75">
                  <c:v>1.16103611229058</c:v>
                </c:pt>
                <c:pt idx="76">
                  <c:v>-2.35983146940547</c:v>
                </c:pt>
                <c:pt idx="77">
                  <c:v>-2.00134074977061</c:v>
                </c:pt>
                <c:pt idx="78">
                  <c:v>0.159487985775947</c:v>
                </c:pt>
                <c:pt idx="79">
                  <c:v>0.239621154595024</c:v>
                </c:pt>
                <c:pt idx="80">
                  <c:v>-1.03315303316661</c:v>
                </c:pt>
                <c:pt idx="81">
                  <c:v>1.8665632784471</c:v>
                </c:pt>
                <c:pt idx="82">
                  <c:v>-1.83644177912381</c:v>
                </c:pt>
                <c:pt idx="83">
                  <c:v>3.8963014757302</c:v>
                </c:pt>
                <c:pt idx="84">
                  <c:v>-0.398281307522367</c:v>
                </c:pt>
                <c:pt idx="85">
                  <c:v>-0.605937148783482</c:v>
                </c:pt>
                <c:pt idx="86">
                  <c:v>-1.79393618381302</c:v>
                </c:pt>
                <c:pt idx="87">
                  <c:v>-1.78978408365946</c:v>
                </c:pt>
                <c:pt idx="88">
                  <c:v>0.251283927801857</c:v>
                </c:pt>
                <c:pt idx="89">
                  <c:v>-0.455206901884871</c:v>
                </c:pt>
                <c:pt idx="90">
                  <c:v>2.99673325227616</c:v>
                </c:pt>
                <c:pt idx="91">
                  <c:v>0.567321699557709</c:v>
                </c:pt>
                <c:pt idx="92">
                  <c:v>0.875059679154731</c:v>
                </c:pt>
                <c:pt idx="93">
                  <c:v>1.42804451330624</c:v>
                </c:pt>
                <c:pt idx="94">
                  <c:v>2.63292837704033</c:v>
                </c:pt>
                <c:pt idx="95">
                  <c:v>2.92485447400333</c:v>
                </c:pt>
                <c:pt idx="96">
                  <c:v>-2.47937557009562</c:v>
                </c:pt>
                <c:pt idx="97">
                  <c:v>-1.87324347803763</c:v>
                </c:pt>
                <c:pt idx="98">
                  <c:v>-3.51922320562093</c:v>
                </c:pt>
                <c:pt idx="99">
                  <c:v>-3.20868939821396</c:v>
                </c:pt>
                <c:pt idx="100">
                  <c:v>-3.27198416371674</c:v>
                </c:pt>
                <c:pt idx="101">
                  <c:v>2.10496234108077</c:v>
                </c:pt>
                <c:pt idx="102">
                  <c:v>-2.72305020887503</c:v>
                </c:pt>
                <c:pt idx="103">
                  <c:v>1.93607609320588</c:v>
                </c:pt>
                <c:pt idx="104">
                  <c:v>2.71166907110098</c:v>
                </c:pt>
                <c:pt idx="105">
                  <c:v>2.81143560109582</c:v>
                </c:pt>
                <c:pt idx="106">
                  <c:v>1.16488396595831</c:v>
                </c:pt>
                <c:pt idx="107">
                  <c:v>-4.15816140162017</c:v>
                </c:pt>
                <c:pt idx="108">
                  <c:v>-7.18099153925481</c:v>
                </c:pt>
                <c:pt idx="109">
                  <c:v>-3.60847372001439</c:v>
                </c:pt>
                <c:pt idx="110">
                  <c:v>-4.42138800840881</c:v>
                </c:pt>
                <c:pt idx="111">
                  <c:v>-9.59887488705947</c:v>
                </c:pt>
                <c:pt idx="112">
                  <c:v>-5.58628704665188</c:v>
                </c:pt>
                <c:pt idx="113">
                  <c:v>-1.58241852870184</c:v>
                </c:pt>
                <c:pt idx="114">
                  <c:v>0.480574510859569</c:v>
                </c:pt>
                <c:pt idx="115">
                  <c:v>0.835384135175659</c:v>
                </c:pt>
                <c:pt idx="116">
                  <c:v>3.72096481472149</c:v>
                </c:pt>
                <c:pt idx="117">
                  <c:v>0.463406191506405</c:v>
                </c:pt>
                <c:pt idx="118">
                  <c:v>-2.79967902352258</c:v>
                </c:pt>
                <c:pt idx="119">
                  <c:v>-3.57480080919452</c:v>
                </c:pt>
                <c:pt idx="120">
                  <c:v>-2.63325696357011</c:v>
                </c:pt>
                <c:pt idx="121">
                  <c:v>-2.83711941244373</c:v>
                </c:pt>
                <c:pt idx="122">
                  <c:v>1.08618952350276</c:v>
                </c:pt>
                <c:pt idx="123">
                  <c:v>-2.98364767684215</c:v>
                </c:pt>
                <c:pt idx="124">
                  <c:v>-5.25641020425639</c:v>
                </c:pt>
                <c:pt idx="125">
                  <c:v>-0.375301680076603</c:v>
                </c:pt>
                <c:pt idx="126">
                  <c:v>-0.967830699454545</c:v>
                </c:pt>
                <c:pt idx="127">
                  <c:v>-3.25440844116976</c:v>
                </c:pt>
                <c:pt idx="128">
                  <c:v>-4.7985270130525</c:v>
                </c:pt>
                <c:pt idx="129">
                  <c:v>0.919699681682836</c:v>
                </c:pt>
                <c:pt idx="130">
                  <c:v>1.70129965038402</c:v>
                </c:pt>
                <c:pt idx="131">
                  <c:v>1.11134484061524</c:v>
                </c:pt>
                <c:pt idx="132">
                  <c:v>0.840191089866153</c:v>
                </c:pt>
                <c:pt idx="133">
                  <c:v>-0.838954062184108</c:v>
                </c:pt>
                <c:pt idx="134">
                  <c:v>-1.92680621377154</c:v>
                </c:pt>
                <c:pt idx="135">
                  <c:v>0.64582647151321</c:v>
                </c:pt>
                <c:pt idx="136">
                  <c:v>2.24453583526468</c:v>
                </c:pt>
                <c:pt idx="137">
                  <c:v>2.12689392715964</c:v>
                </c:pt>
                <c:pt idx="138">
                  <c:v>2.22615827450542</c:v>
                </c:pt>
                <c:pt idx="139">
                  <c:v>3.37386410255047</c:v>
                </c:pt>
                <c:pt idx="140">
                  <c:v>0.991486415517464</c:v>
                </c:pt>
                <c:pt idx="141">
                  <c:v>2.23108748660781</c:v>
                </c:pt>
                <c:pt idx="142">
                  <c:v>-2.24903221392178</c:v>
                </c:pt>
                <c:pt idx="143">
                  <c:v>-0.10788541319198</c:v>
                </c:pt>
                <c:pt idx="144">
                  <c:v>-1.02335805398927</c:v>
                </c:pt>
                <c:pt idx="145">
                  <c:v>2.1068076694561</c:v>
                </c:pt>
                <c:pt idx="146">
                  <c:v>2.25678330490507</c:v>
                </c:pt>
                <c:pt idx="147">
                  <c:v>-3.38098467534247</c:v>
                </c:pt>
                <c:pt idx="148">
                  <c:v>-0.835440453570097</c:v>
                </c:pt>
                <c:pt idx="149">
                  <c:v>-2.49969894345831</c:v>
                </c:pt>
                <c:pt idx="150">
                  <c:v>-1.02125738795431</c:v>
                </c:pt>
                <c:pt idx="151">
                  <c:v>2.9530240327575</c:v>
                </c:pt>
                <c:pt idx="152">
                  <c:v>-1.53066519866174</c:v>
                </c:pt>
                <c:pt idx="153">
                  <c:v>-1.57237270574204</c:v>
                </c:pt>
                <c:pt idx="154">
                  <c:v>-5.67501057281345</c:v>
                </c:pt>
                <c:pt idx="155">
                  <c:v>-7.36524760721431</c:v>
                </c:pt>
                <c:pt idx="156">
                  <c:v>3.75455990146287</c:v>
                </c:pt>
                <c:pt idx="157">
                  <c:v>1.62212851503394</c:v>
                </c:pt>
                <c:pt idx="158">
                  <c:v>3.65770970796334</c:v>
                </c:pt>
                <c:pt idx="159">
                  <c:v>2.13385633327539</c:v>
                </c:pt>
                <c:pt idx="160">
                  <c:v>0.408647201276466</c:v>
                </c:pt>
                <c:pt idx="161">
                  <c:v>-0.87945786207667</c:v>
                </c:pt>
                <c:pt idx="162">
                  <c:v>-3.11616341357316</c:v>
                </c:pt>
                <c:pt idx="163">
                  <c:v>0.670239275368182</c:v>
                </c:pt>
                <c:pt idx="164">
                  <c:v>-0.835935469365161</c:v>
                </c:pt>
                <c:pt idx="165">
                  <c:v>-0.246290541959127</c:v>
                </c:pt>
                <c:pt idx="166">
                  <c:v>-7.95792833830846</c:v>
                </c:pt>
                <c:pt idx="167">
                  <c:v>-0.331538956892309</c:v>
                </c:pt>
                <c:pt idx="168">
                  <c:v>-1.15071811740772</c:v>
                </c:pt>
                <c:pt idx="169">
                  <c:v>-2.92103611738511</c:v>
                </c:pt>
                <c:pt idx="170">
                  <c:v>-1.66852498521475</c:v>
                </c:pt>
                <c:pt idx="171">
                  <c:v>-1.99030755452976</c:v>
                </c:pt>
                <c:pt idx="172">
                  <c:v>-2.51580829140982</c:v>
                </c:pt>
                <c:pt idx="173">
                  <c:v>-3.03703099848033</c:v>
                </c:pt>
                <c:pt idx="174">
                  <c:v>-3.18411304680668</c:v>
                </c:pt>
                <c:pt idx="175">
                  <c:v>-0.212445012195989</c:v>
                </c:pt>
                <c:pt idx="176">
                  <c:v>-2.18013367001278</c:v>
                </c:pt>
                <c:pt idx="177">
                  <c:v>-1.38500304213111</c:v>
                </c:pt>
                <c:pt idx="178">
                  <c:v>-0.0113540970340438</c:v>
                </c:pt>
                <c:pt idx="179">
                  <c:v>-0.744134730824477</c:v>
                </c:pt>
                <c:pt idx="180">
                  <c:v>0.770354832646419</c:v>
                </c:pt>
                <c:pt idx="181">
                  <c:v>0.830199224289736</c:v>
                </c:pt>
                <c:pt idx="182">
                  <c:v>1.31170731836633</c:v>
                </c:pt>
                <c:pt idx="183">
                  <c:v>-3.68205992491719</c:v>
                </c:pt>
                <c:pt idx="184">
                  <c:v>-0.0328276136035655</c:v>
                </c:pt>
                <c:pt idx="185">
                  <c:v>-0.763174383243751</c:v>
                </c:pt>
                <c:pt idx="186">
                  <c:v>-1.34069012841392</c:v>
                </c:pt>
                <c:pt idx="187">
                  <c:v>2.76036601971506</c:v>
                </c:pt>
                <c:pt idx="188">
                  <c:v>0.988260887929577</c:v>
                </c:pt>
                <c:pt idx="189">
                  <c:v>-1.27475161250825</c:v>
                </c:pt>
                <c:pt idx="190">
                  <c:v>-0.938693949835056</c:v>
                </c:pt>
                <c:pt idx="191">
                  <c:v>0.636060861543975</c:v>
                </c:pt>
                <c:pt idx="192">
                  <c:v>1.10162507214648</c:v>
                </c:pt>
                <c:pt idx="193">
                  <c:v>1.17946913989913</c:v>
                </c:pt>
                <c:pt idx="194">
                  <c:v>-0.324036949514706</c:v>
                </c:pt>
                <c:pt idx="195">
                  <c:v>0.234570292105296</c:v>
                </c:pt>
                <c:pt idx="196">
                  <c:v>-3.53378333268198</c:v>
                </c:pt>
                <c:pt idx="197">
                  <c:v>-0.983140365097253</c:v>
                </c:pt>
                <c:pt idx="198">
                  <c:v>0.0859162346377147</c:v>
                </c:pt>
                <c:pt idx="199">
                  <c:v>1.21356943272973</c:v>
                </c:pt>
                <c:pt idx="200">
                  <c:v>-2.39590149899166</c:v>
                </c:pt>
                <c:pt idx="201">
                  <c:v>-0.532872130294351</c:v>
                </c:pt>
                <c:pt idx="202">
                  <c:v>-5.05452361598007</c:v>
                </c:pt>
                <c:pt idx="203">
                  <c:v>-1.17308489158898</c:v>
                </c:pt>
                <c:pt idx="204">
                  <c:v>0.783152458252587</c:v>
                </c:pt>
                <c:pt idx="205">
                  <c:v>-2.22625416367634</c:v>
                </c:pt>
                <c:pt idx="206">
                  <c:v>1.24242711177733</c:v>
                </c:pt>
                <c:pt idx="207">
                  <c:v>-2.3555152930215</c:v>
                </c:pt>
                <c:pt idx="208">
                  <c:v>-3.69202878730871</c:v>
                </c:pt>
                <c:pt idx="209">
                  <c:v>-3.11416598663376</c:v>
                </c:pt>
                <c:pt idx="210">
                  <c:v>-5.80580280363876</c:v>
                </c:pt>
                <c:pt idx="211">
                  <c:v>-1.11281769818553</c:v>
                </c:pt>
                <c:pt idx="212">
                  <c:v>2.64940275594299</c:v>
                </c:pt>
                <c:pt idx="213">
                  <c:v>-3.51540558097064</c:v>
                </c:pt>
                <c:pt idx="214">
                  <c:v>-4.29834815477306</c:v>
                </c:pt>
                <c:pt idx="215">
                  <c:v>-4.99284601644672</c:v>
                </c:pt>
                <c:pt idx="216">
                  <c:v>-0.517629803074975</c:v>
                </c:pt>
                <c:pt idx="217">
                  <c:v>1.83645875986545</c:v>
                </c:pt>
                <c:pt idx="218">
                  <c:v>4.16928885338373</c:v>
                </c:pt>
                <c:pt idx="219">
                  <c:v>-1.74006504170756</c:v>
                </c:pt>
                <c:pt idx="220">
                  <c:v>1.24839093173066</c:v>
                </c:pt>
                <c:pt idx="221">
                  <c:v>-0.103532663778019</c:v>
                </c:pt>
                <c:pt idx="222">
                  <c:v>0.382061139124382</c:v>
                </c:pt>
                <c:pt idx="223">
                  <c:v>-0.732152299144786</c:v>
                </c:pt>
                <c:pt idx="224">
                  <c:v>-0.216072708202461</c:v>
                </c:pt>
                <c:pt idx="225">
                  <c:v>-3.13490819973168</c:v>
                </c:pt>
                <c:pt idx="226">
                  <c:v>-0.515368800893796</c:v>
                </c:pt>
                <c:pt idx="227">
                  <c:v>-0.679182918383418</c:v>
                </c:pt>
                <c:pt idx="228">
                  <c:v>-2.50614798037418</c:v>
                </c:pt>
                <c:pt idx="229">
                  <c:v>-0.549601079453701</c:v>
                </c:pt>
                <c:pt idx="230">
                  <c:v>-0.61828342393914</c:v>
                </c:pt>
                <c:pt idx="231">
                  <c:v>-0.301798325190724</c:v>
                </c:pt>
                <c:pt idx="232">
                  <c:v>0.412739403606146</c:v>
                </c:pt>
                <c:pt idx="233">
                  <c:v>-1.76140800902115</c:v>
                </c:pt>
                <c:pt idx="234">
                  <c:v>-0.537332086974473</c:v>
                </c:pt>
                <c:pt idx="235">
                  <c:v>-4.40623562335515</c:v>
                </c:pt>
                <c:pt idx="236">
                  <c:v>0.808034429636436</c:v>
                </c:pt>
                <c:pt idx="237">
                  <c:v>1.45450428935736</c:v>
                </c:pt>
                <c:pt idx="238">
                  <c:v>5.00361080741927</c:v>
                </c:pt>
                <c:pt idx="239">
                  <c:v>-2.22702215632974</c:v>
                </c:pt>
                <c:pt idx="240">
                  <c:v>1.4364899083833</c:v>
                </c:pt>
                <c:pt idx="241">
                  <c:v>-4.20266787180621</c:v>
                </c:pt>
                <c:pt idx="242">
                  <c:v>-4.719553010378</c:v>
                </c:pt>
                <c:pt idx="243">
                  <c:v>-5.04871538864806</c:v>
                </c:pt>
                <c:pt idx="244">
                  <c:v>10.9653112640871</c:v>
                </c:pt>
                <c:pt idx="245">
                  <c:v>4.90488873326389</c:v>
                </c:pt>
                <c:pt idx="246">
                  <c:v>-0.295175835023102</c:v>
                </c:pt>
                <c:pt idx="247">
                  <c:v>7.06817035803618</c:v>
                </c:pt>
                <c:pt idx="248">
                  <c:v>1.90346217166034</c:v>
                </c:pt>
                <c:pt idx="249">
                  <c:v>-1.78513611764343</c:v>
                </c:pt>
                <c:pt idx="250">
                  <c:v>-0.307923668184614</c:v>
                </c:pt>
                <c:pt idx="251">
                  <c:v>-0.274359736244161</c:v>
                </c:pt>
                <c:pt idx="252">
                  <c:v>-2.03937086598801</c:v>
                </c:pt>
                <c:pt idx="253">
                  <c:v>-2.72362539035112</c:v>
                </c:pt>
                <c:pt idx="254">
                  <c:v>-4.22228625777859</c:v>
                </c:pt>
                <c:pt idx="255">
                  <c:v>-0.557243785825101</c:v>
                </c:pt>
                <c:pt idx="256">
                  <c:v>-1.21839457016083</c:v>
                </c:pt>
                <c:pt idx="257">
                  <c:v>-4.06365397011653</c:v>
                </c:pt>
                <c:pt idx="258">
                  <c:v>-1.370893237668</c:v>
                </c:pt>
                <c:pt idx="259">
                  <c:v>-3.00319714563601</c:v>
                </c:pt>
                <c:pt idx="260">
                  <c:v>-1.84049661298565</c:v>
                </c:pt>
                <c:pt idx="261">
                  <c:v>-3.91397437358413</c:v>
                </c:pt>
                <c:pt idx="262">
                  <c:v>-2.24432883028595</c:v>
                </c:pt>
                <c:pt idx="263">
                  <c:v>-2.74936585335601</c:v>
                </c:pt>
                <c:pt idx="264">
                  <c:v>-4.66100869120019</c:v>
                </c:pt>
                <c:pt idx="265">
                  <c:v>0.0425561040395266</c:v>
                </c:pt>
                <c:pt idx="266">
                  <c:v>1.01027420233894</c:v>
                </c:pt>
                <c:pt idx="267">
                  <c:v>-1.77023297673025</c:v>
                </c:pt>
                <c:pt idx="268">
                  <c:v>-3.52322535018549</c:v>
                </c:pt>
                <c:pt idx="269">
                  <c:v>2.55180851835708</c:v>
                </c:pt>
                <c:pt idx="270">
                  <c:v>-8.52234036118171</c:v>
                </c:pt>
                <c:pt idx="271">
                  <c:v>-2.46703139517518</c:v>
                </c:pt>
                <c:pt idx="272">
                  <c:v>-1.41034824111165</c:v>
                </c:pt>
                <c:pt idx="273">
                  <c:v>-6.14250739046135</c:v>
                </c:pt>
                <c:pt idx="274">
                  <c:v>-5.28806816130525</c:v>
                </c:pt>
                <c:pt idx="275">
                  <c:v>-6.19841254006054</c:v>
                </c:pt>
                <c:pt idx="276">
                  <c:v>-4.25790717258288</c:v>
                </c:pt>
                <c:pt idx="277">
                  <c:v>-5.27934974874116</c:v>
                </c:pt>
                <c:pt idx="278">
                  <c:v>0.335574054457457</c:v>
                </c:pt>
                <c:pt idx="279">
                  <c:v>-2.5048732973256</c:v>
                </c:pt>
                <c:pt idx="280">
                  <c:v>-1.94028995364317</c:v>
                </c:pt>
                <c:pt idx="281">
                  <c:v>-5.42040413120037</c:v>
                </c:pt>
                <c:pt idx="282">
                  <c:v>-3.14698582264966</c:v>
                </c:pt>
                <c:pt idx="283">
                  <c:v>-3.73899237640655</c:v>
                </c:pt>
                <c:pt idx="284">
                  <c:v>-2.13788587137108</c:v>
                </c:pt>
                <c:pt idx="285">
                  <c:v>-2.85053825237891</c:v>
                </c:pt>
                <c:pt idx="286">
                  <c:v>-2.79573096925957</c:v>
                </c:pt>
                <c:pt idx="287">
                  <c:v>-3.16721109476886</c:v>
                </c:pt>
                <c:pt idx="288">
                  <c:v>-1.87843519815718</c:v>
                </c:pt>
                <c:pt idx="289">
                  <c:v>0.0448068080493016</c:v>
                </c:pt>
                <c:pt idx="290">
                  <c:v>-3.54710582547155</c:v>
                </c:pt>
                <c:pt idx="291">
                  <c:v>-1.51432347534973</c:v>
                </c:pt>
                <c:pt idx="292">
                  <c:v>-1.24834900474188</c:v>
                </c:pt>
                <c:pt idx="293">
                  <c:v>-0.370573139128666</c:v>
                </c:pt>
                <c:pt idx="294">
                  <c:v>0.590046641048602</c:v>
                </c:pt>
                <c:pt idx="295">
                  <c:v>4.72148571974315</c:v>
                </c:pt>
                <c:pt idx="296">
                  <c:v>0.94383168469242</c:v>
                </c:pt>
                <c:pt idx="297">
                  <c:v>1.95550726486793</c:v>
                </c:pt>
                <c:pt idx="298">
                  <c:v>2.42640429125992</c:v>
                </c:pt>
                <c:pt idx="299">
                  <c:v>1.38311434418438</c:v>
                </c:pt>
                <c:pt idx="300">
                  <c:v>0.945046805757876</c:v>
                </c:pt>
                <c:pt idx="301">
                  <c:v>4.9404922675901</c:v>
                </c:pt>
                <c:pt idx="302">
                  <c:v>4.75828592256332</c:v>
                </c:pt>
                <c:pt idx="303">
                  <c:v>-1.74343870795509</c:v>
                </c:pt>
                <c:pt idx="304">
                  <c:v>6.26313873881855</c:v>
                </c:pt>
                <c:pt idx="305">
                  <c:v>1.42020726715243</c:v>
                </c:pt>
                <c:pt idx="306">
                  <c:v>2.522723794034</c:v>
                </c:pt>
                <c:pt idx="307">
                  <c:v>1.08018405859502</c:v>
                </c:pt>
                <c:pt idx="308">
                  <c:v>6.00853992399779</c:v>
                </c:pt>
                <c:pt idx="309">
                  <c:v>9.76980925277041</c:v>
                </c:pt>
                <c:pt idx="310">
                  <c:v>3.34210463995375</c:v>
                </c:pt>
                <c:pt idx="311">
                  <c:v>1.48863016792675</c:v>
                </c:pt>
                <c:pt idx="312">
                  <c:v>3.12394200953724</c:v>
                </c:pt>
                <c:pt idx="313">
                  <c:v>0.276305356860249</c:v>
                </c:pt>
                <c:pt idx="314">
                  <c:v>-0.00352041669517433</c:v>
                </c:pt>
                <c:pt idx="315">
                  <c:v>-1.57915713913686</c:v>
                </c:pt>
                <c:pt idx="316">
                  <c:v>-4.72883805304592</c:v>
                </c:pt>
                <c:pt idx="317">
                  <c:v>2.81425706630106</c:v>
                </c:pt>
                <c:pt idx="318">
                  <c:v>-0.15976212884819</c:v>
                </c:pt>
                <c:pt idx="319">
                  <c:v>0.0922556834349599</c:v>
                </c:pt>
                <c:pt idx="320">
                  <c:v>5.56222437107846</c:v>
                </c:pt>
                <c:pt idx="321">
                  <c:v>-0.414738523099821</c:v>
                </c:pt>
                <c:pt idx="322">
                  <c:v>12.9970962349293</c:v>
                </c:pt>
                <c:pt idx="323">
                  <c:v>1.29507908354133</c:v>
                </c:pt>
                <c:pt idx="324">
                  <c:v>7.10203949721577</c:v>
                </c:pt>
                <c:pt idx="325">
                  <c:v>11.3066013736796</c:v>
                </c:pt>
                <c:pt idx="326">
                  <c:v>11.8932003850902</c:v>
                </c:pt>
                <c:pt idx="327">
                  <c:v>9.41888944200962</c:v>
                </c:pt>
                <c:pt idx="328">
                  <c:v>3.93768147433174</c:v>
                </c:pt>
                <c:pt idx="329">
                  <c:v>9.56115670396524</c:v>
                </c:pt>
                <c:pt idx="330">
                  <c:v>7.00629703024011</c:v>
                </c:pt>
                <c:pt idx="331">
                  <c:v>0.236966691301845</c:v>
                </c:pt>
                <c:pt idx="332">
                  <c:v>-4.00186157838479</c:v>
                </c:pt>
                <c:pt idx="333">
                  <c:v>5.22821368907079</c:v>
                </c:pt>
                <c:pt idx="334">
                  <c:v>-6.96750675033042</c:v>
                </c:pt>
                <c:pt idx="335">
                  <c:v>5.31231331748008</c:v>
                </c:pt>
                <c:pt idx="336">
                  <c:v>-2.29471716862267</c:v>
                </c:pt>
                <c:pt idx="337">
                  <c:v>-0.231444288207491</c:v>
                </c:pt>
                <c:pt idx="338">
                  <c:v>-2.234128971588</c:v>
                </c:pt>
                <c:pt idx="339">
                  <c:v>-2.24175196985211</c:v>
                </c:pt>
                <c:pt idx="340">
                  <c:v>-2.94535710857822</c:v>
                </c:pt>
                <c:pt idx="341">
                  <c:v>-3.60647059846201</c:v>
                </c:pt>
                <c:pt idx="342">
                  <c:v>0.114060216847953</c:v>
                </c:pt>
                <c:pt idx="343">
                  <c:v>2.50439523562765</c:v>
                </c:pt>
                <c:pt idx="344">
                  <c:v>6.07184706885961</c:v>
                </c:pt>
                <c:pt idx="345">
                  <c:v>-1.401447462922</c:v>
                </c:pt>
                <c:pt idx="346">
                  <c:v>-2.53057023585018</c:v>
                </c:pt>
                <c:pt idx="347">
                  <c:v>1.63349617045557</c:v>
                </c:pt>
                <c:pt idx="348">
                  <c:v>2.89570323236982</c:v>
                </c:pt>
                <c:pt idx="349">
                  <c:v>-0.973140908310015</c:v>
                </c:pt>
                <c:pt idx="350">
                  <c:v>3.78198355469128</c:v>
                </c:pt>
                <c:pt idx="351">
                  <c:v>2.40194883754518</c:v>
                </c:pt>
                <c:pt idx="352">
                  <c:v>-0.266243490876768</c:v>
                </c:pt>
                <c:pt idx="353">
                  <c:v>0.701633899712995</c:v>
                </c:pt>
                <c:pt idx="354">
                  <c:v>3.02234648941385</c:v>
                </c:pt>
                <c:pt idx="355">
                  <c:v>0.0562142559203735</c:v>
                </c:pt>
                <c:pt idx="356">
                  <c:v>-0.543379883919677</c:v>
                </c:pt>
                <c:pt idx="357">
                  <c:v>2.04758436748298</c:v>
                </c:pt>
                <c:pt idx="358">
                  <c:v>0.172620908709398</c:v>
                </c:pt>
                <c:pt idx="359">
                  <c:v>1.56204017551914</c:v>
                </c:pt>
                <c:pt idx="360">
                  <c:v>4.47925919898846</c:v>
                </c:pt>
                <c:pt idx="361">
                  <c:v>-3.23114514684265</c:v>
                </c:pt>
                <c:pt idx="362">
                  <c:v>-3.85201367409279</c:v>
                </c:pt>
                <c:pt idx="363">
                  <c:v>-1.52421822709993</c:v>
                </c:pt>
                <c:pt idx="364">
                  <c:v>2.92284336073684</c:v>
                </c:pt>
                <c:pt idx="365">
                  <c:v>-5.92028565421055</c:v>
                </c:pt>
                <c:pt idx="366">
                  <c:v>-6.31153860166739</c:v>
                </c:pt>
                <c:pt idx="367">
                  <c:v>-1.26108735520534</c:v>
                </c:pt>
                <c:pt idx="368">
                  <c:v>-1.94027074374445</c:v>
                </c:pt>
                <c:pt idx="369">
                  <c:v>3.48312617834335</c:v>
                </c:pt>
                <c:pt idx="370">
                  <c:v>1.79483442436476</c:v>
                </c:pt>
                <c:pt idx="371">
                  <c:v>-0.980853044942237</c:v>
                </c:pt>
                <c:pt idx="372">
                  <c:v>-1.98283931411572</c:v>
                </c:pt>
                <c:pt idx="373">
                  <c:v>-3.73474945469984</c:v>
                </c:pt>
                <c:pt idx="374">
                  <c:v>-4.52963276693657</c:v>
                </c:pt>
                <c:pt idx="375">
                  <c:v>1.45504905328342</c:v>
                </c:pt>
                <c:pt idx="376">
                  <c:v>1.24611034641867</c:v>
                </c:pt>
                <c:pt idx="377">
                  <c:v>-5.06685484235872</c:v>
                </c:pt>
                <c:pt idx="378">
                  <c:v>5.74793937021637</c:v>
                </c:pt>
                <c:pt idx="379">
                  <c:v>3.75723539562257</c:v>
                </c:pt>
                <c:pt idx="380">
                  <c:v>1.19984631429546</c:v>
                </c:pt>
                <c:pt idx="381">
                  <c:v>1.56106939544075</c:v>
                </c:pt>
                <c:pt idx="382">
                  <c:v>-0.47675825977143</c:v>
                </c:pt>
                <c:pt idx="383">
                  <c:v>2.11416648871126</c:v>
                </c:pt>
                <c:pt idx="384">
                  <c:v>-3.9474623588703</c:v>
                </c:pt>
                <c:pt idx="385">
                  <c:v>2.20803880768295</c:v>
                </c:pt>
                <c:pt idx="386">
                  <c:v>-1.88612934018287</c:v>
                </c:pt>
                <c:pt idx="387">
                  <c:v>9.58964827817395</c:v>
                </c:pt>
                <c:pt idx="388">
                  <c:v>-3.7400237410265</c:v>
                </c:pt>
                <c:pt idx="389">
                  <c:v>-6.4280133901577</c:v>
                </c:pt>
                <c:pt idx="390">
                  <c:v>0.262820970232298</c:v>
                </c:pt>
                <c:pt idx="391">
                  <c:v>5.25240809904544</c:v>
                </c:pt>
                <c:pt idx="392">
                  <c:v>-0.491304434092122</c:v>
                </c:pt>
                <c:pt idx="393">
                  <c:v>-1.25091404652878</c:v>
                </c:pt>
                <c:pt idx="394">
                  <c:v>9.46714119790205</c:v>
                </c:pt>
                <c:pt idx="395">
                  <c:v>0.876861364286924</c:v>
                </c:pt>
                <c:pt idx="396">
                  <c:v>-1.32689601651887</c:v>
                </c:pt>
                <c:pt idx="397">
                  <c:v>2.29778336103639</c:v>
                </c:pt>
              </c:numCache>
            </c:numRef>
          </c:yVal>
          <c:smooth val="0"/>
        </c:ser>
        <c:axId val="68519299"/>
        <c:axId val="53703636"/>
      </c:scatterChart>
      <c:valAx>
        <c:axId val="6851929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cylinder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3703636"/>
        <c:crosses val="autoZero"/>
        <c:crossBetween val="midCat"/>
      </c:valAx>
      <c:valAx>
        <c:axId val="53703636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Residuals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851929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0000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>
                <a:solidFill>
                  <a:srgbClr val="ff3333"/>
                </a:solidFill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xVal>
            <c:numRef>
              <c:f>mpg_data_for_test!$B$2:$B$399</c:f>
              <c:numCache>
                <c:formatCode>General</c:formatCode>
                <c:ptCount val="39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4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6</c:v>
                </c:pt>
                <c:pt idx="46">
                  <c:v>4</c:v>
                </c:pt>
                <c:pt idx="47">
                  <c:v>6</c:v>
                </c:pt>
                <c:pt idx="48">
                  <c:v>6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3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4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6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3</c:v>
                </c:pt>
                <c:pt idx="112">
                  <c:v>4</c:v>
                </c:pt>
                <c:pt idx="113">
                  <c:v>6</c:v>
                </c:pt>
                <c:pt idx="114">
                  <c:v>4</c:v>
                </c:pt>
                <c:pt idx="115">
                  <c:v>8</c:v>
                </c:pt>
                <c:pt idx="116">
                  <c:v>8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8</c:v>
                </c:pt>
                <c:pt idx="122">
                  <c:v>4</c:v>
                </c:pt>
                <c:pt idx="123">
                  <c:v>6</c:v>
                </c:pt>
                <c:pt idx="124">
                  <c:v>8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8</c:v>
                </c:pt>
                <c:pt idx="166">
                  <c:v>8</c:v>
                </c:pt>
                <c:pt idx="167">
                  <c:v>4</c:v>
                </c:pt>
                <c:pt idx="168">
                  <c:v>4</c:v>
                </c:pt>
                <c:pt idx="169">
                  <c:v>6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6</c:v>
                </c:pt>
                <c:pt idx="175">
                  <c:v>4</c:v>
                </c:pt>
                <c:pt idx="176">
                  <c:v>6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8</c:v>
                </c:pt>
                <c:pt idx="209">
                  <c:v>4</c:v>
                </c:pt>
                <c:pt idx="210">
                  <c:v>6</c:v>
                </c:pt>
                <c:pt idx="211">
                  <c:v>6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6</c:v>
                </c:pt>
                <c:pt idx="242">
                  <c:v>4</c:v>
                </c:pt>
                <c:pt idx="243">
                  <c:v>3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8</c:v>
                </c:pt>
                <c:pt idx="250">
                  <c:v>8</c:v>
                </c:pt>
                <c:pt idx="251">
                  <c:v>8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4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8</c:v>
                </c:pt>
                <c:pt idx="263">
                  <c:v>6</c:v>
                </c:pt>
                <c:pt idx="264">
                  <c:v>8</c:v>
                </c:pt>
                <c:pt idx="265">
                  <c:v>8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5</c:v>
                </c:pt>
                <c:pt idx="275">
                  <c:v>6</c:v>
                </c:pt>
                <c:pt idx="276">
                  <c:v>4</c:v>
                </c:pt>
                <c:pt idx="277">
                  <c:v>6</c:v>
                </c:pt>
                <c:pt idx="278">
                  <c:v>4</c:v>
                </c:pt>
                <c:pt idx="279">
                  <c:v>4</c:v>
                </c:pt>
                <c:pt idx="280">
                  <c:v>6</c:v>
                </c:pt>
                <c:pt idx="281">
                  <c:v>6</c:v>
                </c:pt>
                <c:pt idx="282">
                  <c:v>4</c:v>
                </c:pt>
                <c:pt idx="283">
                  <c:v>6</c:v>
                </c:pt>
                <c:pt idx="284">
                  <c:v>6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5</c:v>
                </c:pt>
                <c:pt idx="298">
                  <c:v>8</c:v>
                </c:pt>
                <c:pt idx="299">
                  <c:v>4</c:v>
                </c:pt>
                <c:pt idx="300">
                  <c:v>8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6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5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6</c:v>
                </c:pt>
                <c:pt idx="334">
                  <c:v>3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6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8</c:v>
                </c:pt>
                <c:pt idx="365">
                  <c:v>6</c:v>
                </c:pt>
                <c:pt idx="366">
                  <c:v>6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6</c:v>
                </c:pt>
                <c:pt idx="387">
                  <c:v>6</c:v>
                </c:pt>
                <c:pt idx="388">
                  <c:v>4</c:v>
                </c:pt>
                <c:pt idx="389">
                  <c:v>6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</c:numCache>
            </c:numRef>
          </c:xVal>
          <c:yVal>
            <c:numRef>
              <c:f>Regression_Output!$C$31:$C$428</c:f>
              <c:numCache>
                <c:formatCode>General</c:formatCode>
                <c:ptCount val="398"/>
                <c:pt idx="0">
                  <c:v>2.95314834227972</c:v>
                </c:pt>
                <c:pt idx="1">
                  <c:v>0.932218742340034</c:v>
                </c:pt>
                <c:pt idx="2">
                  <c:v>2.66821877185625</c:v>
                </c:pt>
                <c:pt idx="3">
                  <c:v>0.831781092959929</c:v>
                </c:pt>
                <c:pt idx="4">
                  <c:v>1.96272630936924</c:v>
                </c:pt>
                <c:pt idx="5">
                  <c:v>4.32446297829937</c:v>
                </c:pt>
                <c:pt idx="6">
                  <c:v>3.33595085991723</c:v>
                </c:pt>
                <c:pt idx="7">
                  <c:v>3.29903575156458</c:v>
                </c:pt>
                <c:pt idx="8">
                  <c:v>3.77387528185567</c:v>
                </c:pt>
                <c:pt idx="9">
                  <c:v>1.83043757085714</c:v>
                </c:pt>
                <c:pt idx="10">
                  <c:v>-0.367248444563302</c:v>
                </c:pt>
                <c:pt idx="11">
                  <c:v>-0.197490559742434</c:v>
                </c:pt>
                <c:pt idx="12">
                  <c:v>0.371225869041183</c:v>
                </c:pt>
                <c:pt idx="13">
                  <c:v>-5.13144647367864</c:v>
                </c:pt>
                <c:pt idx="14">
                  <c:v>-0.158971933487301</c:v>
                </c:pt>
                <c:pt idx="15">
                  <c:v>2.93604275170899</c:v>
                </c:pt>
                <c:pt idx="16">
                  <c:v>-1.44648252600525</c:v>
                </c:pt>
                <c:pt idx="17">
                  <c:v>0.0708280591310029</c:v>
                </c:pt>
                <c:pt idx="18">
                  <c:v>1.48349710757809</c:v>
                </c:pt>
                <c:pt idx="19">
                  <c:v>-1.18460173046751</c:v>
                </c:pt>
                <c:pt idx="20">
                  <c:v>3.99394019276043</c:v>
                </c:pt>
                <c:pt idx="21">
                  <c:v>1.75067527242454</c:v>
                </c:pt>
                <c:pt idx="22">
                  <c:v>2.25211317589913</c:v>
                </c:pt>
                <c:pt idx="23">
                  <c:v>2.68820007528532</c:v>
                </c:pt>
                <c:pt idx="24">
                  <c:v>0.657121318141215</c:v>
                </c:pt>
                <c:pt idx="25">
                  <c:v>2.38172589820058</c:v>
                </c:pt>
                <c:pt idx="26">
                  <c:v>1.5127107383488</c:v>
                </c:pt>
                <c:pt idx="27">
                  <c:v>2.61763359324351</c:v>
                </c:pt>
                <c:pt idx="28">
                  <c:v>2.5279900512347</c:v>
                </c:pt>
                <c:pt idx="29">
                  <c:v>0.730409996842987</c:v>
                </c:pt>
                <c:pt idx="30">
                  <c:v>4.60209531117128</c:v>
                </c:pt>
                <c:pt idx="31">
                  <c:v>-0.781722338841142</c:v>
                </c:pt>
                <c:pt idx="32">
                  <c:v>0.658759991018627</c:v>
                </c:pt>
                <c:pt idx="33">
                  <c:v>-2.50676724699309</c:v>
                </c:pt>
                <c:pt idx="34">
                  <c:v>-0.164097262868886</c:v>
                </c:pt>
                <c:pt idx="35">
                  <c:v>-0.453758944727014</c:v>
                </c:pt>
                <c:pt idx="36">
                  <c:v>1.19108519935732</c:v>
                </c:pt>
                <c:pt idx="37">
                  <c:v>0.622704354846597</c:v>
                </c:pt>
                <c:pt idx="38">
                  <c:v>2.5668855040504</c:v>
                </c:pt>
                <c:pt idx="39">
                  <c:v>3.48332123715969</c:v>
                </c:pt>
                <c:pt idx="40">
                  <c:v>1.87405067501795</c:v>
                </c:pt>
                <c:pt idx="41">
                  <c:v>2.12852822276997</c:v>
                </c:pt>
                <c:pt idx="42">
                  <c:v>5.15173473208755</c:v>
                </c:pt>
                <c:pt idx="43">
                  <c:v>4.24164434610638</c:v>
                </c:pt>
                <c:pt idx="44">
                  <c:v>6.93519122677132</c:v>
                </c:pt>
                <c:pt idx="45">
                  <c:v>-1.72734567346094</c:v>
                </c:pt>
                <c:pt idx="46">
                  <c:v>-1.01172381300277</c:v>
                </c:pt>
                <c:pt idx="47">
                  <c:v>1.27767755127082</c:v>
                </c:pt>
                <c:pt idx="48">
                  <c:v>-0.804941884174909</c:v>
                </c:pt>
                <c:pt idx="49">
                  <c:v>-0.267860503920392</c:v>
                </c:pt>
                <c:pt idx="50">
                  <c:v>2.82526443999355</c:v>
                </c:pt>
                <c:pt idx="51">
                  <c:v>4.44019139653032</c:v>
                </c:pt>
                <c:pt idx="52">
                  <c:v>4.73376252236692</c:v>
                </c:pt>
                <c:pt idx="53">
                  <c:v>2.12769287334796</c:v>
                </c:pt>
                <c:pt idx="54">
                  <c:v>5.19074988436069</c:v>
                </c:pt>
                <c:pt idx="55">
                  <c:v>-0.607427112687521</c:v>
                </c:pt>
                <c:pt idx="56">
                  <c:v>0.76461621912673</c:v>
                </c:pt>
                <c:pt idx="57">
                  <c:v>-2.33433497920802</c:v>
                </c:pt>
                <c:pt idx="58">
                  <c:v>0.47718989442491</c:v>
                </c:pt>
                <c:pt idx="59">
                  <c:v>-3.05118799517198</c:v>
                </c:pt>
                <c:pt idx="60">
                  <c:v>-3.54545213743747</c:v>
                </c:pt>
                <c:pt idx="61">
                  <c:v>-3.20114628733876</c:v>
                </c:pt>
                <c:pt idx="62">
                  <c:v>1.24609556591405</c:v>
                </c:pt>
                <c:pt idx="63">
                  <c:v>2.1608061881584</c:v>
                </c:pt>
                <c:pt idx="64">
                  <c:v>2.59079881017871</c:v>
                </c:pt>
                <c:pt idx="65">
                  <c:v>0.998716026391037</c:v>
                </c:pt>
                <c:pt idx="66">
                  <c:v>1.95915092692207</c:v>
                </c:pt>
                <c:pt idx="67">
                  <c:v>0.818581344113177</c:v>
                </c:pt>
                <c:pt idx="68">
                  <c:v>2.48407733234308</c:v>
                </c:pt>
                <c:pt idx="69">
                  <c:v>1.25130489080109</c:v>
                </c:pt>
                <c:pt idx="70">
                  <c:v>1.58234526126752</c:v>
                </c:pt>
                <c:pt idx="71">
                  <c:v>-6.37331295647235</c:v>
                </c:pt>
                <c:pt idx="72">
                  <c:v>1.33426937719474</c:v>
                </c:pt>
                <c:pt idx="73">
                  <c:v>0.221422784127292</c:v>
                </c:pt>
                <c:pt idx="74">
                  <c:v>1.59218867211342</c:v>
                </c:pt>
                <c:pt idx="75">
                  <c:v>1.16103611229058</c:v>
                </c:pt>
                <c:pt idx="76">
                  <c:v>-2.35983146940547</c:v>
                </c:pt>
                <c:pt idx="77">
                  <c:v>-2.00134074977061</c:v>
                </c:pt>
                <c:pt idx="78">
                  <c:v>0.159487985775947</c:v>
                </c:pt>
                <c:pt idx="79">
                  <c:v>0.239621154595024</c:v>
                </c:pt>
                <c:pt idx="80">
                  <c:v>-1.03315303316661</c:v>
                </c:pt>
                <c:pt idx="81">
                  <c:v>1.8665632784471</c:v>
                </c:pt>
                <c:pt idx="82">
                  <c:v>-1.83644177912381</c:v>
                </c:pt>
                <c:pt idx="83">
                  <c:v>3.8963014757302</c:v>
                </c:pt>
                <c:pt idx="84">
                  <c:v>-0.398281307522367</c:v>
                </c:pt>
                <c:pt idx="85">
                  <c:v>-0.605937148783482</c:v>
                </c:pt>
                <c:pt idx="86">
                  <c:v>-1.79393618381302</c:v>
                </c:pt>
                <c:pt idx="87">
                  <c:v>-1.78978408365946</c:v>
                </c:pt>
                <c:pt idx="88">
                  <c:v>0.251283927801857</c:v>
                </c:pt>
                <c:pt idx="89">
                  <c:v>-0.455206901884871</c:v>
                </c:pt>
                <c:pt idx="90">
                  <c:v>2.99673325227616</c:v>
                </c:pt>
                <c:pt idx="91">
                  <c:v>0.567321699557709</c:v>
                </c:pt>
                <c:pt idx="92">
                  <c:v>0.875059679154731</c:v>
                </c:pt>
                <c:pt idx="93">
                  <c:v>1.42804451330624</c:v>
                </c:pt>
                <c:pt idx="94">
                  <c:v>2.63292837704033</c:v>
                </c:pt>
                <c:pt idx="95">
                  <c:v>2.92485447400333</c:v>
                </c:pt>
                <c:pt idx="96">
                  <c:v>-2.47937557009562</c:v>
                </c:pt>
                <c:pt idx="97">
                  <c:v>-1.87324347803763</c:v>
                </c:pt>
                <c:pt idx="98">
                  <c:v>-3.51922320562093</c:v>
                </c:pt>
                <c:pt idx="99">
                  <c:v>-3.20868939821396</c:v>
                </c:pt>
                <c:pt idx="100">
                  <c:v>-3.27198416371674</c:v>
                </c:pt>
                <c:pt idx="101">
                  <c:v>2.10496234108077</c:v>
                </c:pt>
                <c:pt idx="102">
                  <c:v>-2.72305020887503</c:v>
                </c:pt>
                <c:pt idx="103">
                  <c:v>1.93607609320588</c:v>
                </c:pt>
                <c:pt idx="104">
                  <c:v>2.71166907110098</c:v>
                </c:pt>
                <c:pt idx="105">
                  <c:v>2.81143560109582</c:v>
                </c:pt>
                <c:pt idx="106">
                  <c:v>1.16488396595831</c:v>
                </c:pt>
                <c:pt idx="107">
                  <c:v>-4.15816140162017</c:v>
                </c:pt>
                <c:pt idx="108">
                  <c:v>-7.18099153925481</c:v>
                </c:pt>
                <c:pt idx="109">
                  <c:v>-3.60847372001439</c:v>
                </c:pt>
                <c:pt idx="110">
                  <c:v>-4.42138800840881</c:v>
                </c:pt>
                <c:pt idx="111">
                  <c:v>-9.59887488705947</c:v>
                </c:pt>
                <c:pt idx="112">
                  <c:v>-5.58628704665188</c:v>
                </c:pt>
                <c:pt idx="113">
                  <c:v>-1.58241852870184</c:v>
                </c:pt>
                <c:pt idx="114">
                  <c:v>0.480574510859569</c:v>
                </c:pt>
                <c:pt idx="115">
                  <c:v>0.835384135175659</c:v>
                </c:pt>
                <c:pt idx="116">
                  <c:v>3.72096481472149</c:v>
                </c:pt>
                <c:pt idx="117">
                  <c:v>0.463406191506405</c:v>
                </c:pt>
                <c:pt idx="118">
                  <c:v>-2.79967902352258</c:v>
                </c:pt>
                <c:pt idx="119">
                  <c:v>-3.57480080919452</c:v>
                </c:pt>
                <c:pt idx="120">
                  <c:v>-2.63325696357011</c:v>
                </c:pt>
                <c:pt idx="121">
                  <c:v>-2.83711941244373</c:v>
                </c:pt>
                <c:pt idx="122">
                  <c:v>1.08618952350276</c:v>
                </c:pt>
                <c:pt idx="123">
                  <c:v>-2.98364767684215</c:v>
                </c:pt>
                <c:pt idx="124">
                  <c:v>-5.25641020425639</c:v>
                </c:pt>
                <c:pt idx="125">
                  <c:v>-0.375301680076603</c:v>
                </c:pt>
                <c:pt idx="126">
                  <c:v>-0.967830699454545</c:v>
                </c:pt>
                <c:pt idx="127">
                  <c:v>-3.25440844116976</c:v>
                </c:pt>
                <c:pt idx="128">
                  <c:v>-4.7985270130525</c:v>
                </c:pt>
                <c:pt idx="129">
                  <c:v>0.919699681682836</c:v>
                </c:pt>
                <c:pt idx="130">
                  <c:v>1.70129965038402</c:v>
                </c:pt>
                <c:pt idx="131">
                  <c:v>1.11134484061524</c:v>
                </c:pt>
                <c:pt idx="132">
                  <c:v>0.840191089866153</c:v>
                </c:pt>
                <c:pt idx="133">
                  <c:v>-0.838954062184108</c:v>
                </c:pt>
                <c:pt idx="134">
                  <c:v>-1.92680621377154</c:v>
                </c:pt>
                <c:pt idx="135">
                  <c:v>0.64582647151321</c:v>
                </c:pt>
                <c:pt idx="136">
                  <c:v>2.24453583526468</c:v>
                </c:pt>
                <c:pt idx="137">
                  <c:v>2.12689392715964</c:v>
                </c:pt>
                <c:pt idx="138">
                  <c:v>2.22615827450542</c:v>
                </c:pt>
                <c:pt idx="139">
                  <c:v>3.37386410255047</c:v>
                </c:pt>
                <c:pt idx="140">
                  <c:v>0.991486415517464</c:v>
                </c:pt>
                <c:pt idx="141">
                  <c:v>2.23108748660781</c:v>
                </c:pt>
                <c:pt idx="142">
                  <c:v>-2.24903221392178</c:v>
                </c:pt>
                <c:pt idx="143">
                  <c:v>-0.10788541319198</c:v>
                </c:pt>
                <c:pt idx="144">
                  <c:v>-1.02335805398927</c:v>
                </c:pt>
                <c:pt idx="145">
                  <c:v>2.1068076694561</c:v>
                </c:pt>
                <c:pt idx="146">
                  <c:v>2.25678330490507</c:v>
                </c:pt>
                <c:pt idx="147">
                  <c:v>-3.38098467534247</c:v>
                </c:pt>
                <c:pt idx="148">
                  <c:v>-0.835440453570097</c:v>
                </c:pt>
                <c:pt idx="149">
                  <c:v>-2.49969894345831</c:v>
                </c:pt>
                <c:pt idx="150">
                  <c:v>-1.02125738795431</c:v>
                </c:pt>
                <c:pt idx="151">
                  <c:v>2.9530240327575</c:v>
                </c:pt>
                <c:pt idx="152">
                  <c:v>-1.53066519866174</c:v>
                </c:pt>
                <c:pt idx="153">
                  <c:v>-1.57237270574204</c:v>
                </c:pt>
                <c:pt idx="154">
                  <c:v>-5.67501057281345</c:v>
                </c:pt>
                <c:pt idx="155">
                  <c:v>-7.36524760721431</c:v>
                </c:pt>
                <c:pt idx="156">
                  <c:v>3.75455990146287</c:v>
                </c:pt>
                <c:pt idx="157">
                  <c:v>1.62212851503394</c:v>
                </c:pt>
                <c:pt idx="158">
                  <c:v>3.65770970796334</c:v>
                </c:pt>
                <c:pt idx="159">
                  <c:v>2.13385633327539</c:v>
                </c:pt>
                <c:pt idx="160">
                  <c:v>0.408647201276466</c:v>
                </c:pt>
                <c:pt idx="161">
                  <c:v>-0.87945786207667</c:v>
                </c:pt>
                <c:pt idx="162">
                  <c:v>-3.11616341357316</c:v>
                </c:pt>
                <c:pt idx="163">
                  <c:v>0.670239275368182</c:v>
                </c:pt>
                <c:pt idx="164">
                  <c:v>-0.835935469365161</c:v>
                </c:pt>
                <c:pt idx="165">
                  <c:v>-0.246290541959127</c:v>
                </c:pt>
                <c:pt idx="166">
                  <c:v>-7.95792833830846</c:v>
                </c:pt>
                <c:pt idx="167">
                  <c:v>-0.331538956892309</c:v>
                </c:pt>
                <c:pt idx="168">
                  <c:v>-1.15071811740772</c:v>
                </c:pt>
                <c:pt idx="169">
                  <c:v>-2.92103611738511</c:v>
                </c:pt>
                <c:pt idx="170">
                  <c:v>-1.66852498521475</c:v>
                </c:pt>
                <c:pt idx="171">
                  <c:v>-1.99030755452976</c:v>
                </c:pt>
                <c:pt idx="172">
                  <c:v>-2.51580829140982</c:v>
                </c:pt>
                <c:pt idx="173">
                  <c:v>-3.03703099848033</c:v>
                </c:pt>
                <c:pt idx="174">
                  <c:v>-3.18411304680668</c:v>
                </c:pt>
                <c:pt idx="175">
                  <c:v>-0.212445012195989</c:v>
                </c:pt>
                <c:pt idx="176">
                  <c:v>-2.18013367001278</c:v>
                </c:pt>
                <c:pt idx="177">
                  <c:v>-1.38500304213111</c:v>
                </c:pt>
                <c:pt idx="178">
                  <c:v>-0.0113540970340438</c:v>
                </c:pt>
                <c:pt idx="179">
                  <c:v>-0.744134730824477</c:v>
                </c:pt>
                <c:pt idx="180">
                  <c:v>0.770354832646419</c:v>
                </c:pt>
                <c:pt idx="181">
                  <c:v>0.830199224289736</c:v>
                </c:pt>
                <c:pt idx="182">
                  <c:v>1.31170731836633</c:v>
                </c:pt>
                <c:pt idx="183">
                  <c:v>-3.68205992491719</c:v>
                </c:pt>
                <c:pt idx="184">
                  <c:v>-0.0328276136035655</c:v>
                </c:pt>
                <c:pt idx="185">
                  <c:v>-0.763174383243751</c:v>
                </c:pt>
                <c:pt idx="186">
                  <c:v>-1.34069012841392</c:v>
                </c:pt>
                <c:pt idx="187">
                  <c:v>2.76036601971506</c:v>
                </c:pt>
                <c:pt idx="188">
                  <c:v>0.988260887929577</c:v>
                </c:pt>
                <c:pt idx="189">
                  <c:v>-1.27475161250825</c:v>
                </c:pt>
                <c:pt idx="190">
                  <c:v>-0.938693949835056</c:v>
                </c:pt>
                <c:pt idx="191">
                  <c:v>0.636060861543975</c:v>
                </c:pt>
                <c:pt idx="192">
                  <c:v>1.10162507214648</c:v>
                </c:pt>
                <c:pt idx="193">
                  <c:v>1.17946913989913</c:v>
                </c:pt>
                <c:pt idx="194">
                  <c:v>-0.324036949514706</c:v>
                </c:pt>
                <c:pt idx="195">
                  <c:v>0.234570292105296</c:v>
                </c:pt>
                <c:pt idx="196">
                  <c:v>-3.53378333268198</c:v>
                </c:pt>
                <c:pt idx="197">
                  <c:v>-0.983140365097253</c:v>
                </c:pt>
                <c:pt idx="198">
                  <c:v>0.0859162346377147</c:v>
                </c:pt>
                <c:pt idx="199">
                  <c:v>1.21356943272973</c:v>
                </c:pt>
                <c:pt idx="200">
                  <c:v>-2.39590149899166</c:v>
                </c:pt>
                <c:pt idx="201">
                  <c:v>-0.532872130294351</c:v>
                </c:pt>
                <c:pt idx="202">
                  <c:v>-5.05452361598007</c:v>
                </c:pt>
                <c:pt idx="203">
                  <c:v>-1.17308489158898</c:v>
                </c:pt>
                <c:pt idx="204">
                  <c:v>0.783152458252587</c:v>
                </c:pt>
                <c:pt idx="205">
                  <c:v>-2.22625416367634</c:v>
                </c:pt>
                <c:pt idx="206">
                  <c:v>1.24242711177733</c:v>
                </c:pt>
                <c:pt idx="207">
                  <c:v>-2.3555152930215</c:v>
                </c:pt>
                <c:pt idx="208">
                  <c:v>-3.69202878730871</c:v>
                </c:pt>
                <c:pt idx="209">
                  <c:v>-3.11416598663376</c:v>
                </c:pt>
                <c:pt idx="210">
                  <c:v>-5.80580280363876</c:v>
                </c:pt>
                <c:pt idx="211">
                  <c:v>-1.11281769818553</c:v>
                </c:pt>
                <c:pt idx="212">
                  <c:v>2.64940275594299</c:v>
                </c:pt>
                <c:pt idx="213">
                  <c:v>-3.51540558097064</c:v>
                </c:pt>
                <c:pt idx="214">
                  <c:v>-4.29834815477306</c:v>
                </c:pt>
                <c:pt idx="215">
                  <c:v>-4.99284601644672</c:v>
                </c:pt>
                <c:pt idx="216">
                  <c:v>-0.517629803074975</c:v>
                </c:pt>
                <c:pt idx="217">
                  <c:v>1.83645875986545</c:v>
                </c:pt>
                <c:pt idx="218">
                  <c:v>4.16928885338373</c:v>
                </c:pt>
                <c:pt idx="219">
                  <c:v>-1.74006504170756</c:v>
                </c:pt>
                <c:pt idx="220">
                  <c:v>1.24839093173066</c:v>
                </c:pt>
                <c:pt idx="221">
                  <c:v>-0.103532663778019</c:v>
                </c:pt>
                <c:pt idx="222">
                  <c:v>0.382061139124382</c:v>
                </c:pt>
                <c:pt idx="223">
                  <c:v>-0.732152299144786</c:v>
                </c:pt>
                <c:pt idx="224">
                  <c:v>-0.216072708202461</c:v>
                </c:pt>
                <c:pt idx="225">
                  <c:v>-3.13490819973168</c:v>
                </c:pt>
                <c:pt idx="226">
                  <c:v>-0.515368800893796</c:v>
                </c:pt>
                <c:pt idx="227">
                  <c:v>-0.679182918383418</c:v>
                </c:pt>
                <c:pt idx="228">
                  <c:v>-2.50614798037418</c:v>
                </c:pt>
                <c:pt idx="229">
                  <c:v>-0.549601079453701</c:v>
                </c:pt>
                <c:pt idx="230">
                  <c:v>-0.61828342393914</c:v>
                </c:pt>
                <c:pt idx="231">
                  <c:v>-0.301798325190724</c:v>
                </c:pt>
                <c:pt idx="232">
                  <c:v>0.412739403606146</c:v>
                </c:pt>
                <c:pt idx="233">
                  <c:v>-1.76140800902115</c:v>
                </c:pt>
                <c:pt idx="234">
                  <c:v>-0.537332086974473</c:v>
                </c:pt>
                <c:pt idx="235">
                  <c:v>-4.40623562335515</c:v>
                </c:pt>
                <c:pt idx="236">
                  <c:v>0.808034429636436</c:v>
                </c:pt>
                <c:pt idx="237">
                  <c:v>1.45450428935736</c:v>
                </c:pt>
                <c:pt idx="238">
                  <c:v>5.00361080741927</c:v>
                </c:pt>
                <c:pt idx="239">
                  <c:v>-2.22702215632974</c:v>
                </c:pt>
                <c:pt idx="240">
                  <c:v>1.4364899083833</c:v>
                </c:pt>
                <c:pt idx="241">
                  <c:v>-4.20266787180621</c:v>
                </c:pt>
                <c:pt idx="242">
                  <c:v>-4.719553010378</c:v>
                </c:pt>
                <c:pt idx="243">
                  <c:v>-5.04871538864806</c:v>
                </c:pt>
                <c:pt idx="244">
                  <c:v>10.9653112640871</c:v>
                </c:pt>
                <c:pt idx="245">
                  <c:v>4.90488873326389</c:v>
                </c:pt>
                <c:pt idx="246">
                  <c:v>-0.295175835023102</c:v>
                </c:pt>
                <c:pt idx="247">
                  <c:v>7.06817035803618</c:v>
                </c:pt>
                <c:pt idx="248">
                  <c:v>1.90346217166034</c:v>
                </c:pt>
                <c:pt idx="249">
                  <c:v>-1.78513611764343</c:v>
                </c:pt>
                <c:pt idx="250">
                  <c:v>-0.307923668184614</c:v>
                </c:pt>
                <c:pt idx="251">
                  <c:v>-0.274359736244161</c:v>
                </c:pt>
                <c:pt idx="252">
                  <c:v>-2.03937086598801</c:v>
                </c:pt>
                <c:pt idx="253">
                  <c:v>-2.72362539035112</c:v>
                </c:pt>
                <c:pt idx="254">
                  <c:v>-4.22228625777859</c:v>
                </c:pt>
                <c:pt idx="255">
                  <c:v>-0.557243785825101</c:v>
                </c:pt>
                <c:pt idx="256">
                  <c:v>-1.21839457016083</c:v>
                </c:pt>
                <c:pt idx="257">
                  <c:v>-4.06365397011653</c:v>
                </c:pt>
                <c:pt idx="258">
                  <c:v>-1.370893237668</c:v>
                </c:pt>
                <c:pt idx="259">
                  <c:v>-3.00319714563601</c:v>
                </c:pt>
                <c:pt idx="260">
                  <c:v>-1.84049661298565</c:v>
                </c:pt>
                <c:pt idx="261">
                  <c:v>-3.91397437358413</c:v>
                </c:pt>
                <c:pt idx="262">
                  <c:v>-2.24432883028595</c:v>
                </c:pt>
                <c:pt idx="263">
                  <c:v>-2.74936585335601</c:v>
                </c:pt>
                <c:pt idx="264">
                  <c:v>-4.66100869120019</c:v>
                </c:pt>
                <c:pt idx="265">
                  <c:v>0.0425561040395266</c:v>
                </c:pt>
                <c:pt idx="266">
                  <c:v>1.01027420233894</c:v>
                </c:pt>
                <c:pt idx="267">
                  <c:v>-1.77023297673025</c:v>
                </c:pt>
                <c:pt idx="268">
                  <c:v>-3.52322535018549</c:v>
                </c:pt>
                <c:pt idx="269">
                  <c:v>2.55180851835708</c:v>
                </c:pt>
                <c:pt idx="270">
                  <c:v>-8.52234036118171</c:v>
                </c:pt>
                <c:pt idx="271">
                  <c:v>-2.46703139517518</c:v>
                </c:pt>
                <c:pt idx="272">
                  <c:v>-1.41034824111165</c:v>
                </c:pt>
                <c:pt idx="273">
                  <c:v>-6.14250739046135</c:v>
                </c:pt>
                <c:pt idx="274">
                  <c:v>-5.28806816130525</c:v>
                </c:pt>
                <c:pt idx="275">
                  <c:v>-6.19841254006054</c:v>
                </c:pt>
                <c:pt idx="276">
                  <c:v>-4.25790717258288</c:v>
                </c:pt>
                <c:pt idx="277">
                  <c:v>-5.27934974874116</c:v>
                </c:pt>
                <c:pt idx="278">
                  <c:v>0.335574054457457</c:v>
                </c:pt>
                <c:pt idx="279">
                  <c:v>-2.5048732973256</c:v>
                </c:pt>
                <c:pt idx="280">
                  <c:v>-1.94028995364317</c:v>
                </c:pt>
                <c:pt idx="281">
                  <c:v>-5.42040413120037</c:v>
                </c:pt>
                <c:pt idx="282">
                  <c:v>-3.14698582264966</c:v>
                </c:pt>
                <c:pt idx="283">
                  <c:v>-3.73899237640655</c:v>
                </c:pt>
                <c:pt idx="284">
                  <c:v>-2.13788587137108</c:v>
                </c:pt>
                <c:pt idx="285">
                  <c:v>-2.85053825237891</c:v>
                </c:pt>
                <c:pt idx="286">
                  <c:v>-2.79573096925957</c:v>
                </c:pt>
                <c:pt idx="287">
                  <c:v>-3.16721109476886</c:v>
                </c:pt>
                <c:pt idx="288">
                  <c:v>-1.87843519815718</c:v>
                </c:pt>
                <c:pt idx="289">
                  <c:v>0.0448068080493016</c:v>
                </c:pt>
                <c:pt idx="290">
                  <c:v>-3.54710582547155</c:v>
                </c:pt>
                <c:pt idx="291">
                  <c:v>-1.51432347534973</c:v>
                </c:pt>
                <c:pt idx="292">
                  <c:v>-1.24834900474188</c:v>
                </c:pt>
                <c:pt idx="293">
                  <c:v>-0.370573139128666</c:v>
                </c:pt>
                <c:pt idx="294">
                  <c:v>0.590046641048602</c:v>
                </c:pt>
                <c:pt idx="295">
                  <c:v>4.72148571974315</c:v>
                </c:pt>
                <c:pt idx="296">
                  <c:v>0.94383168469242</c:v>
                </c:pt>
                <c:pt idx="297">
                  <c:v>1.95550726486793</c:v>
                </c:pt>
                <c:pt idx="298">
                  <c:v>2.42640429125992</c:v>
                </c:pt>
                <c:pt idx="299">
                  <c:v>1.38311434418438</c:v>
                </c:pt>
                <c:pt idx="300">
                  <c:v>0.945046805757876</c:v>
                </c:pt>
                <c:pt idx="301">
                  <c:v>4.9404922675901</c:v>
                </c:pt>
                <c:pt idx="302">
                  <c:v>4.75828592256332</c:v>
                </c:pt>
                <c:pt idx="303">
                  <c:v>-1.74343870795509</c:v>
                </c:pt>
                <c:pt idx="304">
                  <c:v>6.26313873881855</c:v>
                </c:pt>
                <c:pt idx="305">
                  <c:v>1.42020726715243</c:v>
                </c:pt>
                <c:pt idx="306">
                  <c:v>2.522723794034</c:v>
                </c:pt>
                <c:pt idx="307">
                  <c:v>1.08018405859502</c:v>
                </c:pt>
                <c:pt idx="308">
                  <c:v>6.00853992399779</c:v>
                </c:pt>
                <c:pt idx="309">
                  <c:v>9.76980925277041</c:v>
                </c:pt>
                <c:pt idx="310">
                  <c:v>3.34210463995375</c:v>
                </c:pt>
                <c:pt idx="311">
                  <c:v>1.48863016792675</c:v>
                </c:pt>
                <c:pt idx="312">
                  <c:v>3.12394200953724</c:v>
                </c:pt>
                <c:pt idx="313">
                  <c:v>0.276305356860249</c:v>
                </c:pt>
                <c:pt idx="314">
                  <c:v>-0.00352041669517433</c:v>
                </c:pt>
                <c:pt idx="315">
                  <c:v>-1.57915713913686</c:v>
                </c:pt>
                <c:pt idx="316">
                  <c:v>-4.72883805304592</c:v>
                </c:pt>
                <c:pt idx="317">
                  <c:v>2.81425706630106</c:v>
                </c:pt>
                <c:pt idx="318">
                  <c:v>-0.15976212884819</c:v>
                </c:pt>
                <c:pt idx="319">
                  <c:v>0.0922556834349599</c:v>
                </c:pt>
                <c:pt idx="320">
                  <c:v>5.56222437107846</c:v>
                </c:pt>
                <c:pt idx="321">
                  <c:v>-0.414738523099821</c:v>
                </c:pt>
                <c:pt idx="322">
                  <c:v>12.9970962349293</c:v>
                </c:pt>
                <c:pt idx="323">
                  <c:v>1.29507908354133</c:v>
                </c:pt>
                <c:pt idx="324">
                  <c:v>7.10203949721577</c:v>
                </c:pt>
                <c:pt idx="325">
                  <c:v>11.3066013736796</c:v>
                </c:pt>
                <c:pt idx="326">
                  <c:v>11.8932003850902</c:v>
                </c:pt>
                <c:pt idx="327">
                  <c:v>9.41888944200962</c:v>
                </c:pt>
                <c:pt idx="328">
                  <c:v>3.93768147433174</c:v>
                </c:pt>
                <c:pt idx="329">
                  <c:v>9.56115670396524</c:v>
                </c:pt>
                <c:pt idx="330">
                  <c:v>7.00629703024011</c:v>
                </c:pt>
                <c:pt idx="331">
                  <c:v>0.236966691301845</c:v>
                </c:pt>
                <c:pt idx="332">
                  <c:v>-4.00186157838479</c:v>
                </c:pt>
                <c:pt idx="333">
                  <c:v>5.22821368907079</c:v>
                </c:pt>
                <c:pt idx="334">
                  <c:v>-6.96750675033042</c:v>
                </c:pt>
                <c:pt idx="335">
                  <c:v>5.31231331748008</c:v>
                </c:pt>
                <c:pt idx="336">
                  <c:v>-2.29471716862267</c:v>
                </c:pt>
                <c:pt idx="337">
                  <c:v>-0.231444288207491</c:v>
                </c:pt>
                <c:pt idx="338">
                  <c:v>-2.234128971588</c:v>
                </c:pt>
                <c:pt idx="339">
                  <c:v>-2.24175196985211</c:v>
                </c:pt>
                <c:pt idx="340">
                  <c:v>-2.94535710857822</c:v>
                </c:pt>
                <c:pt idx="341">
                  <c:v>-3.60647059846201</c:v>
                </c:pt>
                <c:pt idx="342">
                  <c:v>0.114060216847953</c:v>
                </c:pt>
                <c:pt idx="343">
                  <c:v>2.50439523562765</c:v>
                </c:pt>
                <c:pt idx="344">
                  <c:v>6.07184706885961</c:v>
                </c:pt>
                <c:pt idx="345">
                  <c:v>-1.401447462922</c:v>
                </c:pt>
                <c:pt idx="346">
                  <c:v>-2.53057023585018</c:v>
                </c:pt>
                <c:pt idx="347">
                  <c:v>1.63349617045557</c:v>
                </c:pt>
                <c:pt idx="348">
                  <c:v>2.89570323236982</c:v>
                </c:pt>
                <c:pt idx="349">
                  <c:v>-0.973140908310015</c:v>
                </c:pt>
                <c:pt idx="350">
                  <c:v>3.78198355469128</c:v>
                </c:pt>
                <c:pt idx="351">
                  <c:v>2.40194883754518</c:v>
                </c:pt>
                <c:pt idx="352">
                  <c:v>-0.266243490876768</c:v>
                </c:pt>
                <c:pt idx="353">
                  <c:v>0.701633899712995</c:v>
                </c:pt>
                <c:pt idx="354">
                  <c:v>3.02234648941385</c:v>
                </c:pt>
                <c:pt idx="355">
                  <c:v>0.0562142559203735</c:v>
                </c:pt>
                <c:pt idx="356">
                  <c:v>-0.543379883919677</c:v>
                </c:pt>
                <c:pt idx="357">
                  <c:v>2.04758436748298</c:v>
                </c:pt>
                <c:pt idx="358">
                  <c:v>0.172620908709398</c:v>
                </c:pt>
                <c:pt idx="359">
                  <c:v>1.56204017551914</c:v>
                </c:pt>
                <c:pt idx="360">
                  <c:v>4.47925919898846</c:v>
                </c:pt>
                <c:pt idx="361">
                  <c:v>-3.23114514684265</c:v>
                </c:pt>
                <c:pt idx="362">
                  <c:v>-3.85201367409279</c:v>
                </c:pt>
                <c:pt idx="363">
                  <c:v>-1.52421822709993</c:v>
                </c:pt>
                <c:pt idx="364">
                  <c:v>2.92284336073684</c:v>
                </c:pt>
                <c:pt idx="365">
                  <c:v>-5.92028565421055</c:v>
                </c:pt>
                <c:pt idx="366">
                  <c:v>-6.31153860166739</c:v>
                </c:pt>
                <c:pt idx="367">
                  <c:v>-1.26108735520534</c:v>
                </c:pt>
                <c:pt idx="368">
                  <c:v>-1.94027074374445</c:v>
                </c:pt>
                <c:pt idx="369">
                  <c:v>3.48312617834335</c:v>
                </c:pt>
                <c:pt idx="370">
                  <c:v>1.79483442436476</c:v>
                </c:pt>
                <c:pt idx="371">
                  <c:v>-0.980853044942237</c:v>
                </c:pt>
                <c:pt idx="372">
                  <c:v>-1.98283931411572</c:v>
                </c:pt>
                <c:pt idx="373">
                  <c:v>-3.73474945469984</c:v>
                </c:pt>
                <c:pt idx="374">
                  <c:v>-4.52963276693657</c:v>
                </c:pt>
                <c:pt idx="375">
                  <c:v>1.45504905328342</c:v>
                </c:pt>
                <c:pt idx="376">
                  <c:v>1.24611034641867</c:v>
                </c:pt>
                <c:pt idx="377">
                  <c:v>-5.06685484235872</c:v>
                </c:pt>
                <c:pt idx="378">
                  <c:v>5.74793937021637</c:v>
                </c:pt>
                <c:pt idx="379">
                  <c:v>3.75723539562257</c:v>
                </c:pt>
                <c:pt idx="380">
                  <c:v>1.19984631429546</c:v>
                </c:pt>
                <c:pt idx="381">
                  <c:v>1.56106939544075</c:v>
                </c:pt>
                <c:pt idx="382">
                  <c:v>-0.47675825977143</c:v>
                </c:pt>
                <c:pt idx="383">
                  <c:v>2.11416648871126</c:v>
                </c:pt>
                <c:pt idx="384">
                  <c:v>-3.9474623588703</c:v>
                </c:pt>
                <c:pt idx="385">
                  <c:v>2.20803880768295</c:v>
                </c:pt>
                <c:pt idx="386">
                  <c:v>-1.88612934018287</c:v>
                </c:pt>
                <c:pt idx="387">
                  <c:v>9.58964827817395</c:v>
                </c:pt>
                <c:pt idx="388">
                  <c:v>-3.7400237410265</c:v>
                </c:pt>
                <c:pt idx="389">
                  <c:v>-6.4280133901577</c:v>
                </c:pt>
                <c:pt idx="390">
                  <c:v>0.262820970232298</c:v>
                </c:pt>
                <c:pt idx="391">
                  <c:v>5.25240809904544</c:v>
                </c:pt>
                <c:pt idx="392">
                  <c:v>-0.491304434092122</c:v>
                </c:pt>
                <c:pt idx="393">
                  <c:v>-1.25091404652878</c:v>
                </c:pt>
                <c:pt idx="394">
                  <c:v>9.46714119790205</c:v>
                </c:pt>
                <c:pt idx="395">
                  <c:v>0.876861364286924</c:v>
                </c:pt>
                <c:pt idx="396">
                  <c:v>-1.32689601651887</c:v>
                </c:pt>
                <c:pt idx="397">
                  <c:v>2.29778336103639</c:v>
                </c:pt>
              </c:numCache>
            </c:numRef>
          </c:yVal>
          <c:smooth val="0"/>
        </c:ser>
        <c:axId val="44130684"/>
        <c:axId val="4851062"/>
      </c:scatterChart>
      <c:valAx>
        <c:axId val="4413068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cylinder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851062"/>
        <c:crossesAt val="-15"/>
        <c:crossBetween val="midCat"/>
      </c:valAx>
      <c:valAx>
        <c:axId val="4851062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Residuals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413068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x</c:f>
              <c:strCache>
                <c:ptCount val="1"/>
                <c:pt idx="0">
                  <c:v>x</c:v>
                </c:pt>
              </c:strCache>
            </c:strRef>
          </c:tx>
          <c:spPr>
            <a:solidFill>
              <a:srgbClr val="3399ff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3399ff"/>
              </a:solidFill>
            </c:spPr>
          </c:marker>
          <c:dLbls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5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ff3333"/>
                </a:solidFill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trendline>
            <c:spPr>
              <a:ln>
                <a:solidFill>
                  <a:srgbClr val="000000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mpg_data_for_test!$F$2:$F$399</c:f>
              <c:numCache>
                <c:formatCode>General</c:formatCode>
                <c:ptCount val="398"/>
                <c:pt idx="0">
                  <c:v>12</c:v>
                </c:pt>
                <c:pt idx="1">
                  <c:v>11.5</c:v>
                </c:pt>
                <c:pt idx="2">
                  <c:v>11</c:v>
                </c:pt>
                <c:pt idx="3">
                  <c:v>12</c:v>
                </c:pt>
                <c:pt idx="4">
                  <c:v>10.5</c:v>
                </c:pt>
                <c:pt idx="5">
                  <c:v>10</c:v>
                </c:pt>
                <c:pt idx="6">
                  <c:v>9</c:v>
                </c:pt>
                <c:pt idx="7">
                  <c:v>8.5</c:v>
                </c:pt>
                <c:pt idx="8">
                  <c:v>10</c:v>
                </c:pt>
                <c:pt idx="9">
                  <c:v>8.5</c:v>
                </c:pt>
                <c:pt idx="10">
                  <c:v>10</c:v>
                </c:pt>
                <c:pt idx="11">
                  <c:v>8</c:v>
                </c:pt>
                <c:pt idx="12">
                  <c:v>9.5</c:v>
                </c:pt>
                <c:pt idx="13">
                  <c:v>10</c:v>
                </c:pt>
                <c:pt idx="14">
                  <c:v>15</c:v>
                </c:pt>
                <c:pt idx="15">
                  <c:v>15.5</c:v>
                </c:pt>
                <c:pt idx="16">
                  <c:v>15.5</c:v>
                </c:pt>
                <c:pt idx="17">
                  <c:v>16</c:v>
                </c:pt>
                <c:pt idx="18">
                  <c:v>14.5</c:v>
                </c:pt>
                <c:pt idx="19">
                  <c:v>20.5</c:v>
                </c:pt>
                <c:pt idx="20">
                  <c:v>17.5</c:v>
                </c:pt>
                <c:pt idx="21">
                  <c:v>14.5</c:v>
                </c:pt>
                <c:pt idx="22">
                  <c:v>17.5</c:v>
                </c:pt>
                <c:pt idx="23">
                  <c:v>12.5</c:v>
                </c:pt>
                <c:pt idx="24">
                  <c:v>15</c:v>
                </c:pt>
                <c:pt idx="25">
                  <c:v>14</c:v>
                </c:pt>
                <c:pt idx="26">
                  <c:v>15</c:v>
                </c:pt>
                <c:pt idx="27">
                  <c:v>13.5</c:v>
                </c:pt>
                <c:pt idx="28">
                  <c:v>18.5</c:v>
                </c:pt>
                <c:pt idx="29">
                  <c:v>14.5</c:v>
                </c:pt>
                <c:pt idx="30">
                  <c:v>15.5</c:v>
                </c:pt>
                <c:pt idx="31">
                  <c:v>14</c:v>
                </c:pt>
                <c:pt idx="32">
                  <c:v>19</c:v>
                </c:pt>
                <c:pt idx="33">
                  <c:v>13</c:v>
                </c:pt>
                <c:pt idx="34">
                  <c:v>15.5</c:v>
                </c:pt>
                <c:pt idx="35">
                  <c:v>15.5</c:v>
                </c:pt>
                <c:pt idx="36">
                  <c:v>15.5</c:v>
                </c:pt>
                <c:pt idx="37">
                  <c:v>15.5</c:v>
                </c:pt>
                <c:pt idx="38">
                  <c:v>12</c:v>
                </c:pt>
                <c:pt idx="39">
                  <c:v>11.5</c:v>
                </c:pt>
                <c:pt idx="40">
                  <c:v>13.5</c:v>
                </c:pt>
                <c:pt idx="41">
                  <c:v>13</c:v>
                </c:pt>
                <c:pt idx="42">
                  <c:v>11.5</c:v>
                </c:pt>
                <c:pt idx="43">
                  <c:v>12</c:v>
                </c:pt>
                <c:pt idx="44">
                  <c:v>12</c:v>
                </c:pt>
                <c:pt idx="45">
                  <c:v>13.5</c:v>
                </c:pt>
                <c:pt idx="46">
                  <c:v>19</c:v>
                </c:pt>
                <c:pt idx="47">
                  <c:v>15</c:v>
                </c:pt>
                <c:pt idx="48">
                  <c:v>14.5</c:v>
                </c:pt>
                <c:pt idx="49">
                  <c:v>14</c:v>
                </c:pt>
                <c:pt idx="50">
                  <c:v>14</c:v>
                </c:pt>
                <c:pt idx="51">
                  <c:v>19.5</c:v>
                </c:pt>
                <c:pt idx="52">
                  <c:v>14.5</c:v>
                </c:pt>
                <c:pt idx="53">
                  <c:v>19</c:v>
                </c:pt>
                <c:pt idx="54">
                  <c:v>18</c:v>
                </c:pt>
                <c:pt idx="55">
                  <c:v>19</c:v>
                </c:pt>
                <c:pt idx="56">
                  <c:v>20.5</c:v>
                </c:pt>
                <c:pt idx="57">
                  <c:v>15.5</c:v>
                </c:pt>
                <c:pt idx="58">
                  <c:v>17</c:v>
                </c:pt>
                <c:pt idx="59">
                  <c:v>23.5</c:v>
                </c:pt>
                <c:pt idx="60">
                  <c:v>19.5</c:v>
                </c:pt>
                <c:pt idx="61">
                  <c:v>16.5</c:v>
                </c:pt>
                <c:pt idx="62">
                  <c:v>12</c:v>
                </c:pt>
                <c:pt idx="63">
                  <c:v>12</c:v>
                </c:pt>
                <c:pt idx="64">
                  <c:v>13.5</c:v>
                </c:pt>
                <c:pt idx="65">
                  <c:v>13</c:v>
                </c:pt>
                <c:pt idx="66">
                  <c:v>11.5</c:v>
                </c:pt>
                <c:pt idx="67">
                  <c:v>11</c:v>
                </c:pt>
                <c:pt idx="68">
                  <c:v>13.5</c:v>
                </c:pt>
                <c:pt idx="69">
                  <c:v>13.5</c:v>
                </c:pt>
                <c:pt idx="70">
                  <c:v>12.5</c:v>
                </c:pt>
                <c:pt idx="71">
                  <c:v>13.5</c:v>
                </c:pt>
                <c:pt idx="72">
                  <c:v>12.5</c:v>
                </c:pt>
                <c:pt idx="73">
                  <c:v>14</c:v>
                </c:pt>
                <c:pt idx="74">
                  <c:v>16</c:v>
                </c:pt>
                <c:pt idx="75">
                  <c:v>14</c:v>
                </c:pt>
                <c:pt idx="76">
                  <c:v>14.5</c:v>
                </c:pt>
                <c:pt idx="77">
                  <c:v>18</c:v>
                </c:pt>
                <c:pt idx="78">
                  <c:v>19.5</c:v>
                </c:pt>
                <c:pt idx="79">
                  <c:v>18</c:v>
                </c:pt>
                <c:pt idx="80">
                  <c:v>16</c:v>
                </c:pt>
                <c:pt idx="81">
                  <c:v>17</c:v>
                </c:pt>
                <c:pt idx="82">
                  <c:v>14.5</c:v>
                </c:pt>
                <c:pt idx="83">
                  <c:v>15</c:v>
                </c:pt>
                <c:pt idx="84">
                  <c:v>16.5</c:v>
                </c:pt>
                <c:pt idx="85">
                  <c:v>13</c:v>
                </c:pt>
                <c:pt idx="86">
                  <c:v>11.5</c:v>
                </c:pt>
                <c:pt idx="87">
                  <c:v>13</c:v>
                </c:pt>
                <c:pt idx="88">
                  <c:v>14.5</c:v>
                </c:pt>
                <c:pt idx="89">
                  <c:v>12.5</c:v>
                </c:pt>
                <c:pt idx="90">
                  <c:v>11.5</c:v>
                </c:pt>
                <c:pt idx="91">
                  <c:v>12</c:v>
                </c:pt>
                <c:pt idx="92">
                  <c:v>13</c:v>
                </c:pt>
                <c:pt idx="93">
                  <c:v>14.5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16.5</c:v>
                </c:pt>
                <c:pt idx="98">
                  <c:v>18</c:v>
                </c:pt>
                <c:pt idx="99">
                  <c:v>16</c:v>
                </c:pt>
                <c:pt idx="100">
                  <c:v>16.5</c:v>
                </c:pt>
                <c:pt idx="101">
                  <c:v>16</c:v>
                </c:pt>
                <c:pt idx="102">
                  <c:v>21</c:v>
                </c:pt>
                <c:pt idx="103">
                  <c:v>14</c:v>
                </c:pt>
                <c:pt idx="104">
                  <c:v>12.5</c:v>
                </c:pt>
                <c:pt idx="105">
                  <c:v>13</c:v>
                </c:pt>
                <c:pt idx="106">
                  <c:v>12.5</c:v>
                </c:pt>
                <c:pt idx="107">
                  <c:v>15</c:v>
                </c:pt>
                <c:pt idx="108">
                  <c:v>19</c:v>
                </c:pt>
                <c:pt idx="109">
                  <c:v>19.5</c:v>
                </c:pt>
                <c:pt idx="110">
                  <c:v>16.5</c:v>
                </c:pt>
                <c:pt idx="111">
                  <c:v>13.5</c:v>
                </c:pt>
                <c:pt idx="112">
                  <c:v>18.5</c:v>
                </c:pt>
                <c:pt idx="113">
                  <c:v>14</c:v>
                </c:pt>
                <c:pt idx="114">
                  <c:v>15.5</c:v>
                </c:pt>
                <c:pt idx="115">
                  <c:v>13</c:v>
                </c:pt>
                <c:pt idx="116">
                  <c:v>9.5</c:v>
                </c:pt>
                <c:pt idx="117">
                  <c:v>19.5</c:v>
                </c:pt>
                <c:pt idx="118">
                  <c:v>15.5</c:v>
                </c:pt>
                <c:pt idx="119">
                  <c:v>14</c:v>
                </c:pt>
                <c:pt idx="120">
                  <c:v>15.5</c:v>
                </c:pt>
                <c:pt idx="121">
                  <c:v>11</c:v>
                </c:pt>
                <c:pt idx="122">
                  <c:v>14</c:v>
                </c:pt>
                <c:pt idx="123">
                  <c:v>13.5</c:v>
                </c:pt>
                <c:pt idx="124">
                  <c:v>11</c:v>
                </c:pt>
                <c:pt idx="125">
                  <c:v>16.5</c:v>
                </c:pt>
                <c:pt idx="126">
                  <c:v>17</c:v>
                </c:pt>
                <c:pt idx="127">
                  <c:v>16</c:v>
                </c:pt>
                <c:pt idx="128">
                  <c:v>17</c:v>
                </c:pt>
                <c:pt idx="129">
                  <c:v>19</c:v>
                </c:pt>
                <c:pt idx="130">
                  <c:v>16.5</c:v>
                </c:pt>
                <c:pt idx="131">
                  <c:v>21</c:v>
                </c:pt>
                <c:pt idx="132">
                  <c:v>17</c:v>
                </c:pt>
                <c:pt idx="133">
                  <c:v>17</c:v>
                </c:pt>
                <c:pt idx="134">
                  <c:v>18</c:v>
                </c:pt>
                <c:pt idx="135">
                  <c:v>16.5</c:v>
                </c:pt>
                <c:pt idx="136">
                  <c:v>14</c:v>
                </c:pt>
                <c:pt idx="137">
                  <c:v>14.5</c:v>
                </c:pt>
                <c:pt idx="138">
                  <c:v>13.5</c:v>
                </c:pt>
                <c:pt idx="139">
                  <c:v>16</c:v>
                </c:pt>
                <c:pt idx="140">
                  <c:v>15.5</c:v>
                </c:pt>
                <c:pt idx="141">
                  <c:v>16.5</c:v>
                </c:pt>
                <c:pt idx="142">
                  <c:v>15.5</c:v>
                </c:pt>
                <c:pt idx="143">
                  <c:v>14.5</c:v>
                </c:pt>
                <c:pt idx="144">
                  <c:v>16.5</c:v>
                </c:pt>
                <c:pt idx="145">
                  <c:v>19</c:v>
                </c:pt>
                <c:pt idx="146">
                  <c:v>14.5</c:v>
                </c:pt>
                <c:pt idx="147">
                  <c:v>15.5</c:v>
                </c:pt>
                <c:pt idx="148">
                  <c:v>14</c:v>
                </c:pt>
                <c:pt idx="149">
                  <c:v>15</c:v>
                </c:pt>
                <c:pt idx="150">
                  <c:v>15.5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21</c:v>
                </c:pt>
                <c:pt idx="155">
                  <c:v>19.5</c:v>
                </c:pt>
                <c:pt idx="156">
                  <c:v>11.5</c:v>
                </c:pt>
                <c:pt idx="157">
                  <c:v>14</c:v>
                </c:pt>
                <c:pt idx="158">
                  <c:v>14.5</c:v>
                </c:pt>
                <c:pt idx="159">
                  <c:v>13.5</c:v>
                </c:pt>
                <c:pt idx="160">
                  <c:v>21</c:v>
                </c:pt>
                <c:pt idx="161">
                  <c:v>18.5</c:v>
                </c:pt>
                <c:pt idx="162">
                  <c:v>19</c:v>
                </c:pt>
                <c:pt idx="163">
                  <c:v>19</c:v>
                </c:pt>
                <c:pt idx="164">
                  <c:v>15</c:v>
                </c:pt>
                <c:pt idx="165">
                  <c:v>13.5</c:v>
                </c:pt>
                <c:pt idx="166">
                  <c:v>12</c:v>
                </c:pt>
                <c:pt idx="167">
                  <c:v>16</c:v>
                </c:pt>
                <c:pt idx="168">
                  <c:v>17</c:v>
                </c:pt>
                <c:pt idx="169">
                  <c:v>16</c:v>
                </c:pt>
                <c:pt idx="170">
                  <c:v>18.5</c:v>
                </c:pt>
                <c:pt idx="171">
                  <c:v>13.5</c:v>
                </c:pt>
                <c:pt idx="172">
                  <c:v>16.5</c:v>
                </c:pt>
                <c:pt idx="173">
                  <c:v>17</c:v>
                </c:pt>
                <c:pt idx="174">
                  <c:v>14.5</c:v>
                </c:pt>
                <c:pt idx="175">
                  <c:v>14</c:v>
                </c:pt>
                <c:pt idx="176">
                  <c:v>17</c:v>
                </c:pt>
                <c:pt idx="177">
                  <c:v>15</c:v>
                </c:pt>
                <c:pt idx="178">
                  <c:v>17</c:v>
                </c:pt>
                <c:pt idx="179">
                  <c:v>14.5</c:v>
                </c:pt>
                <c:pt idx="180">
                  <c:v>13.5</c:v>
                </c:pt>
                <c:pt idx="181">
                  <c:v>17.5</c:v>
                </c:pt>
                <c:pt idx="182">
                  <c:v>15.5</c:v>
                </c:pt>
                <c:pt idx="183">
                  <c:v>16.9</c:v>
                </c:pt>
                <c:pt idx="184">
                  <c:v>14.9</c:v>
                </c:pt>
                <c:pt idx="185">
                  <c:v>17.7</c:v>
                </c:pt>
                <c:pt idx="186">
                  <c:v>15.3</c:v>
                </c:pt>
                <c:pt idx="187">
                  <c:v>13</c:v>
                </c:pt>
                <c:pt idx="188">
                  <c:v>13</c:v>
                </c:pt>
                <c:pt idx="189">
                  <c:v>13.9</c:v>
                </c:pt>
                <c:pt idx="190">
                  <c:v>12.8</c:v>
                </c:pt>
                <c:pt idx="191">
                  <c:v>15.4</c:v>
                </c:pt>
                <c:pt idx="192">
                  <c:v>14.5</c:v>
                </c:pt>
                <c:pt idx="193">
                  <c:v>17.6</c:v>
                </c:pt>
                <c:pt idx="194">
                  <c:v>17.6</c:v>
                </c:pt>
                <c:pt idx="195">
                  <c:v>22.2</c:v>
                </c:pt>
                <c:pt idx="196">
                  <c:v>22.1</c:v>
                </c:pt>
                <c:pt idx="197">
                  <c:v>14.2</c:v>
                </c:pt>
                <c:pt idx="198">
                  <c:v>17.4</c:v>
                </c:pt>
                <c:pt idx="199">
                  <c:v>17.7</c:v>
                </c:pt>
                <c:pt idx="200">
                  <c:v>21</c:v>
                </c:pt>
                <c:pt idx="201">
                  <c:v>16.2</c:v>
                </c:pt>
                <c:pt idx="202">
                  <c:v>17.8</c:v>
                </c:pt>
                <c:pt idx="203">
                  <c:v>12.2</c:v>
                </c:pt>
                <c:pt idx="204">
                  <c:v>17</c:v>
                </c:pt>
                <c:pt idx="205">
                  <c:v>16.4</c:v>
                </c:pt>
                <c:pt idx="206">
                  <c:v>13.6</c:v>
                </c:pt>
                <c:pt idx="207">
                  <c:v>15.7</c:v>
                </c:pt>
                <c:pt idx="208">
                  <c:v>13.2</c:v>
                </c:pt>
                <c:pt idx="209">
                  <c:v>21.9</c:v>
                </c:pt>
                <c:pt idx="210">
                  <c:v>15.5</c:v>
                </c:pt>
                <c:pt idx="211">
                  <c:v>16.7</c:v>
                </c:pt>
                <c:pt idx="212">
                  <c:v>12.1</c:v>
                </c:pt>
                <c:pt idx="213">
                  <c:v>12</c:v>
                </c:pt>
                <c:pt idx="214">
                  <c:v>15</c:v>
                </c:pt>
                <c:pt idx="215">
                  <c:v>14</c:v>
                </c:pt>
                <c:pt idx="216">
                  <c:v>18.5</c:v>
                </c:pt>
                <c:pt idx="217">
                  <c:v>14.8</c:v>
                </c:pt>
                <c:pt idx="218">
                  <c:v>18.6</c:v>
                </c:pt>
                <c:pt idx="219">
                  <c:v>15.5</c:v>
                </c:pt>
                <c:pt idx="220">
                  <c:v>16.8</c:v>
                </c:pt>
                <c:pt idx="221">
                  <c:v>12.5</c:v>
                </c:pt>
                <c:pt idx="222">
                  <c:v>19</c:v>
                </c:pt>
                <c:pt idx="223">
                  <c:v>13.7</c:v>
                </c:pt>
                <c:pt idx="224">
                  <c:v>14.9</c:v>
                </c:pt>
                <c:pt idx="225">
                  <c:v>16.4</c:v>
                </c:pt>
                <c:pt idx="226">
                  <c:v>16.9</c:v>
                </c:pt>
                <c:pt idx="227">
                  <c:v>17.7</c:v>
                </c:pt>
                <c:pt idx="228">
                  <c:v>19</c:v>
                </c:pt>
                <c:pt idx="229">
                  <c:v>11.1</c:v>
                </c:pt>
                <c:pt idx="230">
                  <c:v>11.4</c:v>
                </c:pt>
                <c:pt idx="231">
                  <c:v>12.2</c:v>
                </c:pt>
                <c:pt idx="232">
                  <c:v>14.5</c:v>
                </c:pt>
                <c:pt idx="233">
                  <c:v>14.5</c:v>
                </c:pt>
                <c:pt idx="234">
                  <c:v>16</c:v>
                </c:pt>
                <c:pt idx="235">
                  <c:v>18.2</c:v>
                </c:pt>
                <c:pt idx="236">
                  <c:v>15.8</c:v>
                </c:pt>
                <c:pt idx="237">
                  <c:v>17</c:v>
                </c:pt>
                <c:pt idx="238">
                  <c:v>15.9</c:v>
                </c:pt>
                <c:pt idx="239">
                  <c:v>16.4</c:v>
                </c:pt>
                <c:pt idx="240">
                  <c:v>14.1</c:v>
                </c:pt>
                <c:pt idx="241">
                  <c:v>14.5</c:v>
                </c:pt>
                <c:pt idx="242">
                  <c:v>12.8</c:v>
                </c:pt>
                <c:pt idx="243">
                  <c:v>13.5</c:v>
                </c:pt>
                <c:pt idx="244">
                  <c:v>21.5</c:v>
                </c:pt>
                <c:pt idx="245">
                  <c:v>14.4</c:v>
                </c:pt>
                <c:pt idx="246">
                  <c:v>19.4</c:v>
                </c:pt>
                <c:pt idx="247">
                  <c:v>18.6</c:v>
                </c:pt>
                <c:pt idx="248">
                  <c:v>16.4</c:v>
                </c:pt>
                <c:pt idx="249">
                  <c:v>15.5</c:v>
                </c:pt>
                <c:pt idx="250">
                  <c:v>13.2</c:v>
                </c:pt>
                <c:pt idx="251">
                  <c:v>12.8</c:v>
                </c:pt>
                <c:pt idx="252">
                  <c:v>19.2</c:v>
                </c:pt>
                <c:pt idx="253">
                  <c:v>18.2</c:v>
                </c:pt>
                <c:pt idx="254">
                  <c:v>15.8</c:v>
                </c:pt>
                <c:pt idx="255">
                  <c:v>15.4</c:v>
                </c:pt>
                <c:pt idx="256">
                  <c:v>17.2</c:v>
                </c:pt>
                <c:pt idx="257">
                  <c:v>17.2</c:v>
                </c:pt>
                <c:pt idx="258">
                  <c:v>15.8</c:v>
                </c:pt>
                <c:pt idx="259">
                  <c:v>16.7</c:v>
                </c:pt>
                <c:pt idx="260">
                  <c:v>18.7</c:v>
                </c:pt>
                <c:pt idx="261">
                  <c:v>15.1</c:v>
                </c:pt>
                <c:pt idx="262">
                  <c:v>13.2</c:v>
                </c:pt>
                <c:pt idx="263">
                  <c:v>13.4</c:v>
                </c:pt>
                <c:pt idx="264">
                  <c:v>11.2</c:v>
                </c:pt>
                <c:pt idx="265">
                  <c:v>13.7</c:v>
                </c:pt>
                <c:pt idx="266">
                  <c:v>16.5</c:v>
                </c:pt>
                <c:pt idx="267">
                  <c:v>14.2</c:v>
                </c:pt>
                <c:pt idx="268">
                  <c:v>14.7</c:v>
                </c:pt>
                <c:pt idx="269">
                  <c:v>14.5</c:v>
                </c:pt>
                <c:pt idx="270">
                  <c:v>14.8</c:v>
                </c:pt>
                <c:pt idx="271">
                  <c:v>16.7</c:v>
                </c:pt>
                <c:pt idx="272">
                  <c:v>17.6</c:v>
                </c:pt>
                <c:pt idx="273">
                  <c:v>14.9</c:v>
                </c:pt>
                <c:pt idx="274">
                  <c:v>15.9</c:v>
                </c:pt>
                <c:pt idx="275">
                  <c:v>13.6</c:v>
                </c:pt>
                <c:pt idx="276">
                  <c:v>15.7</c:v>
                </c:pt>
                <c:pt idx="277">
                  <c:v>15.8</c:v>
                </c:pt>
                <c:pt idx="278">
                  <c:v>14.9</c:v>
                </c:pt>
                <c:pt idx="279">
                  <c:v>16.6</c:v>
                </c:pt>
                <c:pt idx="280">
                  <c:v>15.4</c:v>
                </c:pt>
                <c:pt idx="281">
                  <c:v>18.2</c:v>
                </c:pt>
                <c:pt idx="282">
                  <c:v>17.3</c:v>
                </c:pt>
                <c:pt idx="283">
                  <c:v>18.2</c:v>
                </c:pt>
                <c:pt idx="284">
                  <c:v>16.6</c:v>
                </c:pt>
                <c:pt idx="285">
                  <c:v>15.4</c:v>
                </c:pt>
                <c:pt idx="286">
                  <c:v>13.4</c:v>
                </c:pt>
                <c:pt idx="287">
                  <c:v>13.2</c:v>
                </c:pt>
                <c:pt idx="288">
                  <c:v>15.2</c:v>
                </c:pt>
                <c:pt idx="289">
                  <c:v>14.9</c:v>
                </c:pt>
                <c:pt idx="290">
                  <c:v>14.3</c:v>
                </c:pt>
                <c:pt idx="291">
                  <c:v>15</c:v>
                </c:pt>
                <c:pt idx="292">
                  <c:v>13</c:v>
                </c:pt>
                <c:pt idx="293">
                  <c:v>14</c:v>
                </c:pt>
                <c:pt idx="294">
                  <c:v>15.2</c:v>
                </c:pt>
                <c:pt idx="295">
                  <c:v>14.4</c:v>
                </c:pt>
                <c:pt idx="296">
                  <c:v>15</c:v>
                </c:pt>
                <c:pt idx="297">
                  <c:v>20.1</c:v>
                </c:pt>
                <c:pt idx="298">
                  <c:v>17.4</c:v>
                </c:pt>
                <c:pt idx="299">
                  <c:v>24.8</c:v>
                </c:pt>
                <c:pt idx="300">
                  <c:v>22.2</c:v>
                </c:pt>
                <c:pt idx="301">
                  <c:v>13.2</c:v>
                </c:pt>
                <c:pt idx="302">
                  <c:v>14.9</c:v>
                </c:pt>
                <c:pt idx="303">
                  <c:v>19.2</c:v>
                </c:pt>
                <c:pt idx="304">
                  <c:v>14.7</c:v>
                </c:pt>
                <c:pt idx="305">
                  <c:v>16</c:v>
                </c:pt>
                <c:pt idx="306">
                  <c:v>11.3</c:v>
                </c:pt>
                <c:pt idx="307">
                  <c:v>12.9</c:v>
                </c:pt>
                <c:pt idx="308">
                  <c:v>13.2</c:v>
                </c:pt>
                <c:pt idx="309">
                  <c:v>14.7</c:v>
                </c:pt>
                <c:pt idx="310">
                  <c:v>18.8</c:v>
                </c:pt>
                <c:pt idx="311">
                  <c:v>15.5</c:v>
                </c:pt>
                <c:pt idx="312">
                  <c:v>16.4</c:v>
                </c:pt>
                <c:pt idx="313">
                  <c:v>16.5</c:v>
                </c:pt>
                <c:pt idx="314">
                  <c:v>18.1</c:v>
                </c:pt>
                <c:pt idx="315">
                  <c:v>20.1</c:v>
                </c:pt>
                <c:pt idx="316">
                  <c:v>18.7</c:v>
                </c:pt>
                <c:pt idx="317">
                  <c:v>15.8</c:v>
                </c:pt>
                <c:pt idx="318">
                  <c:v>15.5</c:v>
                </c:pt>
                <c:pt idx="319">
                  <c:v>17.5</c:v>
                </c:pt>
                <c:pt idx="320">
                  <c:v>15</c:v>
                </c:pt>
                <c:pt idx="321">
                  <c:v>15.2</c:v>
                </c:pt>
                <c:pt idx="322">
                  <c:v>17.9</c:v>
                </c:pt>
                <c:pt idx="323">
                  <c:v>14.4</c:v>
                </c:pt>
                <c:pt idx="324">
                  <c:v>19.2</c:v>
                </c:pt>
                <c:pt idx="325">
                  <c:v>21.7</c:v>
                </c:pt>
                <c:pt idx="326">
                  <c:v>23.7</c:v>
                </c:pt>
                <c:pt idx="327">
                  <c:v>19.9</c:v>
                </c:pt>
                <c:pt idx="328">
                  <c:v>21.8</c:v>
                </c:pt>
                <c:pt idx="329">
                  <c:v>13.8</c:v>
                </c:pt>
                <c:pt idx="330">
                  <c:v>17.3</c:v>
                </c:pt>
                <c:pt idx="331">
                  <c:v>18</c:v>
                </c:pt>
                <c:pt idx="332">
                  <c:v>15.3</c:v>
                </c:pt>
                <c:pt idx="333">
                  <c:v>11.4</c:v>
                </c:pt>
                <c:pt idx="334">
                  <c:v>12.5</c:v>
                </c:pt>
                <c:pt idx="335">
                  <c:v>15.1</c:v>
                </c:pt>
                <c:pt idx="336">
                  <c:v>14.3</c:v>
                </c:pt>
                <c:pt idx="337">
                  <c:v>17</c:v>
                </c:pt>
                <c:pt idx="338">
                  <c:v>15.7</c:v>
                </c:pt>
                <c:pt idx="339">
                  <c:v>16.4</c:v>
                </c:pt>
                <c:pt idx="340">
                  <c:v>14.4</c:v>
                </c:pt>
                <c:pt idx="341">
                  <c:v>12.6</c:v>
                </c:pt>
                <c:pt idx="342">
                  <c:v>12.9</c:v>
                </c:pt>
                <c:pt idx="343">
                  <c:v>16.9</c:v>
                </c:pt>
                <c:pt idx="344">
                  <c:v>16.4</c:v>
                </c:pt>
                <c:pt idx="345">
                  <c:v>16.1</c:v>
                </c:pt>
                <c:pt idx="346">
                  <c:v>17.8</c:v>
                </c:pt>
                <c:pt idx="347">
                  <c:v>19.4</c:v>
                </c:pt>
                <c:pt idx="348">
                  <c:v>17.3</c:v>
                </c:pt>
                <c:pt idx="349">
                  <c:v>16</c:v>
                </c:pt>
                <c:pt idx="350">
                  <c:v>14.9</c:v>
                </c:pt>
                <c:pt idx="351">
                  <c:v>16.2</c:v>
                </c:pt>
                <c:pt idx="352">
                  <c:v>20.7</c:v>
                </c:pt>
                <c:pt idx="353">
                  <c:v>14.2</c:v>
                </c:pt>
                <c:pt idx="354">
                  <c:v>15.8</c:v>
                </c:pt>
                <c:pt idx="355">
                  <c:v>14.4</c:v>
                </c:pt>
                <c:pt idx="356">
                  <c:v>16.8</c:v>
                </c:pt>
                <c:pt idx="357">
                  <c:v>14.8</c:v>
                </c:pt>
                <c:pt idx="358">
                  <c:v>18.3</c:v>
                </c:pt>
                <c:pt idx="359">
                  <c:v>20.4</c:v>
                </c:pt>
                <c:pt idx="360">
                  <c:v>19.6</c:v>
                </c:pt>
                <c:pt idx="361">
                  <c:v>12.6</c:v>
                </c:pt>
                <c:pt idx="362">
                  <c:v>13.8</c:v>
                </c:pt>
                <c:pt idx="363">
                  <c:v>15.8</c:v>
                </c:pt>
                <c:pt idx="364">
                  <c:v>19</c:v>
                </c:pt>
                <c:pt idx="365">
                  <c:v>17.1</c:v>
                </c:pt>
                <c:pt idx="366">
                  <c:v>16.6</c:v>
                </c:pt>
                <c:pt idx="367">
                  <c:v>19.6</c:v>
                </c:pt>
                <c:pt idx="368">
                  <c:v>18.6</c:v>
                </c:pt>
                <c:pt idx="369">
                  <c:v>18</c:v>
                </c:pt>
                <c:pt idx="370">
                  <c:v>16.2</c:v>
                </c:pt>
                <c:pt idx="371">
                  <c:v>16</c:v>
                </c:pt>
                <c:pt idx="372">
                  <c:v>18</c:v>
                </c:pt>
                <c:pt idx="373">
                  <c:v>16.4</c:v>
                </c:pt>
                <c:pt idx="374">
                  <c:v>20.5</c:v>
                </c:pt>
                <c:pt idx="375">
                  <c:v>15.3</c:v>
                </c:pt>
                <c:pt idx="376">
                  <c:v>18.2</c:v>
                </c:pt>
                <c:pt idx="377">
                  <c:v>17.6</c:v>
                </c:pt>
                <c:pt idx="378">
                  <c:v>14.7</c:v>
                </c:pt>
                <c:pt idx="379">
                  <c:v>17.3</c:v>
                </c:pt>
                <c:pt idx="380">
                  <c:v>14.5</c:v>
                </c:pt>
                <c:pt idx="381">
                  <c:v>14.5</c:v>
                </c:pt>
                <c:pt idx="382">
                  <c:v>16.9</c:v>
                </c:pt>
                <c:pt idx="383">
                  <c:v>15</c:v>
                </c:pt>
                <c:pt idx="384">
                  <c:v>15.7</c:v>
                </c:pt>
                <c:pt idx="385">
                  <c:v>16.2</c:v>
                </c:pt>
                <c:pt idx="386">
                  <c:v>16.4</c:v>
                </c:pt>
                <c:pt idx="387">
                  <c:v>17</c:v>
                </c:pt>
                <c:pt idx="388">
                  <c:v>14.5</c:v>
                </c:pt>
                <c:pt idx="389">
                  <c:v>14.7</c:v>
                </c:pt>
                <c:pt idx="390">
                  <c:v>13.9</c:v>
                </c:pt>
                <c:pt idx="391">
                  <c:v>13</c:v>
                </c:pt>
                <c:pt idx="392">
                  <c:v>17.3</c:v>
                </c:pt>
                <c:pt idx="393">
                  <c:v>15.6</c:v>
                </c:pt>
                <c:pt idx="394">
                  <c:v>24.6</c:v>
                </c:pt>
                <c:pt idx="395">
                  <c:v>11.6</c:v>
                </c:pt>
                <c:pt idx="396">
                  <c:v>18.6</c:v>
                </c:pt>
                <c:pt idx="397">
                  <c:v>19.4</c:v>
                </c:pt>
              </c:numCache>
            </c:numRef>
          </c:xVal>
          <c:yVal>
            <c:numRef>
              <c:f>Regression_Output!$C$31:$C$428</c:f>
              <c:numCache>
                <c:formatCode>General</c:formatCode>
                <c:ptCount val="398"/>
                <c:pt idx="0">
                  <c:v>2.95314834227972</c:v>
                </c:pt>
                <c:pt idx="1">
                  <c:v>0.932218742340034</c:v>
                </c:pt>
                <c:pt idx="2">
                  <c:v>2.66821877185625</c:v>
                </c:pt>
                <c:pt idx="3">
                  <c:v>0.831781092959929</c:v>
                </c:pt>
                <c:pt idx="4">
                  <c:v>1.96272630936924</c:v>
                </c:pt>
                <c:pt idx="5">
                  <c:v>4.32446297829937</c:v>
                </c:pt>
                <c:pt idx="6">
                  <c:v>3.33595085991723</c:v>
                </c:pt>
                <c:pt idx="7">
                  <c:v>3.29903575156458</c:v>
                </c:pt>
                <c:pt idx="8">
                  <c:v>3.77387528185567</c:v>
                </c:pt>
                <c:pt idx="9">
                  <c:v>1.83043757085714</c:v>
                </c:pt>
                <c:pt idx="10">
                  <c:v>-0.367248444563302</c:v>
                </c:pt>
                <c:pt idx="11">
                  <c:v>-0.197490559742434</c:v>
                </c:pt>
                <c:pt idx="12">
                  <c:v>0.371225869041183</c:v>
                </c:pt>
                <c:pt idx="13">
                  <c:v>-5.13144647367864</c:v>
                </c:pt>
                <c:pt idx="14">
                  <c:v>-0.158971933487301</c:v>
                </c:pt>
                <c:pt idx="15">
                  <c:v>2.93604275170899</c:v>
                </c:pt>
                <c:pt idx="16">
                  <c:v>-1.44648252600525</c:v>
                </c:pt>
                <c:pt idx="17">
                  <c:v>0.0708280591310029</c:v>
                </c:pt>
                <c:pt idx="18">
                  <c:v>1.48349710757809</c:v>
                </c:pt>
                <c:pt idx="19">
                  <c:v>-1.18460173046751</c:v>
                </c:pt>
                <c:pt idx="20">
                  <c:v>3.99394019276043</c:v>
                </c:pt>
                <c:pt idx="21">
                  <c:v>1.75067527242454</c:v>
                </c:pt>
                <c:pt idx="22">
                  <c:v>2.25211317589913</c:v>
                </c:pt>
                <c:pt idx="23">
                  <c:v>2.68820007528532</c:v>
                </c:pt>
                <c:pt idx="24">
                  <c:v>0.657121318141215</c:v>
                </c:pt>
                <c:pt idx="25">
                  <c:v>2.38172589820058</c:v>
                </c:pt>
                <c:pt idx="26">
                  <c:v>1.5127107383488</c:v>
                </c:pt>
                <c:pt idx="27">
                  <c:v>2.61763359324351</c:v>
                </c:pt>
                <c:pt idx="28">
                  <c:v>2.5279900512347</c:v>
                </c:pt>
                <c:pt idx="29">
                  <c:v>0.730409996842987</c:v>
                </c:pt>
                <c:pt idx="30">
                  <c:v>4.60209531117128</c:v>
                </c:pt>
                <c:pt idx="31">
                  <c:v>-0.781722338841142</c:v>
                </c:pt>
                <c:pt idx="32">
                  <c:v>0.658759991018627</c:v>
                </c:pt>
                <c:pt idx="33">
                  <c:v>-2.50676724699309</c:v>
                </c:pt>
                <c:pt idx="34">
                  <c:v>-0.164097262868886</c:v>
                </c:pt>
                <c:pt idx="35">
                  <c:v>-0.453758944727014</c:v>
                </c:pt>
                <c:pt idx="36">
                  <c:v>1.19108519935732</c:v>
                </c:pt>
                <c:pt idx="37">
                  <c:v>0.622704354846597</c:v>
                </c:pt>
                <c:pt idx="38">
                  <c:v>2.5668855040504</c:v>
                </c:pt>
                <c:pt idx="39">
                  <c:v>3.48332123715969</c:v>
                </c:pt>
                <c:pt idx="40">
                  <c:v>1.87405067501795</c:v>
                </c:pt>
                <c:pt idx="41">
                  <c:v>2.12852822276997</c:v>
                </c:pt>
                <c:pt idx="42">
                  <c:v>5.15173473208755</c:v>
                </c:pt>
                <c:pt idx="43">
                  <c:v>4.24164434610638</c:v>
                </c:pt>
                <c:pt idx="44">
                  <c:v>6.93519122677132</c:v>
                </c:pt>
                <c:pt idx="45">
                  <c:v>-1.72734567346094</c:v>
                </c:pt>
                <c:pt idx="46">
                  <c:v>-1.01172381300277</c:v>
                </c:pt>
                <c:pt idx="47">
                  <c:v>1.27767755127082</c:v>
                </c:pt>
                <c:pt idx="48">
                  <c:v>-0.804941884174909</c:v>
                </c:pt>
                <c:pt idx="49">
                  <c:v>-0.267860503920392</c:v>
                </c:pt>
                <c:pt idx="50">
                  <c:v>2.82526443999355</c:v>
                </c:pt>
                <c:pt idx="51">
                  <c:v>4.44019139653032</c:v>
                </c:pt>
                <c:pt idx="52">
                  <c:v>4.73376252236692</c:v>
                </c:pt>
                <c:pt idx="53">
                  <c:v>2.12769287334796</c:v>
                </c:pt>
                <c:pt idx="54">
                  <c:v>5.19074988436069</c:v>
                </c:pt>
                <c:pt idx="55">
                  <c:v>-0.607427112687521</c:v>
                </c:pt>
                <c:pt idx="56">
                  <c:v>0.76461621912673</c:v>
                </c:pt>
                <c:pt idx="57">
                  <c:v>-2.33433497920802</c:v>
                </c:pt>
                <c:pt idx="58">
                  <c:v>0.47718989442491</c:v>
                </c:pt>
                <c:pt idx="59">
                  <c:v>-3.05118799517198</c:v>
                </c:pt>
                <c:pt idx="60">
                  <c:v>-3.54545213743747</c:v>
                </c:pt>
                <c:pt idx="61">
                  <c:v>-3.20114628733876</c:v>
                </c:pt>
                <c:pt idx="62">
                  <c:v>1.24609556591405</c:v>
                </c:pt>
                <c:pt idx="63">
                  <c:v>2.1608061881584</c:v>
                </c:pt>
                <c:pt idx="64">
                  <c:v>2.59079881017871</c:v>
                </c:pt>
                <c:pt idx="65">
                  <c:v>0.998716026391037</c:v>
                </c:pt>
                <c:pt idx="66">
                  <c:v>1.95915092692207</c:v>
                </c:pt>
                <c:pt idx="67">
                  <c:v>0.818581344113177</c:v>
                </c:pt>
                <c:pt idx="68">
                  <c:v>2.48407733234308</c:v>
                </c:pt>
                <c:pt idx="69">
                  <c:v>1.25130489080109</c:v>
                </c:pt>
                <c:pt idx="70">
                  <c:v>1.58234526126752</c:v>
                </c:pt>
                <c:pt idx="71">
                  <c:v>-6.37331295647235</c:v>
                </c:pt>
                <c:pt idx="72">
                  <c:v>1.33426937719474</c:v>
                </c:pt>
                <c:pt idx="73">
                  <c:v>0.221422784127292</c:v>
                </c:pt>
                <c:pt idx="74">
                  <c:v>1.59218867211342</c:v>
                </c:pt>
                <c:pt idx="75">
                  <c:v>1.16103611229058</c:v>
                </c:pt>
                <c:pt idx="76">
                  <c:v>-2.35983146940547</c:v>
                </c:pt>
                <c:pt idx="77">
                  <c:v>-2.00134074977061</c:v>
                </c:pt>
                <c:pt idx="78">
                  <c:v>0.159487985775947</c:v>
                </c:pt>
                <c:pt idx="79">
                  <c:v>0.239621154595024</c:v>
                </c:pt>
                <c:pt idx="80">
                  <c:v>-1.03315303316661</c:v>
                </c:pt>
                <c:pt idx="81">
                  <c:v>1.8665632784471</c:v>
                </c:pt>
                <c:pt idx="82">
                  <c:v>-1.83644177912381</c:v>
                </c:pt>
                <c:pt idx="83">
                  <c:v>3.8963014757302</c:v>
                </c:pt>
                <c:pt idx="84">
                  <c:v>-0.398281307522367</c:v>
                </c:pt>
                <c:pt idx="85">
                  <c:v>-0.605937148783482</c:v>
                </c:pt>
                <c:pt idx="86">
                  <c:v>-1.79393618381302</c:v>
                </c:pt>
                <c:pt idx="87">
                  <c:v>-1.78978408365946</c:v>
                </c:pt>
                <c:pt idx="88">
                  <c:v>0.251283927801857</c:v>
                </c:pt>
                <c:pt idx="89">
                  <c:v>-0.455206901884871</c:v>
                </c:pt>
                <c:pt idx="90">
                  <c:v>2.99673325227616</c:v>
                </c:pt>
                <c:pt idx="91">
                  <c:v>0.567321699557709</c:v>
                </c:pt>
                <c:pt idx="92">
                  <c:v>0.875059679154731</c:v>
                </c:pt>
                <c:pt idx="93">
                  <c:v>1.42804451330624</c:v>
                </c:pt>
                <c:pt idx="94">
                  <c:v>2.63292837704033</c:v>
                </c:pt>
                <c:pt idx="95">
                  <c:v>2.92485447400333</c:v>
                </c:pt>
                <c:pt idx="96">
                  <c:v>-2.47937557009562</c:v>
                </c:pt>
                <c:pt idx="97">
                  <c:v>-1.87324347803763</c:v>
                </c:pt>
                <c:pt idx="98">
                  <c:v>-3.51922320562093</c:v>
                </c:pt>
                <c:pt idx="99">
                  <c:v>-3.20868939821396</c:v>
                </c:pt>
                <c:pt idx="100">
                  <c:v>-3.27198416371674</c:v>
                </c:pt>
                <c:pt idx="101">
                  <c:v>2.10496234108077</c:v>
                </c:pt>
                <c:pt idx="102">
                  <c:v>-2.72305020887503</c:v>
                </c:pt>
                <c:pt idx="103">
                  <c:v>1.93607609320588</c:v>
                </c:pt>
                <c:pt idx="104">
                  <c:v>2.71166907110098</c:v>
                </c:pt>
                <c:pt idx="105">
                  <c:v>2.81143560109582</c:v>
                </c:pt>
                <c:pt idx="106">
                  <c:v>1.16488396595831</c:v>
                </c:pt>
                <c:pt idx="107">
                  <c:v>-4.15816140162017</c:v>
                </c:pt>
                <c:pt idx="108">
                  <c:v>-7.18099153925481</c:v>
                </c:pt>
                <c:pt idx="109">
                  <c:v>-3.60847372001439</c:v>
                </c:pt>
                <c:pt idx="110">
                  <c:v>-4.42138800840881</c:v>
                </c:pt>
                <c:pt idx="111">
                  <c:v>-9.59887488705947</c:v>
                </c:pt>
                <c:pt idx="112">
                  <c:v>-5.58628704665188</c:v>
                </c:pt>
                <c:pt idx="113">
                  <c:v>-1.58241852870184</c:v>
                </c:pt>
                <c:pt idx="114">
                  <c:v>0.480574510859569</c:v>
                </c:pt>
                <c:pt idx="115">
                  <c:v>0.835384135175659</c:v>
                </c:pt>
                <c:pt idx="116">
                  <c:v>3.72096481472149</c:v>
                </c:pt>
                <c:pt idx="117">
                  <c:v>0.463406191506405</c:v>
                </c:pt>
                <c:pt idx="118">
                  <c:v>-2.79967902352258</c:v>
                </c:pt>
                <c:pt idx="119">
                  <c:v>-3.57480080919452</c:v>
                </c:pt>
                <c:pt idx="120">
                  <c:v>-2.63325696357011</c:v>
                </c:pt>
                <c:pt idx="121">
                  <c:v>-2.83711941244373</c:v>
                </c:pt>
                <c:pt idx="122">
                  <c:v>1.08618952350276</c:v>
                </c:pt>
                <c:pt idx="123">
                  <c:v>-2.98364767684215</c:v>
                </c:pt>
                <c:pt idx="124">
                  <c:v>-5.25641020425639</c:v>
                </c:pt>
                <c:pt idx="125">
                  <c:v>-0.375301680076603</c:v>
                </c:pt>
                <c:pt idx="126">
                  <c:v>-0.967830699454545</c:v>
                </c:pt>
                <c:pt idx="127">
                  <c:v>-3.25440844116976</c:v>
                </c:pt>
                <c:pt idx="128">
                  <c:v>-4.7985270130525</c:v>
                </c:pt>
                <c:pt idx="129">
                  <c:v>0.919699681682836</c:v>
                </c:pt>
                <c:pt idx="130">
                  <c:v>1.70129965038402</c:v>
                </c:pt>
                <c:pt idx="131">
                  <c:v>1.11134484061524</c:v>
                </c:pt>
                <c:pt idx="132">
                  <c:v>0.840191089866153</c:v>
                </c:pt>
                <c:pt idx="133">
                  <c:v>-0.838954062184108</c:v>
                </c:pt>
                <c:pt idx="134">
                  <c:v>-1.92680621377154</c:v>
                </c:pt>
                <c:pt idx="135">
                  <c:v>0.64582647151321</c:v>
                </c:pt>
                <c:pt idx="136">
                  <c:v>2.24453583526468</c:v>
                </c:pt>
                <c:pt idx="137">
                  <c:v>2.12689392715964</c:v>
                </c:pt>
                <c:pt idx="138">
                  <c:v>2.22615827450542</c:v>
                </c:pt>
                <c:pt idx="139">
                  <c:v>3.37386410255047</c:v>
                </c:pt>
                <c:pt idx="140">
                  <c:v>0.991486415517464</c:v>
                </c:pt>
                <c:pt idx="141">
                  <c:v>2.23108748660781</c:v>
                </c:pt>
                <c:pt idx="142">
                  <c:v>-2.24903221392178</c:v>
                </c:pt>
                <c:pt idx="143">
                  <c:v>-0.10788541319198</c:v>
                </c:pt>
                <c:pt idx="144">
                  <c:v>-1.02335805398927</c:v>
                </c:pt>
                <c:pt idx="145">
                  <c:v>2.1068076694561</c:v>
                </c:pt>
                <c:pt idx="146">
                  <c:v>2.25678330490507</c:v>
                </c:pt>
                <c:pt idx="147">
                  <c:v>-3.38098467534247</c:v>
                </c:pt>
                <c:pt idx="148">
                  <c:v>-0.835440453570097</c:v>
                </c:pt>
                <c:pt idx="149">
                  <c:v>-2.49969894345831</c:v>
                </c:pt>
                <c:pt idx="150">
                  <c:v>-1.02125738795431</c:v>
                </c:pt>
                <c:pt idx="151">
                  <c:v>2.9530240327575</c:v>
                </c:pt>
                <c:pt idx="152">
                  <c:v>-1.53066519866174</c:v>
                </c:pt>
                <c:pt idx="153">
                  <c:v>-1.57237270574204</c:v>
                </c:pt>
                <c:pt idx="154">
                  <c:v>-5.67501057281345</c:v>
                </c:pt>
                <c:pt idx="155">
                  <c:v>-7.36524760721431</c:v>
                </c:pt>
                <c:pt idx="156">
                  <c:v>3.75455990146287</c:v>
                </c:pt>
                <c:pt idx="157">
                  <c:v>1.62212851503394</c:v>
                </c:pt>
                <c:pt idx="158">
                  <c:v>3.65770970796334</c:v>
                </c:pt>
                <c:pt idx="159">
                  <c:v>2.13385633327539</c:v>
                </c:pt>
                <c:pt idx="160">
                  <c:v>0.408647201276466</c:v>
                </c:pt>
                <c:pt idx="161">
                  <c:v>-0.87945786207667</c:v>
                </c:pt>
                <c:pt idx="162">
                  <c:v>-3.11616341357316</c:v>
                </c:pt>
                <c:pt idx="163">
                  <c:v>0.670239275368182</c:v>
                </c:pt>
                <c:pt idx="164">
                  <c:v>-0.835935469365161</c:v>
                </c:pt>
                <c:pt idx="165">
                  <c:v>-0.246290541959127</c:v>
                </c:pt>
                <c:pt idx="166">
                  <c:v>-7.95792833830846</c:v>
                </c:pt>
                <c:pt idx="167">
                  <c:v>-0.331538956892309</c:v>
                </c:pt>
                <c:pt idx="168">
                  <c:v>-1.15071811740772</c:v>
                </c:pt>
                <c:pt idx="169">
                  <c:v>-2.92103611738511</c:v>
                </c:pt>
                <c:pt idx="170">
                  <c:v>-1.66852498521475</c:v>
                </c:pt>
                <c:pt idx="171">
                  <c:v>-1.99030755452976</c:v>
                </c:pt>
                <c:pt idx="172">
                  <c:v>-2.51580829140982</c:v>
                </c:pt>
                <c:pt idx="173">
                  <c:v>-3.03703099848033</c:v>
                </c:pt>
                <c:pt idx="174">
                  <c:v>-3.18411304680668</c:v>
                </c:pt>
                <c:pt idx="175">
                  <c:v>-0.212445012195989</c:v>
                </c:pt>
                <c:pt idx="176">
                  <c:v>-2.18013367001278</c:v>
                </c:pt>
                <c:pt idx="177">
                  <c:v>-1.38500304213111</c:v>
                </c:pt>
                <c:pt idx="178">
                  <c:v>-0.0113540970340438</c:v>
                </c:pt>
                <c:pt idx="179">
                  <c:v>-0.744134730824477</c:v>
                </c:pt>
                <c:pt idx="180">
                  <c:v>0.770354832646419</c:v>
                </c:pt>
                <c:pt idx="181">
                  <c:v>0.830199224289736</c:v>
                </c:pt>
                <c:pt idx="182">
                  <c:v>1.31170731836633</c:v>
                </c:pt>
                <c:pt idx="183">
                  <c:v>-3.68205992491719</c:v>
                </c:pt>
                <c:pt idx="184">
                  <c:v>-0.0328276136035655</c:v>
                </c:pt>
                <c:pt idx="185">
                  <c:v>-0.763174383243751</c:v>
                </c:pt>
                <c:pt idx="186">
                  <c:v>-1.34069012841392</c:v>
                </c:pt>
                <c:pt idx="187">
                  <c:v>2.76036601971506</c:v>
                </c:pt>
                <c:pt idx="188">
                  <c:v>0.988260887929577</c:v>
                </c:pt>
                <c:pt idx="189">
                  <c:v>-1.27475161250825</c:v>
                </c:pt>
                <c:pt idx="190">
                  <c:v>-0.938693949835056</c:v>
                </c:pt>
                <c:pt idx="191">
                  <c:v>0.636060861543975</c:v>
                </c:pt>
                <c:pt idx="192">
                  <c:v>1.10162507214648</c:v>
                </c:pt>
                <c:pt idx="193">
                  <c:v>1.17946913989913</c:v>
                </c:pt>
                <c:pt idx="194">
                  <c:v>-0.324036949514706</c:v>
                </c:pt>
                <c:pt idx="195">
                  <c:v>0.234570292105296</c:v>
                </c:pt>
                <c:pt idx="196">
                  <c:v>-3.53378333268198</c:v>
                </c:pt>
                <c:pt idx="197">
                  <c:v>-0.983140365097253</c:v>
                </c:pt>
                <c:pt idx="198">
                  <c:v>0.0859162346377147</c:v>
                </c:pt>
                <c:pt idx="199">
                  <c:v>1.21356943272973</c:v>
                </c:pt>
                <c:pt idx="200">
                  <c:v>-2.39590149899166</c:v>
                </c:pt>
                <c:pt idx="201">
                  <c:v>-0.532872130294351</c:v>
                </c:pt>
                <c:pt idx="202">
                  <c:v>-5.05452361598007</c:v>
                </c:pt>
                <c:pt idx="203">
                  <c:v>-1.17308489158898</c:v>
                </c:pt>
                <c:pt idx="204">
                  <c:v>0.783152458252587</c:v>
                </c:pt>
                <c:pt idx="205">
                  <c:v>-2.22625416367634</c:v>
                </c:pt>
                <c:pt idx="206">
                  <c:v>1.24242711177733</c:v>
                </c:pt>
                <c:pt idx="207">
                  <c:v>-2.3555152930215</c:v>
                </c:pt>
                <c:pt idx="208">
                  <c:v>-3.69202878730871</c:v>
                </c:pt>
                <c:pt idx="209">
                  <c:v>-3.11416598663376</c:v>
                </c:pt>
                <c:pt idx="210">
                  <c:v>-5.80580280363876</c:v>
                </c:pt>
                <c:pt idx="211">
                  <c:v>-1.11281769818553</c:v>
                </c:pt>
                <c:pt idx="212">
                  <c:v>2.64940275594299</c:v>
                </c:pt>
                <c:pt idx="213">
                  <c:v>-3.51540558097064</c:v>
                </c:pt>
                <c:pt idx="214">
                  <c:v>-4.29834815477306</c:v>
                </c:pt>
                <c:pt idx="215">
                  <c:v>-4.99284601644672</c:v>
                </c:pt>
                <c:pt idx="216">
                  <c:v>-0.517629803074975</c:v>
                </c:pt>
                <c:pt idx="217">
                  <c:v>1.83645875986545</c:v>
                </c:pt>
                <c:pt idx="218">
                  <c:v>4.16928885338373</c:v>
                </c:pt>
                <c:pt idx="219">
                  <c:v>-1.74006504170756</c:v>
                </c:pt>
                <c:pt idx="220">
                  <c:v>1.24839093173066</c:v>
                </c:pt>
                <c:pt idx="221">
                  <c:v>-0.103532663778019</c:v>
                </c:pt>
                <c:pt idx="222">
                  <c:v>0.382061139124382</c:v>
                </c:pt>
                <c:pt idx="223">
                  <c:v>-0.732152299144786</c:v>
                </c:pt>
                <c:pt idx="224">
                  <c:v>-0.216072708202461</c:v>
                </c:pt>
                <c:pt idx="225">
                  <c:v>-3.13490819973168</c:v>
                </c:pt>
                <c:pt idx="226">
                  <c:v>-0.515368800893796</c:v>
                </c:pt>
                <c:pt idx="227">
                  <c:v>-0.679182918383418</c:v>
                </c:pt>
                <c:pt idx="228">
                  <c:v>-2.50614798037418</c:v>
                </c:pt>
                <c:pt idx="229">
                  <c:v>-0.549601079453701</c:v>
                </c:pt>
                <c:pt idx="230">
                  <c:v>-0.61828342393914</c:v>
                </c:pt>
                <c:pt idx="231">
                  <c:v>-0.301798325190724</c:v>
                </c:pt>
                <c:pt idx="232">
                  <c:v>0.412739403606146</c:v>
                </c:pt>
                <c:pt idx="233">
                  <c:v>-1.76140800902115</c:v>
                </c:pt>
                <c:pt idx="234">
                  <c:v>-0.537332086974473</c:v>
                </c:pt>
                <c:pt idx="235">
                  <c:v>-4.40623562335515</c:v>
                </c:pt>
                <c:pt idx="236">
                  <c:v>0.808034429636436</c:v>
                </c:pt>
                <c:pt idx="237">
                  <c:v>1.45450428935736</c:v>
                </c:pt>
                <c:pt idx="238">
                  <c:v>5.00361080741927</c:v>
                </c:pt>
                <c:pt idx="239">
                  <c:v>-2.22702215632974</c:v>
                </c:pt>
                <c:pt idx="240">
                  <c:v>1.4364899083833</c:v>
                </c:pt>
                <c:pt idx="241">
                  <c:v>-4.20266787180621</c:v>
                </c:pt>
                <c:pt idx="242">
                  <c:v>-4.719553010378</c:v>
                </c:pt>
                <c:pt idx="243">
                  <c:v>-5.04871538864806</c:v>
                </c:pt>
                <c:pt idx="244">
                  <c:v>10.9653112640871</c:v>
                </c:pt>
                <c:pt idx="245">
                  <c:v>4.90488873326389</c:v>
                </c:pt>
                <c:pt idx="246">
                  <c:v>-0.295175835023102</c:v>
                </c:pt>
                <c:pt idx="247">
                  <c:v>7.06817035803618</c:v>
                </c:pt>
                <c:pt idx="248">
                  <c:v>1.90346217166034</c:v>
                </c:pt>
                <c:pt idx="249">
                  <c:v>-1.78513611764343</c:v>
                </c:pt>
                <c:pt idx="250">
                  <c:v>-0.307923668184614</c:v>
                </c:pt>
                <c:pt idx="251">
                  <c:v>-0.274359736244161</c:v>
                </c:pt>
                <c:pt idx="252">
                  <c:v>-2.03937086598801</c:v>
                </c:pt>
                <c:pt idx="253">
                  <c:v>-2.72362539035112</c:v>
                </c:pt>
                <c:pt idx="254">
                  <c:v>-4.22228625777859</c:v>
                </c:pt>
                <c:pt idx="255">
                  <c:v>-0.557243785825101</c:v>
                </c:pt>
                <c:pt idx="256">
                  <c:v>-1.21839457016083</c:v>
                </c:pt>
                <c:pt idx="257">
                  <c:v>-4.06365397011653</c:v>
                </c:pt>
                <c:pt idx="258">
                  <c:v>-1.370893237668</c:v>
                </c:pt>
                <c:pt idx="259">
                  <c:v>-3.00319714563601</c:v>
                </c:pt>
                <c:pt idx="260">
                  <c:v>-1.84049661298565</c:v>
                </c:pt>
                <c:pt idx="261">
                  <c:v>-3.91397437358413</c:v>
                </c:pt>
                <c:pt idx="262">
                  <c:v>-2.24432883028595</c:v>
                </c:pt>
                <c:pt idx="263">
                  <c:v>-2.74936585335601</c:v>
                </c:pt>
                <c:pt idx="264">
                  <c:v>-4.66100869120019</c:v>
                </c:pt>
                <c:pt idx="265">
                  <c:v>0.0425561040395266</c:v>
                </c:pt>
                <c:pt idx="266">
                  <c:v>1.01027420233894</c:v>
                </c:pt>
                <c:pt idx="267">
                  <c:v>-1.77023297673025</c:v>
                </c:pt>
                <c:pt idx="268">
                  <c:v>-3.52322535018549</c:v>
                </c:pt>
                <c:pt idx="269">
                  <c:v>2.55180851835708</c:v>
                </c:pt>
                <c:pt idx="270">
                  <c:v>-8.52234036118171</c:v>
                </c:pt>
                <c:pt idx="271">
                  <c:v>-2.46703139517518</c:v>
                </c:pt>
                <c:pt idx="272">
                  <c:v>-1.41034824111165</c:v>
                </c:pt>
                <c:pt idx="273">
                  <c:v>-6.14250739046135</c:v>
                </c:pt>
                <c:pt idx="274">
                  <c:v>-5.28806816130525</c:v>
                </c:pt>
                <c:pt idx="275">
                  <c:v>-6.19841254006054</c:v>
                </c:pt>
                <c:pt idx="276">
                  <c:v>-4.25790717258288</c:v>
                </c:pt>
                <c:pt idx="277">
                  <c:v>-5.27934974874116</c:v>
                </c:pt>
                <c:pt idx="278">
                  <c:v>0.335574054457457</c:v>
                </c:pt>
                <c:pt idx="279">
                  <c:v>-2.5048732973256</c:v>
                </c:pt>
                <c:pt idx="280">
                  <c:v>-1.94028995364317</c:v>
                </c:pt>
                <c:pt idx="281">
                  <c:v>-5.42040413120037</c:v>
                </c:pt>
                <c:pt idx="282">
                  <c:v>-3.14698582264966</c:v>
                </c:pt>
                <c:pt idx="283">
                  <c:v>-3.73899237640655</c:v>
                </c:pt>
                <c:pt idx="284">
                  <c:v>-2.13788587137108</c:v>
                </c:pt>
                <c:pt idx="285">
                  <c:v>-2.85053825237891</c:v>
                </c:pt>
                <c:pt idx="286">
                  <c:v>-2.79573096925957</c:v>
                </c:pt>
                <c:pt idx="287">
                  <c:v>-3.16721109476886</c:v>
                </c:pt>
                <c:pt idx="288">
                  <c:v>-1.87843519815718</c:v>
                </c:pt>
                <c:pt idx="289">
                  <c:v>0.0448068080493016</c:v>
                </c:pt>
                <c:pt idx="290">
                  <c:v>-3.54710582547155</c:v>
                </c:pt>
                <c:pt idx="291">
                  <c:v>-1.51432347534973</c:v>
                </c:pt>
                <c:pt idx="292">
                  <c:v>-1.24834900474188</c:v>
                </c:pt>
                <c:pt idx="293">
                  <c:v>-0.370573139128666</c:v>
                </c:pt>
                <c:pt idx="294">
                  <c:v>0.590046641048602</c:v>
                </c:pt>
                <c:pt idx="295">
                  <c:v>4.72148571974315</c:v>
                </c:pt>
                <c:pt idx="296">
                  <c:v>0.94383168469242</c:v>
                </c:pt>
                <c:pt idx="297">
                  <c:v>1.95550726486793</c:v>
                </c:pt>
                <c:pt idx="298">
                  <c:v>2.42640429125992</c:v>
                </c:pt>
                <c:pt idx="299">
                  <c:v>1.38311434418438</c:v>
                </c:pt>
                <c:pt idx="300">
                  <c:v>0.945046805757876</c:v>
                </c:pt>
                <c:pt idx="301">
                  <c:v>4.9404922675901</c:v>
                </c:pt>
                <c:pt idx="302">
                  <c:v>4.75828592256332</c:v>
                </c:pt>
                <c:pt idx="303">
                  <c:v>-1.74343870795509</c:v>
                </c:pt>
                <c:pt idx="304">
                  <c:v>6.26313873881855</c:v>
                </c:pt>
                <c:pt idx="305">
                  <c:v>1.42020726715243</c:v>
                </c:pt>
                <c:pt idx="306">
                  <c:v>2.522723794034</c:v>
                </c:pt>
                <c:pt idx="307">
                  <c:v>1.08018405859502</c:v>
                </c:pt>
                <c:pt idx="308">
                  <c:v>6.00853992399779</c:v>
                </c:pt>
                <c:pt idx="309">
                  <c:v>9.76980925277041</c:v>
                </c:pt>
                <c:pt idx="310">
                  <c:v>3.34210463995375</c:v>
                </c:pt>
                <c:pt idx="311">
                  <c:v>1.48863016792675</c:v>
                </c:pt>
                <c:pt idx="312">
                  <c:v>3.12394200953724</c:v>
                </c:pt>
                <c:pt idx="313">
                  <c:v>0.276305356860249</c:v>
                </c:pt>
                <c:pt idx="314">
                  <c:v>-0.00352041669517433</c:v>
                </c:pt>
                <c:pt idx="315">
                  <c:v>-1.57915713913686</c:v>
                </c:pt>
                <c:pt idx="316">
                  <c:v>-4.72883805304592</c:v>
                </c:pt>
                <c:pt idx="317">
                  <c:v>2.81425706630106</c:v>
                </c:pt>
                <c:pt idx="318">
                  <c:v>-0.15976212884819</c:v>
                </c:pt>
                <c:pt idx="319">
                  <c:v>0.0922556834349599</c:v>
                </c:pt>
                <c:pt idx="320">
                  <c:v>5.56222437107846</c:v>
                </c:pt>
                <c:pt idx="321">
                  <c:v>-0.414738523099821</c:v>
                </c:pt>
                <c:pt idx="322">
                  <c:v>12.9970962349293</c:v>
                </c:pt>
                <c:pt idx="323">
                  <c:v>1.29507908354133</c:v>
                </c:pt>
                <c:pt idx="324">
                  <c:v>7.10203949721577</c:v>
                </c:pt>
                <c:pt idx="325">
                  <c:v>11.3066013736796</c:v>
                </c:pt>
                <c:pt idx="326">
                  <c:v>11.8932003850902</c:v>
                </c:pt>
                <c:pt idx="327">
                  <c:v>9.41888944200962</c:v>
                </c:pt>
                <c:pt idx="328">
                  <c:v>3.93768147433174</c:v>
                </c:pt>
                <c:pt idx="329">
                  <c:v>9.56115670396524</c:v>
                </c:pt>
                <c:pt idx="330">
                  <c:v>7.00629703024011</c:v>
                </c:pt>
                <c:pt idx="331">
                  <c:v>0.236966691301845</c:v>
                </c:pt>
                <c:pt idx="332">
                  <c:v>-4.00186157838479</c:v>
                </c:pt>
                <c:pt idx="333">
                  <c:v>5.22821368907079</c:v>
                </c:pt>
                <c:pt idx="334">
                  <c:v>-6.96750675033042</c:v>
                </c:pt>
                <c:pt idx="335">
                  <c:v>5.31231331748008</c:v>
                </c:pt>
                <c:pt idx="336">
                  <c:v>-2.29471716862267</c:v>
                </c:pt>
                <c:pt idx="337">
                  <c:v>-0.231444288207491</c:v>
                </c:pt>
                <c:pt idx="338">
                  <c:v>-2.234128971588</c:v>
                </c:pt>
                <c:pt idx="339">
                  <c:v>-2.24175196985211</c:v>
                </c:pt>
                <c:pt idx="340">
                  <c:v>-2.94535710857822</c:v>
                </c:pt>
                <c:pt idx="341">
                  <c:v>-3.60647059846201</c:v>
                </c:pt>
                <c:pt idx="342">
                  <c:v>0.114060216847953</c:v>
                </c:pt>
                <c:pt idx="343">
                  <c:v>2.50439523562765</c:v>
                </c:pt>
                <c:pt idx="344">
                  <c:v>6.07184706885961</c:v>
                </c:pt>
                <c:pt idx="345">
                  <c:v>-1.401447462922</c:v>
                </c:pt>
                <c:pt idx="346">
                  <c:v>-2.53057023585018</c:v>
                </c:pt>
                <c:pt idx="347">
                  <c:v>1.63349617045557</c:v>
                </c:pt>
                <c:pt idx="348">
                  <c:v>2.89570323236982</c:v>
                </c:pt>
                <c:pt idx="349">
                  <c:v>-0.973140908310015</c:v>
                </c:pt>
                <c:pt idx="350">
                  <c:v>3.78198355469128</c:v>
                </c:pt>
                <c:pt idx="351">
                  <c:v>2.40194883754518</c:v>
                </c:pt>
                <c:pt idx="352">
                  <c:v>-0.266243490876768</c:v>
                </c:pt>
                <c:pt idx="353">
                  <c:v>0.701633899712995</c:v>
                </c:pt>
                <c:pt idx="354">
                  <c:v>3.02234648941385</c:v>
                </c:pt>
                <c:pt idx="355">
                  <c:v>0.0562142559203735</c:v>
                </c:pt>
                <c:pt idx="356">
                  <c:v>-0.543379883919677</c:v>
                </c:pt>
                <c:pt idx="357">
                  <c:v>2.04758436748298</c:v>
                </c:pt>
                <c:pt idx="358">
                  <c:v>0.172620908709398</c:v>
                </c:pt>
                <c:pt idx="359">
                  <c:v>1.56204017551914</c:v>
                </c:pt>
                <c:pt idx="360">
                  <c:v>4.47925919898846</c:v>
                </c:pt>
                <c:pt idx="361">
                  <c:v>-3.23114514684265</c:v>
                </c:pt>
                <c:pt idx="362">
                  <c:v>-3.85201367409279</c:v>
                </c:pt>
                <c:pt idx="363">
                  <c:v>-1.52421822709993</c:v>
                </c:pt>
                <c:pt idx="364">
                  <c:v>2.92284336073684</c:v>
                </c:pt>
                <c:pt idx="365">
                  <c:v>-5.92028565421055</c:v>
                </c:pt>
                <c:pt idx="366">
                  <c:v>-6.31153860166739</c:v>
                </c:pt>
                <c:pt idx="367">
                  <c:v>-1.26108735520534</c:v>
                </c:pt>
                <c:pt idx="368">
                  <c:v>-1.94027074374445</c:v>
                </c:pt>
                <c:pt idx="369">
                  <c:v>3.48312617834335</c:v>
                </c:pt>
                <c:pt idx="370">
                  <c:v>1.79483442436476</c:v>
                </c:pt>
                <c:pt idx="371">
                  <c:v>-0.980853044942237</c:v>
                </c:pt>
                <c:pt idx="372">
                  <c:v>-1.98283931411572</c:v>
                </c:pt>
                <c:pt idx="373">
                  <c:v>-3.73474945469984</c:v>
                </c:pt>
                <c:pt idx="374">
                  <c:v>-4.52963276693657</c:v>
                </c:pt>
                <c:pt idx="375">
                  <c:v>1.45504905328342</c:v>
                </c:pt>
                <c:pt idx="376">
                  <c:v>1.24611034641867</c:v>
                </c:pt>
                <c:pt idx="377">
                  <c:v>-5.06685484235872</c:v>
                </c:pt>
                <c:pt idx="378">
                  <c:v>5.74793937021637</c:v>
                </c:pt>
                <c:pt idx="379">
                  <c:v>3.75723539562257</c:v>
                </c:pt>
                <c:pt idx="380">
                  <c:v>1.19984631429546</c:v>
                </c:pt>
                <c:pt idx="381">
                  <c:v>1.56106939544075</c:v>
                </c:pt>
                <c:pt idx="382">
                  <c:v>-0.47675825977143</c:v>
                </c:pt>
                <c:pt idx="383">
                  <c:v>2.11416648871126</c:v>
                </c:pt>
                <c:pt idx="384">
                  <c:v>-3.9474623588703</c:v>
                </c:pt>
                <c:pt idx="385">
                  <c:v>2.20803880768295</c:v>
                </c:pt>
                <c:pt idx="386">
                  <c:v>-1.88612934018287</c:v>
                </c:pt>
                <c:pt idx="387">
                  <c:v>9.58964827817395</c:v>
                </c:pt>
                <c:pt idx="388">
                  <c:v>-3.7400237410265</c:v>
                </c:pt>
                <c:pt idx="389">
                  <c:v>-6.4280133901577</c:v>
                </c:pt>
                <c:pt idx="390">
                  <c:v>0.262820970232298</c:v>
                </c:pt>
                <c:pt idx="391">
                  <c:v>5.25240809904544</c:v>
                </c:pt>
                <c:pt idx="392">
                  <c:v>-0.491304434092122</c:v>
                </c:pt>
                <c:pt idx="393">
                  <c:v>-1.25091404652878</c:v>
                </c:pt>
                <c:pt idx="394">
                  <c:v>9.46714119790205</c:v>
                </c:pt>
                <c:pt idx="395">
                  <c:v>0.876861364286924</c:v>
                </c:pt>
                <c:pt idx="396">
                  <c:v>-1.32689601651887</c:v>
                </c:pt>
                <c:pt idx="397">
                  <c:v>2.29778336103639</c:v>
                </c:pt>
              </c:numCache>
            </c:numRef>
          </c:yVal>
          <c:smooth val="0"/>
        </c:ser>
        <c:axId val="46332761"/>
        <c:axId val="56386558"/>
      </c:scatterChart>
      <c:valAx>
        <c:axId val="4633276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acceleration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6386558"/>
        <c:crossesAt val="-15"/>
        <c:crossBetween val="midCat"/>
      </c:valAx>
      <c:valAx>
        <c:axId val="56386558"/>
        <c:scaling>
          <c:orientation val="minMax"/>
          <c:min val="-15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Residuals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633276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1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0000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>
                <a:solidFill>
                  <a:srgbClr val="ff3333"/>
                </a:solidFill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xVal>
            <c:numRef>
              <c:f>mpg_data_for_test!$H$2:$H$399</c:f>
              <c:numCache>
                <c:formatCode>General</c:formatCode>
                <c:ptCount val="3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1</c:v>
                </c:pt>
                <c:pt idx="31">
                  <c:v>3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3</c:v>
                </c:pt>
                <c:pt idx="55">
                  <c:v>2</c:v>
                </c:pt>
                <c:pt idx="56">
                  <c:v>1</c:v>
                </c:pt>
                <c:pt idx="57">
                  <c:v>3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3</c:v>
                </c:pt>
                <c:pt idx="82">
                  <c:v>3</c:v>
                </c:pt>
                <c:pt idx="83">
                  <c:v>1</c:v>
                </c:pt>
                <c:pt idx="84">
                  <c:v>3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2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3</c:v>
                </c:pt>
                <c:pt idx="109">
                  <c:v>1</c:v>
                </c:pt>
                <c:pt idx="110">
                  <c:v>3</c:v>
                </c:pt>
                <c:pt idx="111">
                  <c:v>3</c:v>
                </c:pt>
                <c:pt idx="112">
                  <c:v>1</c:v>
                </c:pt>
                <c:pt idx="113">
                  <c:v>1</c:v>
                </c:pt>
                <c:pt idx="114">
                  <c:v>2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1</c:v>
                </c:pt>
                <c:pt idx="122">
                  <c:v>2</c:v>
                </c:pt>
                <c:pt idx="123">
                  <c:v>3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3</c:v>
                </c:pt>
                <c:pt idx="130">
                  <c:v>1</c:v>
                </c:pt>
                <c:pt idx="131">
                  <c:v>3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3</c:v>
                </c:pt>
                <c:pt idx="145">
                  <c:v>3</c:v>
                </c:pt>
                <c:pt idx="146">
                  <c:v>1</c:v>
                </c:pt>
                <c:pt idx="147">
                  <c:v>2</c:v>
                </c:pt>
                <c:pt idx="148">
                  <c:v>2</c:v>
                </c:pt>
                <c:pt idx="149">
                  <c:v>3</c:v>
                </c:pt>
                <c:pt idx="150">
                  <c:v>3</c:v>
                </c:pt>
                <c:pt idx="151">
                  <c:v>2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3</c:v>
                </c:pt>
                <c:pt idx="172">
                  <c:v>2</c:v>
                </c:pt>
                <c:pt idx="173">
                  <c:v>3</c:v>
                </c:pt>
                <c:pt idx="174">
                  <c:v>1</c:v>
                </c:pt>
                <c:pt idx="175">
                  <c:v>2</c:v>
                </c:pt>
                <c:pt idx="176">
                  <c:v>1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1</c:v>
                </c:pt>
                <c:pt idx="185">
                  <c:v>1</c:v>
                </c:pt>
                <c:pt idx="186">
                  <c:v>2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2</c:v>
                </c:pt>
                <c:pt idx="198">
                  <c:v>3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2</c:v>
                </c:pt>
                <c:pt idx="204">
                  <c:v>3</c:v>
                </c:pt>
                <c:pt idx="205">
                  <c:v>3</c:v>
                </c:pt>
                <c:pt idx="206">
                  <c:v>1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3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3</c:v>
                </c:pt>
                <c:pt idx="217">
                  <c:v>1</c:v>
                </c:pt>
                <c:pt idx="218">
                  <c:v>2</c:v>
                </c:pt>
                <c:pt idx="219">
                  <c:v>1</c:v>
                </c:pt>
                <c:pt idx="220">
                  <c:v>3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1</c:v>
                </c:pt>
                <c:pt idx="235">
                  <c:v>3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3</c:v>
                </c:pt>
                <c:pt idx="240">
                  <c:v>2</c:v>
                </c:pt>
                <c:pt idx="241">
                  <c:v>3</c:v>
                </c:pt>
                <c:pt idx="242">
                  <c:v>2</c:v>
                </c:pt>
                <c:pt idx="243">
                  <c:v>3</c:v>
                </c:pt>
                <c:pt idx="244">
                  <c:v>2</c:v>
                </c:pt>
                <c:pt idx="245">
                  <c:v>1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3</c:v>
                </c:pt>
                <c:pt idx="268">
                  <c:v>3</c:v>
                </c:pt>
                <c:pt idx="269">
                  <c:v>1</c:v>
                </c:pt>
                <c:pt idx="270">
                  <c:v>3</c:v>
                </c:pt>
                <c:pt idx="271">
                  <c:v>1</c:v>
                </c:pt>
                <c:pt idx="272">
                  <c:v>1</c:v>
                </c:pt>
                <c:pt idx="273">
                  <c:v>3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3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2</c:v>
                </c:pt>
                <c:pt idx="294">
                  <c:v>3</c:v>
                </c:pt>
                <c:pt idx="295">
                  <c:v>1</c:v>
                </c:pt>
                <c:pt idx="296">
                  <c:v>1</c:v>
                </c:pt>
                <c:pt idx="297">
                  <c:v>2</c:v>
                </c:pt>
                <c:pt idx="298">
                  <c:v>1</c:v>
                </c:pt>
                <c:pt idx="299">
                  <c:v>2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3</c:v>
                </c:pt>
                <c:pt idx="304">
                  <c:v>2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2</c:v>
                </c:pt>
                <c:pt idx="310">
                  <c:v>3</c:v>
                </c:pt>
                <c:pt idx="311">
                  <c:v>1</c:v>
                </c:pt>
                <c:pt idx="312">
                  <c:v>3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1</c:v>
                </c:pt>
                <c:pt idx="324">
                  <c:v>3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3</c:v>
                </c:pt>
                <c:pt idx="330">
                  <c:v>2</c:v>
                </c:pt>
                <c:pt idx="331">
                  <c:v>3</c:v>
                </c:pt>
                <c:pt idx="332">
                  <c:v>2</c:v>
                </c:pt>
                <c:pt idx="333">
                  <c:v>3</c:v>
                </c:pt>
                <c:pt idx="334">
                  <c:v>3</c:v>
                </c:pt>
                <c:pt idx="335">
                  <c:v>2</c:v>
                </c:pt>
                <c:pt idx="336">
                  <c:v>1</c:v>
                </c:pt>
                <c:pt idx="337">
                  <c:v>3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3</c:v>
                </c:pt>
                <c:pt idx="344">
                  <c:v>1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2</c:v>
                </c:pt>
                <c:pt idx="354">
                  <c:v>2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2</c:v>
                </c:pt>
                <c:pt idx="360">
                  <c:v>2</c:v>
                </c:pt>
                <c:pt idx="361">
                  <c:v>3</c:v>
                </c:pt>
                <c:pt idx="362">
                  <c:v>3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2</c:v>
                </c:pt>
                <c:pt idx="376">
                  <c:v>3</c:v>
                </c:pt>
                <c:pt idx="377">
                  <c:v>3</c:v>
                </c:pt>
                <c:pt idx="378">
                  <c:v>1</c:v>
                </c:pt>
                <c:pt idx="379">
                  <c:v>1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3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2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</c:numCache>
            </c:numRef>
          </c:xVal>
          <c:yVal>
            <c:numRef>
              <c:f>Regression_Output!$C$31:$C$428</c:f>
              <c:numCache>
                <c:formatCode>General</c:formatCode>
                <c:ptCount val="398"/>
                <c:pt idx="0">
                  <c:v>2.95314834227972</c:v>
                </c:pt>
                <c:pt idx="1">
                  <c:v>0.932218742340034</c:v>
                </c:pt>
                <c:pt idx="2">
                  <c:v>2.66821877185625</c:v>
                </c:pt>
                <c:pt idx="3">
                  <c:v>0.831781092959929</c:v>
                </c:pt>
                <c:pt idx="4">
                  <c:v>1.96272630936924</c:v>
                </c:pt>
                <c:pt idx="5">
                  <c:v>4.32446297829937</c:v>
                </c:pt>
                <c:pt idx="6">
                  <c:v>3.33595085991723</c:v>
                </c:pt>
                <c:pt idx="7">
                  <c:v>3.29903575156458</c:v>
                </c:pt>
                <c:pt idx="8">
                  <c:v>3.77387528185567</c:v>
                </c:pt>
                <c:pt idx="9">
                  <c:v>1.83043757085714</c:v>
                </c:pt>
                <c:pt idx="10">
                  <c:v>-0.367248444563302</c:v>
                </c:pt>
                <c:pt idx="11">
                  <c:v>-0.197490559742434</c:v>
                </c:pt>
                <c:pt idx="12">
                  <c:v>0.371225869041183</c:v>
                </c:pt>
                <c:pt idx="13">
                  <c:v>-5.13144647367864</c:v>
                </c:pt>
                <c:pt idx="14">
                  <c:v>-0.158971933487301</c:v>
                </c:pt>
                <c:pt idx="15">
                  <c:v>2.93604275170899</c:v>
                </c:pt>
                <c:pt idx="16">
                  <c:v>-1.44648252600525</c:v>
                </c:pt>
                <c:pt idx="17">
                  <c:v>0.0708280591310029</c:v>
                </c:pt>
                <c:pt idx="18">
                  <c:v>1.48349710757809</c:v>
                </c:pt>
                <c:pt idx="19">
                  <c:v>-1.18460173046751</c:v>
                </c:pt>
                <c:pt idx="20">
                  <c:v>3.99394019276043</c:v>
                </c:pt>
                <c:pt idx="21">
                  <c:v>1.75067527242454</c:v>
                </c:pt>
                <c:pt idx="22">
                  <c:v>2.25211317589913</c:v>
                </c:pt>
                <c:pt idx="23">
                  <c:v>2.68820007528532</c:v>
                </c:pt>
                <c:pt idx="24">
                  <c:v>0.657121318141215</c:v>
                </c:pt>
                <c:pt idx="25">
                  <c:v>2.38172589820058</c:v>
                </c:pt>
                <c:pt idx="26">
                  <c:v>1.5127107383488</c:v>
                </c:pt>
                <c:pt idx="27">
                  <c:v>2.61763359324351</c:v>
                </c:pt>
                <c:pt idx="28">
                  <c:v>2.5279900512347</c:v>
                </c:pt>
                <c:pt idx="29">
                  <c:v>0.730409996842987</c:v>
                </c:pt>
                <c:pt idx="30">
                  <c:v>4.60209531117128</c:v>
                </c:pt>
                <c:pt idx="31">
                  <c:v>-0.781722338841142</c:v>
                </c:pt>
                <c:pt idx="32">
                  <c:v>0.658759991018627</c:v>
                </c:pt>
                <c:pt idx="33">
                  <c:v>-2.50676724699309</c:v>
                </c:pt>
                <c:pt idx="34">
                  <c:v>-0.164097262868886</c:v>
                </c:pt>
                <c:pt idx="35">
                  <c:v>-0.453758944727014</c:v>
                </c:pt>
                <c:pt idx="36">
                  <c:v>1.19108519935732</c:v>
                </c:pt>
                <c:pt idx="37">
                  <c:v>0.622704354846597</c:v>
                </c:pt>
                <c:pt idx="38">
                  <c:v>2.5668855040504</c:v>
                </c:pt>
                <c:pt idx="39">
                  <c:v>3.48332123715969</c:v>
                </c:pt>
                <c:pt idx="40">
                  <c:v>1.87405067501795</c:v>
                </c:pt>
                <c:pt idx="41">
                  <c:v>2.12852822276997</c:v>
                </c:pt>
                <c:pt idx="42">
                  <c:v>5.15173473208755</c:v>
                </c:pt>
                <c:pt idx="43">
                  <c:v>4.24164434610638</c:v>
                </c:pt>
                <c:pt idx="44">
                  <c:v>6.93519122677132</c:v>
                </c:pt>
                <c:pt idx="45">
                  <c:v>-1.72734567346094</c:v>
                </c:pt>
                <c:pt idx="46">
                  <c:v>-1.01172381300277</c:v>
                </c:pt>
                <c:pt idx="47">
                  <c:v>1.27767755127082</c:v>
                </c:pt>
                <c:pt idx="48">
                  <c:v>-0.804941884174909</c:v>
                </c:pt>
                <c:pt idx="49">
                  <c:v>-0.267860503920392</c:v>
                </c:pt>
                <c:pt idx="50">
                  <c:v>2.82526443999355</c:v>
                </c:pt>
                <c:pt idx="51">
                  <c:v>4.44019139653032</c:v>
                </c:pt>
                <c:pt idx="52">
                  <c:v>4.73376252236692</c:v>
                </c:pt>
                <c:pt idx="53">
                  <c:v>2.12769287334796</c:v>
                </c:pt>
                <c:pt idx="54">
                  <c:v>5.19074988436069</c:v>
                </c:pt>
                <c:pt idx="55">
                  <c:v>-0.607427112687521</c:v>
                </c:pt>
                <c:pt idx="56">
                  <c:v>0.76461621912673</c:v>
                </c:pt>
                <c:pt idx="57">
                  <c:v>-2.33433497920802</c:v>
                </c:pt>
                <c:pt idx="58">
                  <c:v>0.47718989442491</c:v>
                </c:pt>
                <c:pt idx="59">
                  <c:v>-3.05118799517198</c:v>
                </c:pt>
                <c:pt idx="60">
                  <c:v>-3.54545213743747</c:v>
                </c:pt>
                <c:pt idx="61">
                  <c:v>-3.20114628733876</c:v>
                </c:pt>
                <c:pt idx="62">
                  <c:v>1.24609556591405</c:v>
                </c:pt>
                <c:pt idx="63">
                  <c:v>2.1608061881584</c:v>
                </c:pt>
                <c:pt idx="64">
                  <c:v>2.59079881017871</c:v>
                </c:pt>
                <c:pt idx="65">
                  <c:v>0.998716026391037</c:v>
                </c:pt>
                <c:pt idx="66">
                  <c:v>1.95915092692207</c:v>
                </c:pt>
                <c:pt idx="67">
                  <c:v>0.818581344113177</c:v>
                </c:pt>
                <c:pt idx="68">
                  <c:v>2.48407733234308</c:v>
                </c:pt>
                <c:pt idx="69">
                  <c:v>1.25130489080109</c:v>
                </c:pt>
                <c:pt idx="70">
                  <c:v>1.58234526126752</c:v>
                </c:pt>
                <c:pt idx="71">
                  <c:v>-6.37331295647235</c:v>
                </c:pt>
                <c:pt idx="72">
                  <c:v>1.33426937719474</c:v>
                </c:pt>
                <c:pt idx="73">
                  <c:v>0.221422784127292</c:v>
                </c:pt>
                <c:pt idx="74">
                  <c:v>1.59218867211342</c:v>
                </c:pt>
                <c:pt idx="75">
                  <c:v>1.16103611229058</c:v>
                </c:pt>
                <c:pt idx="76">
                  <c:v>-2.35983146940547</c:v>
                </c:pt>
                <c:pt idx="77">
                  <c:v>-2.00134074977061</c:v>
                </c:pt>
                <c:pt idx="78">
                  <c:v>0.159487985775947</c:v>
                </c:pt>
                <c:pt idx="79">
                  <c:v>0.239621154595024</c:v>
                </c:pt>
                <c:pt idx="80">
                  <c:v>-1.03315303316661</c:v>
                </c:pt>
                <c:pt idx="81">
                  <c:v>1.8665632784471</c:v>
                </c:pt>
                <c:pt idx="82">
                  <c:v>-1.83644177912381</c:v>
                </c:pt>
                <c:pt idx="83">
                  <c:v>3.8963014757302</c:v>
                </c:pt>
                <c:pt idx="84">
                  <c:v>-0.398281307522367</c:v>
                </c:pt>
                <c:pt idx="85">
                  <c:v>-0.605937148783482</c:v>
                </c:pt>
                <c:pt idx="86">
                  <c:v>-1.79393618381302</c:v>
                </c:pt>
                <c:pt idx="87">
                  <c:v>-1.78978408365946</c:v>
                </c:pt>
                <c:pt idx="88">
                  <c:v>0.251283927801857</c:v>
                </c:pt>
                <c:pt idx="89">
                  <c:v>-0.455206901884871</c:v>
                </c:pt>
                <c:pt idx="90">
                  <c:v>2.99673325227616</c:v>
                </c:pt>
                <c:pt idx="91">
                  <c:v>0.567321699557709</c:v>
                </c:pt>
                <c:pt idx="92">
                  <c:v>0.875059679154731</c:v>
                </c:pt>
                <c:pt idx="93">
                  <c:v>1.42804451330624</c:v>
                </c:pt>
                <c:pt idx="94">
                  <c:v>2.63292837704033</c:v>
                </c:pt>
                <c:pt idx="95">
                  <c:v>2.92485447400333</c:v>
                </c:pt>
                <c:pt idx="96">
                  <c:v>-2.47937557009562</c:v>
                </c:pt>
                <c:pt idx="97">
                  <c:v>-1.87324347803763</c:v>
                </c:pt>
                <c:pt idx="98">
                  <c:v>-3.51922320562093</c:v>
                </c:pt>
                <c:pt idx="99">
                  <c:v>-3.20868939821396</c:v>
                </c:pt>
                <c:pt idx="100">
                  <c:v>-3.27198416371674</c:v>
                </c:pt>
                <c:pt idx="101">
                  <c:v>2.10496234108077</c:v>
                </c:pt>
                <c:pt idx="102">
                  <c:v>-2.72305020887503</c:v>
                </c:pt>
                <c:pt idx="103">
                  <c:v>1.93607609320588</c:v>
                </c:pt>
                <c:pt idx="104">
                  <c:v>2.71166907110098</c:v>
                </c:pt>
                <c:pt idx="105">
                  <c:v>2.81143560109582</c:v>
                </c:pt>
                <c:pt idx="106">
                  <c:v>1.16488396595831</c:v>
                </c:pt>
                <c:pt idx="107">
                  <c:v>-4.15816140162017</c:v>
                </c:pt>
                <c:pt idx="108">
                  <c:v>-7.18099153925481</c:v>
                </c:pt>
                <c:pt idx="109">
                  <c:v>-3.60847372001439</c:v>
                </c:pt>
                <c:pt idx="110">
                  <c:v>-4.42138800840881</c:v>
                </c:pt>
                <c:pt idx="111">
                  <c:v>-9.59887488705947</c:v>
                </c:pt>
                <c:pt idx="112">
                  <c:v>-5.58628704665188</c:v>
                </c:pt>
                <c:pt idx="113">
                  <c:v>-1.58241852870184</c:v>
                </c:pt>
                <c:pt idx="114">
                  <c:v>0.480574510859569</c:v>
                </c:pt>
                <c:pt idx="115">
                  <c:v>0.835384135175659</c:v>
                </c:pt>
                <c:pt idx="116">
                  <c:v>3.72096481472149</c:v>
                </c:pt>
                <c:pt idx="117">
                  <c:v>0.463406191506405</c:v>
                </c:pt>
                <c:pt idx="118">
                  <c:v>-2.79967902352258</c:v>
                </c:pt>
                <c:pt idx="119">
                  <c:v>-3.57480080919452</c:v>
                </c:pt>
                <c:pt idx="120">
                  <c:v>-2.63325696357011</c:v>
                </c:pt>
                <c:pt idx="121">
                  <c:v>-2.83711941244373</c:v>
                </c:pt>
                <c:pt idx="122">
                  <c:v>1.08618952350276</c:v>
                </c:pt>
                <c:pt idx="123">
                  <c:v>-2.98364767684215</c:v>
                </c:pt>
                <c:pt idx="124">
                  <c:v>-5.25641020425639</c:v>
                </c:pt>
                <c:pt idx="125">
                  <c:v>-0.375301680076603</c:v>
                </c:pt>
                <c:pt idx="126">
                  <c:v>-0.967830699454545</c:v>
                </c:pt>
                <c:pt idx="127">
                  <c:v>-3.25440844116976</c:v>
                </c:pt>
                <c:pt idx="128">
                  <c:v>-4.7985270130525</c:v>
                </c:pt>
                <c:pt idx="129">
                  <c:v>0.919699681682836</c:v>
                </c:pt>
                <c:pt idx="130">
                  <c:v>1.70129965038402</c:v>
                </c:pt>
                <c:pt idx="131">
                  <c:v>1.11134484061524</c:v>
                </c:pt>
                <c:pt idx="132">
                  <c:v>0.840191089866153</c:v>
                </c:pt>
                <c:pt idx="133">
                  <c:v>-0.838954062184108</c:v>
                </c:pt>
                <c:pt idx="134">
                  <c:v>-1.92680621377154</c:v>
                </c:pt>
                <c:pt idx="135">
                  <c:v>0.64582647151321</c:v>
                </c:pt>
                <c:pt idx="136">
                  <c:v>2.24453583526468</c:v>
                </c:pt>
                <c:pt idx="137">
                  <c:v>2.12689392715964</c:v>
                </c:pt>
                <c:pt idx="138">
                  <c:v>2.22615827450542</c:v>
                </c:pt>
                <c:pt idx="139">
                  <c:v>3.37386410255047</c:v>
                </c:pt>
                <c:pt idx="140">
                  <c:v>0.991486415517464</c:v>
                </c:pt>
                <c:pt idx="141">
                  <c:v>2.23108748660781</c:v>
                </c:pt>
                <c:pt idx="142">
                  <c:v>-2.24903221392178</c:v>
                </c:pt>
                <c:pt idx="143">
                  <c:v>-0.10788541319198</c:v>
                </c:pt>
                <c:pt idx="144">
                  <c:v>-1.02335805398927</c:v>
                </c:pt>
                <c:pt idx="145">
                  <c:v>2.1068076694561</c:v>
                </c:pt>
                <c:pt idx="146">
                  <c:v>2.25678330490507</c:v>
                </c:pt>
                <c:pt idx="147">
                  <c:v>-3.38098467534247</c:v>
                </c:pt>
                <c:pt idx="148">
                  <c:v>-0.835440453570097</c:v>
                </c:pt>
                <c:pt idx="149">
                  <c:v>-2.49969894345831</c:v>
                </c:pt>
                <c:pt idx="150">
                  <c:v>-1.02125738795431</c:v>
                </c:pt>
                <c:pt idx="151">
                  <c:v>2.9530240327575</c:v>
                </c:pt>
                <c:pt idx="152">
                  <c:v>-1.53066519866174</c:v>
                </c:pt>
                <c:pt idx="153">
                  <c:v>-1.57237270574204</c:v>
                </c:pt>
                <c:pt idx="154">
                  <c:v>-5.67501057281345</c:v>
                </c:pt>
                <c:pt idx="155">
                  <c:v>-7.36524760721431</c:v>
                </c:pt>
                <c:pt idx="156">
                  <c:v>3.75455990146287</c:v>
                </c:pt>
                <c:pt idx="157">
                  <c:v>1.62212851503394</c:v>
                </c:pt>
                <c:pt idx="158">
                  <c:v>3.65770970796334</c:v>
                </c:pt>
                <c:pt idx="159">
                  <c:v>2.13385633327539</c:v>
                </c:pt>
                <c:pt idx="160">
                  <c:v>0.408647201276466</c:v>
                </c:pt>
                <c:pt idx="161">
                  <c:v>-0.87945786207667</c:v>
                </c:pt>
                <c:pt idx="162">
                  <c:v>-3.11616341357316</c:v>
                </c:pt>
                <c:pt idx="163">
                  <c:v>0.670239275368182</c:v>
                </c:pt>
                <c:pt idx="164">
                  <c:v>-0.835935469365161</c:v>
                </c:pt>
                <c:pt idx="165">
                  <c:v>-0.246290541959127</c:v>
                </c:pt>
                <c:pt idx="166">
                  <c:v>-7.95792833830846</c:v>
                </c:pt>
                <c:pt idx="167">
                  <c:v>-0.331538956892309</c:v>
                </c:pt>
                <c:pt idx="168">
                  <c:v>-1.15071811740772</c:v>
                </c:pt>
                <c:pt idx="169">
                  <c:v>-2.92103611738511</c:v>
                </c:pt>
                <c:pt idx="170">
                  <c:v>-1.66852498521475</c:v>
                </c:pt>
                <c:pt idx="171">
                  <c:v>-1.99030755452976</c:v>
                </c:pt>
                <c:pt idx="172">
                  <c:v>-2.51580829140982</c:v>
                </c:pt>
                <c:pt idx="173">
                  <c:v>-3.03703099848033</c:v>
                </c:pt>
                <c:pt idx="174">
                  <c:v>-3.18411304680668</c:v>
                </c:pt>
                <c:pt idx="175">
                  <c:v>-0.212445012195989</c:v>
                </c:pt>
                <c:pt idx="176">
                  <c:v>-2.18013367001278</c:v>
                </c:pt>
                <c:pt idx="177">
                  <c:v>-1.38500304213111</c:v>
                </c:pt>
                <c:pt idx="178">
                  <c:v>-0.0113540970340438</c:v>
                </c:pt>
                <c:pt idx="179">
                  <c:v>-0.744134730824477</c:v>
                </c:pt>
                <c:pt idx="180">
                  <c:v>0.770354832646419</c:v>
                </c:pt>
                <c:pt idx="181">
                  <c:v>0.830199224289736</c:v>
                </c:pt>
                <c:pt idx="182">
                  <c:v>1.31170731836633</c:v>
                </c:pt>
                <c:pt idx="183">
                  <c:v>-3.68205992491719</c:v>
                </c:pt>
                <c:pt idx="184">
                  <c:v>-0.0328276136035655</c:v>
                </c:pt>
                <c:pt idx="185">
                  <c:v>-0.763174383243751</c:v>
                </c:pt>
                <c:pt idx="186">
                  <c:v>-1.34069012841392</c:v>
                </c:pt>
                <c:pt idx="187">
                  <c:v>2.76036601971506</c:v>
                </c:pt>
                <c:pt idx="188">
                  <c:v>0.988260887929577</c:v>
                </c:pt>
                <c:pt idx="189">
                  <c:v>-1.27475161250825</c:v>
                </c:pt>
                <c:pt idx="190">
                  <c:v>-0.938693949835056</c:v>
                </c:pt>
                <c:pt idx="191">
                  <c:v>0.636060861543975</c:v>
                </c:pt>
                <c:pt idx="192">
                  <c:v>1.10162507214648</c:v>
                </c:pt>
                <c:pt idx="193">
                  <c:v>1.17946913989913</c:v>
                </c:pt>
                <c:pt idx="194">
                  <c:v>-0.324036949514706</c:v>
                </c:pt>
                <c:pt idx="195">
                  <c:v>0.234570292105296</c:v>
                </c:pt>
                <c:pt idx="196">
                  <c:v>-3.53378333268198</c:v>
                </c:pt>
                <c:pt idx="197">
                  <c:v>-0.983140365097253</c:v>
                </c:pt>
                <c:pt idx="198">
                  <c:v>0.0859162346377147</c:v>
                </c:pt>
                <c:pt idx="199">
                  <c:v>1.21356943272973</c:v>
                </c:pt>
                <c:pt idx="200">
                  <c:v>-2.39590149899166</c:v>
                </c:pt>
                <c:pt idx="201">
                  <c:v>-0.532872130294351</c:v>
                </c:pt>
                <c:pt idx="202">
                  <c:v>-5.05452361598007</c:v>
                </c:pt>
                <c:pt idx="203">
                  <c:v>-1.17308489158898</c:v>
                </c:pt>
                <c:pt idx="204">
                  <c:v>0.783152458252587</c:v>
                </c:pt>
                <c:pt idx="205">
                  <c:v>-2.22625416367634</c:v>
                </c:pt>
                <c:pt idx="206">
                  <c:v>1.24242711177733</c:v>
                </c:pt>
                <c:pt idx="207">
                  <c:v>-2.3555152930215</c:v>
                </c:pt>
                <c:pt idx="208">
                  <c:v>-3.69202878730871</c:v>
                </c:pt>
                <c:pt idx="209">
                  <c:v>-3.11416598663376</c:v>
                </c:pt>
                <c:pt idx="210">
                  <c:v>-5.80580280363876</c:v>
                </c:pt>
                <c:pt idx="211">
                  <c:v>-1.11281769818553</c:v>
                </c:pt>
                <c:pt idx="212">
                  <c:v>2.64940275594299</c:v>
                </c:pt>
                <c:pt idx="213">
                  <c:v>-3.51540558097064</c:v>
                </c:pt>
                <c:pt idx="214">
                  <c:v>-4.29834815477306</c:v>
                </c:pt>
                <c:pt idx="215">
                  <c:v>-4.99284601644672</c:v>
                </c:pt>
                <c:pt idx="216">
                  <c:v>-0.517629803074975</c:v>
                </c:pt>
                <c:pt idx="217">
                  <c:v>1.83645875986545</c:v>
                </c:pt>
                <c:pt idx="218">
                  <c:v>4.16928885338373</c:v>
                </c:pt>
                <c:pt idx="219">
                  <c:v>-1.74006504170756</c:v>
                </c:pt>
                <c:pt idx="220">
                  <c:v>1.24839093173066</c:v>
                </c:pt>
                <c:pt idx="221">
                  <c:v>-0.103532663778019</c:v>
                </c:pt>
                <c:pt idx="222">
                  <c:v>0.382061139124382</c:v>
                </c:pt>
                <c:pt idx="223">
                  <c:v>-0.732152299144786</c:v>
                </c:pt>
                <c:pt idx="224">
                  <c:v>-0.216072708202461</c:v>
                </c:pt>
                <c:pt idx="225">
                  <c:v>-3.13490819973168</c:v>
                </c:pt>
                <c:pt idx="226">
                  <c:v>-0.515368800893796</c:v>
                </c:pt>
                <c:pt idx="227">
                  <c:v>-0.679182918383418</c:v>
                </c:pt>
                <c:pt idx="228">
                  <c:v>-2.50614798037418</c:v>
                </c:pt>
                <c:pt idx="229">
                  <c:v>-0.549601079453701</c:v>
                </c:pt>
                <c:pt idx="230">
                  <c:v>-0.61828342393914</c:v>
                </c:pt>
                <c:pt idx="231">
                  <c:v>-0.301798325190724</c:v>
                </c:pt>
                <c:pt idx="232">
                  <c:v>0.412739403606146</c:v>
                </c:pt>
                <c:pt idx="233">
                  <c:v>-1.76140800902115</c:v>
                </c:pt>
                <c:pt idx="234">
                  <c:v>-0.537332086974473</c:v>
                </c:pt>
                <c:pt idx="235">
                  <c:v>-4.40623562335515</c:v>
                </c:pt>
                <c:pt idx="236">
                  <c:v>0.808034429636436</c:v>
                </c:pt>
                <c:pt idx="237">
                  <c:v>1.45450428935736</c:v>
                </c:pt>
                <c:pt idx="238">
                  <c:v>5.00361080741927</c:v>
                </c:pt>
                <c:pt idx="239">
                  <c:v>-2.22702215632974</c:v>
                </c:pt>
                <c:pt idx="240">
                  <c:v>1.4364899083833</c:v>
                </c:pt>
                <c:pt idx="241">
                  <c:v>-4.20266787180621</c:v>
                </c:pt>
                <c:pt idx="242">
                  <c:v>-4.719553010378</c:v>
                </c:pt>
                <c:pt idx="243">
                  <c:v>-5.04871538864806</c:v>
                </c:pt>
                <c:pt idx="244">
                  <c:v>10.9653112640871</c:v>
                </c:pt>
                <c:pt idx="245">
                  <c:v>4.90488873326389</c:v>
                </c:pt>
                <c:pt idx="246">
                  <c:v>-0.295175835023102</c:v>
                </c:pt>
                <c:pt idx="247">
                  <c:v>7.06817035803618</c:v>
                </c:pt>
                <c:pt idx="248">
                  <c:v>1.90346217166034</c:v>
                </c:pt>
                <c:pt idx="249">
                  <c:v>-1.78513611764343</c:v>
                </c:pt>
                <c:pt idx="250">
                  <c:v>-0.307923668184614</c:v>
                </c:pt>
                <c:pt idx="251">
                  <c:v>-0.274359736244161</c:v>
                </c:pt>
                <c:pt idx="252">
                  <c:v>-2.03937086598801</c:v>
                </c:pt>
                <c:pt idx="253">
                  <c:v>-2.72362539035112</c:v>
                </c:pt>
                <c:pt idx="254">
                  <c:v>-4.22228625777859</c:v>
                </c:pt>
                <c:pt idx="255">
                  <c:v>-0.557243785825101</c:v>
                </c:pt>
                <c:pt idx="256">
                  <c:v>-1.21839457016083</c:v>
                </c:pt>
                <c:pt idx="257">
                  <c:v>-4.06365397011653</c:v>
                </c:pt>
                <c:pt idx="258">
                  <c:v>-1.370893237668</c:v>
                </c:pt>
                <c:pt idx="259">
                  <c:v>-3.00319714563601</c:v>
                </c:pt>
                <c:pt idx="260">
                  <c:v>-1.84049661298565</c:v>
                </c:pt>
                <c:pt idx="261">
                  <c:v>-3.91397437358413</c:v>
                </c:pt>
                <c:pt idx="262">
                  <c:v>-2.24432883028595</c:v>
                </c:pt>
                <c:pt idx="263">
                  <c:v>-2.74936585335601</c:v>
                </c:pt>
                <c:pt idx="264">
                  <c:v>-4.66100869120019</c:v>
                </c:pt>
                <c:pt idx="265">
                  <c:v>0.0425561040395266</c:v>
                </c:pt>
                <c:pt idx="266">
                  <c:v>1.01027420233894</c:v>
                </c:pt>
                <c:pt idx="267">
                  <c:v>-1.77023297673025</c:v>
                </c:pt>
                <c:pt idx="268">
                  <c:v>-3.52322535018549</c:v>
                </c:pt>
                <c:pt idx="269">
                  <c:v>2.55180851835708</c:v>
                </c:pt>
                <c:pt idx="270">
                  <c:v>-8.52234036118171</c:v>
                </c:pt>
                <c:pt idx="271">
                  <c:v>-2.46703139517518</c:v>
                </c:pt>
                <c:pt idx="272">
                  <c:v>-1.41034824111165</c:v>
                </c:pt>
                <c:pt idx="273">
                  <c:v>-6.14250739046135</c:v>
                </c:pt>
                <c:pt idx="274">
                  <c:v>-5.28806816130525</c:v>
                </c:pt>
                <c:pt idx="275">
                  <c:v>-6.19841254006054</c:v>
                </c:pt>
                <c:pt idx="276">
                  <c:v>-4.25790717258288</c:v>
                </c:pt>
                <c:pt idx="277">
                  <c:v>-5.27934974874116</c:v>
                </c:pt>
                <c:pt idx="278">
                  <c:v>0.335574054457457</c:v>
                </c:pt>
                <c:pt idx="279">
                  <c:v>-2.5048732973256</c:v>
                </c:pt>
                <c:pt idx="280">
                  <c:v>-1.94028995364317</c:v>
                </c:pt>
                <c:pt idx="281">
                  <c:v>-5.42040413120037</c:v>
                </c:pt>
                <c:pt idx="282">
                  <c:v>-3.14698582264966</c:v>
                </c:pt>
                <c:pt idx="283">
                  <c:v>-3.73899237640655</c:v>
                </c:pt>
                <c:pt idx="284">
                  <c:v>-2.13788587137108</c:v>
                </c:pt>
                <c:pt idx="285">
                  <c:v>-2.85053825237891</c:v>
                </c:pt>
                <c:pt idx="286">
                  <c:v>-2.79573096925957</c:v>
                </c:pt>
                <c:pt idx="287">
                  <c:v>-3.16721109476886</c:v>
                </c:pt>
                <c:pt idx="288">
                  <c:v>-1.87843519815718</c:v>
                </c:pt>
                <c:pt idx="289">
                  <c:v>0.0448068080493016</c:v>
                </c:pt>
                <c:pt idx="290">
                  <c:v>-3.54710582547155</c:v>
                </c:pt>
                <c:pt idx="291">
                  <c:v>-1.51432347534973</c:v>
                </c:pt>
                <c:pt idx="292">
                  <c:v>-1.24834900474188</c:v>
                </c:pt>
                <c:pt idx="293">
                  <c:v>-0.370573139128666</c:v>
                </c:pt>
                <c:pt idx="294">
                  <c:v>0.590046641048602</c:v>
                </c:pt>
                <c:pt idx="295">
                  <c:v>4.72148571974315</c:v>
                </c:pt>
                <c:pt idx="296">
                  <c:v>0.94383168469242</c:v>
                </c:pt>
                <c:pt idx="297">
                  <c:v>1.95550726486793</c:v>
                </c:pt>
                <c:pt idx="298">
                  <c:v>2.42640429125992</c:v>
                </c:pt>
                <c:pt idx="299">
                  <c:v>1.38311434418438</c:v>
                </c:pt>
                <c:pt idx="300">
                  <c:v>0.945046805757876</c:v>
                </c:pt>
                <c:pt idx="301">
                  <c:v>4.9404922675901</c:v>
                </c:pt>
                <c:pt idx="302">
                  <c:v>4.75828592256332</c:v>
                </c:pt>
                <c:pt idx="303">
                  <c:v>-1.74343870795509</c:v>
                </c:pt>
                <c:pt idx="304">
                  <c:v>6.26313873881855</c:v>
                </c:pt>
                <c:pt idx="305">
                  <c:v>1.42020726715243</c:v>
                </c:pt>
                <c:pt idx="306">
                  <c:v>2.522723794034</c:v>
                </c:pt>
                <c:pt idx="307">
                  <c:v>1.08018405859502</c:v>
                </c:pt>
                <c:pt idx="308">
                  <c:v>6.00853992399779</c:v>
                </c:pt>
                <c:pt idx="309">
                  <c:v>9.76980925277041</c:v>
                </c:pt>
                <c:pt idx="310">
                  <c:v>3.34210463995375</c:v>
                </c:pt>
                <c:pt idx="311">
                  <c:v>1.48863016792675</c:v>
                </c:pt>
                <c:pt idx="312">
                  <c:v>3.12394200953724</c:v>
                </c:pt>
                <c:pt idx="313">
                  <c:v>0.276305356860249</c:v>
                </c:pt>
                <c:pt idx="314">
                  <c:v>-0.00352041669517433</c:v>
                </c:pt>
                <c:pt idx="315">
                  <c:v>-1.57915713913686</c:v>
                </c:pt>
                <c:pt idx="316">
                  <c:v>-4.72883805304592</c:v>
                </c:pt>
                <c:pt idx="317">
                  <c:v>2.81425706630106</c:v>
                </c:pt>
                <c:pt idx="318">
                  <c:v>-0.15976212884819</c:v>
                </c:pt>
                <c:pt idx="319">
                  <c:v>0.0922556834349599</c:v>
                </c:pt>
                <c:pt idx="320">
                  <c:v>5.56222437107846</c:v>
                </c:pt>
                <c:pt idx="321">
                  <c:v>-0.414738523099821</c:v>
                </c:pt>
                <c:pt idx="322">
                  <c:v>12.9970962349293</c:v>
                </c:pt>
                <c:pt idx="323">
                  <c:v>1.29507908354133</c:v>
                </c:pt>
                <c:pt idx="324">
                  <c:v>7.10203949721577</c:v>
                </c:pt>
                <c:pt idx="325">
                  <c:v>11.3066013736796</c:v>
                </c:pt>
                <c:pt idx="326">
                  <c:v>11.8932003850902</c:v>
                </c:pt>
                <c:pt idx="327">
                  <c:v>9.41888944200962</c:v>
                </c:pt>
                <c:pt idx="328">
                  <c:v>3.93768147433174</c:v>
                </c:pt>
                <c:pt idx="329">
                  <c:v>9.56115670396524</c:v>
                </c:pt>
                <c:pt idx="330">
                  <c:v>7.00629703024011</c:v>
                </c:pt>
                <c:pt idx="331">
                  <c:v>0.236966691301845</c:v>
                </c:pt>
                <c:pt idx="332">
                  <c:v>-4.00186157838479</c:v>
                </c:pt>
                <c:pt idx="333">
                  <c:v>5.22821368907079</c:v>
                </c:pt>
                <c:pt idx="334">
                  <c:v>-6.96750675033042</c:v>
                </c:pt>
                <c:pt idx="335">
                  <c:v>5.31231331748008</c:v>
                </c:pt>
                <c:pt idx="336">
                  <c:v>-2.29471716862267</c:v>
                </c:pt>
                <c:pt idx="337">
                  <c:v>-0.231444288207491</c:v>
                </c:pt>
                <c:pt idx="338">
                  <c:v>-2.234128971588</c:v>
                </c:pt>
                <c:pt idx="339">
                  <c:v>-2.24175196985211</c:v>
                </c:pt>
                <c:pt idx="340">
                  <c:v>-2.94535710857822</c:v>
                </c:pt>
                <c:pt idx="341">
                  <c:v>-3.60647059846201</c:v>
                </c:pt>
                <c:pt idx="342">
                  <c:v>0.114060216847953</c:v>
                </c:pt>
                <c:pt idx="343">
                  <c:v>2.50439523562765</c:v>
                </c:pt>
                <c:pt idx="344">
                  <c:v>6.07184706885961</c:v>
                </c:pt>
                <c:pt idx="345">
                  <c:v>-1.401447462922</c:v>
                </c:pt>
                <c:pt idx="346">
                  <c:v>-2.53057023585018</c:v>
                </c:pt>
                <c:pt idx="347">
                  <c:v>1.63349617045557</c:v>
                </c:pt>
                <c:pt idx="348">
                  <c:v>2.89570323236982</c:v>
                </c:pt>
                <c:pt idx="349">
                  <c:v>-0.973140908310015</c:v>
                </c:pt>
                <c:pt idx="350">
                  <c:v>3.78198355469128</c:v>
                </c:pt>
                <c:pt idx="351">
                  <c:v>2.40194883754518</c:v>
                </c:pt>
                <c:pt idx="352">
                  <c:v>-0.266243490876768</c:v>
                </c:pt>
                <c:pt idx="353">
                  <c:v>0.701633899712995</c:v>
                </c:pt>
                <c:pt idx="354">
                  <c:v>3.02234648941385</c:v>
                </c:pt>
                <c:pt idx="355">
                  <c:v>0.0562142559203735</c:v>
                </c:pt>
                <c:pt idx="356">
                  <c:v>-0.543379883919677</c:v>
                </c:pt>
                <c:pt idx="357">
                  <c:v>2.04758436748298</c:v>
                </c:pt>
                <c:pt idx="358">
                  <c:v>0.172620908709398</c:v>
                </c:pt>
                <c:pt idx="359">
                  <c:v>1.56204017551914</c:v>
                </c:pt>
                <c:pt idx="360">
                  <c:v>4.47925919898846</c:v>
                </c:pt>
                <c:pt idx="361">
                  <c:v>-3.23114514684265</c:v>
                </c:pt>
                <c:pt idx="362">
                  <c:v>-3.85201367409279</c:v>
                </c:pt>
                <c:pt idx="363">
                  <c:v>-1.52421822709993</c:v>
                </c:pt>
                <c:pt idx="364">
                  <c:v>2.92284336073684</c:v>
                </c:pt>
                <c:pt idx="365">
                  <c:v>-5.92028565421055</c:v>
                </c:pt>
                <c:pt idx="366">
                  <c:v>-6.31153860166739</c:v>
                </c:pt>
                <c:pt idx="367">
                  <c:v>-1.26108735520534</c:v>
                </c:pt>
                <c:pt idx="368">
                  <c:v>-1.94027074374445</c:v>
                </c:pt>
                <c:pt idx="369">
                  <c:v>3.48312617834335</c:v>
                </c:pt>
                <c:pt idx="370">
                  <c:v>1.79483442436476</c:v>
                </c:pt>
                <c:pt idx="371">
                  <c:v>-0.980853044942237</c:v>
                </c:pt>
                <c:pt idx="372">
                  <c:v>-1.98283931411572</c:v>
                </c:pt>
                <c:pt idx="373">
                  <c:v>-3.73474945469984</c:v>
                </c:pt>
                <c:pt idx="374">
                  <c:v>-4.52963276693657</c:v>
                </c:pt>
                <c:pt idx="375">
                  <c:v>1.45504905328342</c:v>
                </c:pt>
                <c:pt idx="376">
                  <c:v>1.24611034641867</c:v>
                </c:pt>
                <c:pt idx="377">
                  <c:v>-5.06685484235872</c:v>
                </c:pt>
                <c:pt idx="378">
                  <c:v>5.74793937021637</c:v>
                </c:pt>
                <c:pt idx="379">
                  <c:v>3.75723539562257</c:v>
                </c:pt>
                <c:pt idx="380">
                  <c:v>1.19984631429546</c:v>
                </c:pt>
                <c:pt idx="381">
                  <c:v>1.56106939544075</c:v>
                </c:pt>
                <c:pt idx="382">
                  <c:v>-0.47675825977143</c:v>
                </c:pt>
                <c:pt idx="383">
                  <c:v>2.11416648871126</c:v>
                </c:pt>
                <c:pt idx="384">
                  <c:v>-3.9474623588703</c:v>
                </c:pt>
                <c:pt idx="385">
                  <c:v>2.20803880768295</c:v>
                </c:pt>
                <c:pt idx="386">
                  <c:v>-1.88612934018287</c:v>
                </c:pt>
                <c:pt idx="387">
                  <c:v>9.58964827817395</c:v>
                </c:pt>
                <c:pt idx="388">
                  <c:v>-3.7400237410265</c:v>
                </c:pt>
                <c:pt idx="389">
                  <c:v>-6.4280133901577</c:v>
                </c:pt>
                <c:pt idx="390">
                  <c:v>0.262820970232298</c:v>
                </c:pt>
                <c:pt idx="391">
                  <c:v>5.25240809904544</c:v>
                </c:pt>
                <c:pt idx="392">
                  <c:v>-0.491304434092122</c:v>
                </c:pt>
                <c:pt idx="393">
                  <c:v>-1.25091404652878</c:v>
                </c:pt>
                <c:pt idx="394">
                  <c:v>9.46714119790205</c:v>
                </c:pt>
                <c:pt idx="395">
                  <c:v>0.876861364286924</c:v>
                </c:pt>
                <c:pt idx="396">
                  <c:v>-1.32689601651887</c:v>
                </c:pt>
                <c:pt idx="397">
                  <c:v>2.29778336103639</c:v>
                </c:pt>
              </c:numCache>
            </c:numRef>
          </c:yVal>
          <c:smooth val="0"/>
        </c:ser>
        <c:axId val="51652622"/>
        <c:axId val="27767564"/>
      </c:scatterChart>
      <c:valAx>
        <c:axId val="5165262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Country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7767564"/>
        <c:crossesAt val="-10"/>
        <c:crossBetween val="midCat"/>
      </c:valAx>
      <c:valAx>
        <c:axId val="27767564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Residuals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165262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0000"/>
                </a:solidFill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trendline>
            <c:spPr>
              <a:ln>
                <a:solidFill>
                  <a:srgbClr val="ff3333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mpg_data_for_test!$E$2:$E$399</c:f>
              <c:numCache>
                <c:formatCode>General</c:formatCode>
                <c:ptCount val="398"/>
                <c:pt idx="0">
                  <c:v>3504</c:v>
                </c:pt>
                <c:pt idx="1">
                  <c:v>3693</c:v>
                </c:pt>
                <c:pt idx="2">
                  <c:v>3436</c:v>
                </c:pt>
                <c:pt idx="3">
                  <c:v>3433</c:v>
                </c:pt>
                <c:pt idx="4">
                  <c:v>3449</c:v>
                </c:pt>
                <c:pt idx="5">
                  <c:v>4341</c:v>
                </c:pt>
                <c:pt idx="6">
                  <c:v>4354</c:v>
                </c:pt>
                <c:pt idx="7">
                  <c:v>4312</c:v>
                </c:pt>
                <c:pt idx="8">
                  <c:v>4425</c:v>
                </c:pt>
                <c:pt idx="9">
                  <c:v>3850</c:v>
                </c:pt>
                <c:pt idx="10">
                  <c:v>3563</c:v>
                </c:pt>
                <c:pt idx="11">
                  <c:v>3609</c:v>
                </c:pt>
                <c:pt idx="12">
                  <c:v>3761</c:v>
                </c:pt>
                <c:pt idx="13">
                  <c:v>3086</c:v>
                </c:pt>
                <c:pt idx="14">
                  <c:v>2372</c:v>
                </c:pt>
                <c:pt idx="15">
                  <c:v>2833</c:v>
                </c:pt>
                <c:pt idx="16">
                  <c:v>2774</c:v>
                </c:pt>
                <c:pt idx="17">
                  <c:v>2587</c:v>
                </c:pt>
                <c:pt idx="18">
                  <c:v>2130</c:v>
                </c:pt>
                <c:pt idx="19">
                  <c:v>1835</c:v>
                </c:pt>
                <c:pt idx="20">
                  <c:v>2672</c:v>
                </c:pt>
                <c:pt idx="21">
                  <c:v>2430</c:v>
                </c:pt>
                <c:pt idx="22">
                  <c:v>2375</c:v>
                </c:pt>
                <c:pt idx="23">
                  <c:v>2234</c:v>
                </c:pt>
                <c:pt idx="24">
                  <c:v>2648</c:v>
                </c:pt>
                <c:pt idx="25">
                  <c:v>4615</c:v>
                </c:pt>
                <c:pt idx="26">
                  <c:v>4376</c:v>
                </c:pt>
                <c:pt idx="27">
                  <c:v>4382</c:v>
                </c:pt>
                <c:pt idx="28">
                  <c:v>4732</c:v>
                </c:pt>
                <c:pt idx="29">
                  <c:v>2130</c:v>
                </c:pt>
                <c:pt idx="30">
                  <c:v>2264</c:v>
                </c:pt>
                <c:pt idx="31">
                  <c:v>2228</c:v>
                </c:pt>
                <c:pt idx="32">
                  <c:v>2046</c:v>
                </c:pt>
                <c:pt idx="33">
                  <c:v>2634</c:v>
                </c:pt>
                <c:pt idx="34">
                  <c:v>3439</c:v>
                </c:pt>
                <c:pt idx="35">
                  <c:v>3329</c:v>
                </c:pt>
                <c:pt idx="36">
                  <c:v>3302</c:v>
                </c:pt>
                <c:pt idx="37">
                  <c:v>3288</c:v>
                </c:pt>
                <c:pt idx="38">
                  <c:v>4209</c:v>
                </c:pt>
                <c:pt idx="39">
                  <c:v>4464</c:v>
                </c:pt>
                <c:pt idx="40">
                  <c:v>4154</c:v>
                </c:pt>
                <c:pt idx="41">
                  <c:v>4096</c:v>
                </c:pt>
                <c:pt idx="42">
                  <c:v>4955</c:v>
                </c:pt>
                <c:pt idx="43">
                  <c:v>4746</c:v>
                </c:pt>
                <c:pt idx="44">
                  <c:v>5140</c:v>
                </c:pt>
                <c:pt idx="45">
                  <c:v>2962</c:v>
                </c:pt>
                <c:pt idx="46">
                  <c:v>2408</c:v>
                </c:pt>
                <c:pt idx="47">
                  <c:v>3282</c:v>
                </c:pt>
                <c:pt idx="48">
                  <c:v>3139</c:v>
                </c:pt>
                <c:pt idx="49">
                  <c:v>2220</c:v>
                </c:pt>
                <c:pt idx="50">
                  <c:v>2123</c:v>
                </c:pt>
                <c:pt idx="51">
                  <c:v>2074</c:v>
                </c:pt>
                <c:pt idx="52">
                  <c:v>2065</c:v>
                </c:pt>
                <c:pt idx="53">
                  <c:v>1773</c:v>
                </c:pt>
                <c:pt idx="54">
                  <c:v>1613</c:v>
                </c:pt>
                <c:pt idx="55">
                  <c:v>1834</c:v>
                </c:pt>
                <c:pt idx="56">
                  <c:v>1955</c:v>
                </c:pt>
                <c:pt idx="57">
                  <c:v>2278</c:v>
                </c:pt>
                <c:pt idx="58">
                  <c:v>2126</c:v>
                </c:pt>
                <c:pt idx="59">
                  <c:v>2254</c:v>
                </c:pt>
                <c:pt idx="60">
                  <c:v>2408</c:v>
                </c:pt>
                <c:pt idx="61">
                  <c:v>2226</c:v>
                </c:pt>
                <c:pt idx="62">
                  <c:v>4274</c:v>
                </c:pt>
                <c:pt idx="63">
                  <c:v>4385</c:v>
                </c:pt>
                <c:pt idx="64">
                  <c:v>4135</c:v>
                </c:pt>
                <c:pt idx="65">
                  <c:v>4129</c:v>
                </c:pt>
                <c:pt idx="66">
                  <c:v>3672</c:v>
                </c:pt>
                <c:pt idx="67">
                  <c:v>4633</c:v>
                </c:pt>
                <c:pt idx="68">
                  <c:v>4502</c:v>
                </c:pt>
                <c:pt idx="69">
                  <c:v>4456</c:v>
                </c:pt>
                <c:pt idx="70">
                  <c:v>4422</c:v>
                </c:pt>
                <c:pt idx="71">
                  <c:v>2330</c:v>
                </c:pt>
                <c:pt idx="72">
                  <c:v>3892</c:v>
                </c:pt>
                <c:pt idx="73">
                  <c:v>4098</c:v>
                </c:pt>
                <c:pt idx="74">
                  <c:v>4294</c:v>
                </c:pt>
                <c:pt idx="75">
                  <c:v>4077</c:v>
                </c:pt>
                <c:pt idx="76">
                  <c:v>2933</c:v>
                </c:pt>
                <c:pt idx="77">
                  <c:v>2511</c:v>
                </c:pt>
                <c:pt idx="78">
                  <c:v>2979</c:v>
                </c:pt>
                <c:pt idx="79">
                  <c:v>2189</c:v>
                </c:pt>
                <c:pt idx="80">
                  <c:v>2395</c:v>
                </c:pt>
                <c:pt idx="81">
                  <c:v>2288</c:v>
                </c:pt>
                <c:pt idx="82">
                  <c:v>2506</c:v>
                </c:pt>
                <c:pt idx="83">
                  <c:v>2164</c:v>
                </c:pt>
                <c:pt idx="84">
                  <c:v>2100</c:v>
                </c:pt>
                <c:pt idx="85">
                  <c:v>4100</c:v>
                </c:pt>
                <c:pt idx="86">
                  <c:v>3672</c:v>
                </c:pt>
                <c:pt idx="87">
                  <c:v>3988</c:v>
                </c:pt>
                <c:pt idx="88">
                  <c:v>4042</c:v>
                </c:pt>
                <c:pt idx="89">
                  <c:v>3777</c:v>
                </c:pt>
                <c:pt idx="90">
                  <c:v>4952</c:v>
                </c:pt>
                <c:pt idx="91">
                  <c:v>4464</c:v>
                </c:pt>
                <c:pt idx="92">
                  <c:v>4363</c:v>
                </c:pt>
                <c:pt idx="93">
                  <c:v>4237</c:v>
                </c:pt>
                <c:pt idx="94">
                  <c:v>4735</c:v>
                </c:pt>
                <c:pt idx="95">
                  <c:v>4951</c:v>
                </c:pt>
                <c:pt idx="96">
                  <c:v>3821</c:v>
                </c:pt>
                <c:pt idx="97">
                  <c:v>3121</c:v>
                </c:pt>
                <c:pt idx="98">
                  <c:v>3278</c:v>
                </c:pt>
                <c:pt idx="99">
                  <c:v>2945</c:v>
                </c:pt>
                <c:pt idx="100">
                  <c:v>3021</c:v>
                </c:pt>
                <c:pt idx="101">
                  <c:v>2904</c:v>
                </c:pt>
                <c:pt idx="102">
                  <c:v>1950</c:v>
                </c:pt>
                <c:pt idx="103">
                  <c:v>4997</c:v>
                </c:pt>
                <c:pt idx="104">
                  <c:v>4906</c:v>
                </c:pt>
                <c:pt idx="105">
                  <c:v>4654</c:v>
                </c:pt>
                <c:pt idx="106">
                  <c:v>4499</c:v>
                </c:pt>
                <c:pt idx="107">
                  <c:v>2789</c:v>
                </c:pt>
                <c:pt idx="108">
                  <c:v>2279</c:v>
                </c:pt>
                <c:pt idx="109">
                  <c:v>2401</c:v>
                </c:pt>
                <c:pt idx="110">
                  <c:v>2379</c:v>
                </c:pt>
                <c:pt idx="111">
                  <c:v>2124</c:v>
                </c:pt>
                <c:pt idx="112">
                  <c:v>2310</c:v>
                </c:pt>
                <c:pt idx="113">
                  <c:v>2472</c:v>
                </c:pt>
                <c:pt idx="114">
                  <c:v>2265</c:v>
                </c:pt>
                <c:pt idx="115">
                  <c:v>4082</c:v>
                </c:pt>
                <c:pt idx="116">
                  <c:v>4278</c:v>
                </c:pt>
                <c:pt idx="117">
                  <c:v>1867</c:v>
                </c:pt>
                <c:pt idx="118">
                  <c:v>2158</c:v>
                </c:pt>
                <c:pt idx="119">
                  <c:v>2582</c:v>
                </c:pt>
                <c:pt idx="120">
                  <c:v>2868</c:v>
                </c:pt>
                <c:pt idx="121">
                  <c:v>3399</c:v>
                </c:pt>
                <c:pt idx="122">
                  <c:v>2660</c:v>
                </c:pt>
                <c:pt idx="123">
                  <c:v>2807</c:v>
                </c:pt>
                <c:pt idx="124">
                  <c:v>3664</c:v>
                </c:pt>
                <c:pt idx="125">
                  <c:v>3102</c:v>
                </c:pt>
                <c:pt idx="126">
                  <c:v>2875</c:v>
                </c:pt>
                <c:pt idx="127">
                  <c:v>2901</c:v>
                </c:pt>
                <c:pt idx="128">
                  <c:v>3336</c:v>
                </c:pt>
                <c:pt idx="129">
                  <c:v>1950</c:v>
                </c:pt>
                <c:pt idx="130">
                  <c:v>2451</c:v>
                </c:pt>
                <c:pt idx="131">
                  <c:v>1836</c:v>
                </c:pt>
                <c:pt idx="132">
                  <c:v>2542</c:v>
                </c:pt>
                <c:pt idx="133">
                  <c:v>3781</c:v>
                </c:pt>
                <c:pt idx="134">
                  <c:v>3632</c:v>
                </c:pt>
                <c:pt idx="135">
                  <c:v>3613</c:v>
                </c:pt>
                <c:pt idx="136">
                  <c:v>4141</c:v>
                </c:pt>
                <c:pt idx="137">
                  <c:v>4699</c:v>
                </c:pt>
                <c:pt idx="138">
                  <c:v>4457</c:v>
                </c:pt>
                <c:pt idx="139">
                  <c:v>4638</c:v>
                </c:pt>
                <c:pt idx="140">
                  <c:v>4257</c:v>
                </c:pt>
                <c:pt idx="141">
                  <c:v>2219</c:v>
                </c:pt>
                <c:pt idx="142">
                  <c:v>1963</c:v>
                </c:pt>
                <c:pt idx="143">
                  <c:v>2300</c:v>
                </c:pt>
                <c:pt idx="144">
                  <c:v>1649</c:v>
                </c:pt>
                <c:pt idx="145">
                  <c:v>2003</c:v>
                </c:pt>
                <c:pt idx="146">
                  <c:v>2125</c:v>
                </c:pt>
                <c:pt idx="147">
                  <c:v>2108</c:v>
                </c:pt>
                <c:pt idx="148">
                  <c:v>2246</c:v>
                </c:pt>
                <c:pt idx="149">
                  <c:v>2489</c:v>
                </c:pt>
                <c:pt idx="150">
                  <c:v>2391</c:v>
                </c:pt>
                <c:pt idx="151">
                  <c:v>2000</c:v>
                </c:pt>
                <c:pt idx="152">
                  <c:v>3264</c:v>
                </c:pt>
                <c:pt idx="153">
                  <c:v>3459</c:v>
                </c:pt>
                <c:pt idx="154">
                  <c:v>3432</c:v>
                </c:pt>
                <c:pt idx="155">
                  <c:v>3158</c:v>
                </c:pt>
                <c:pt idx="156">
                  <c:v>4668</c:v>
                </c:pt>
                <c:pt idx="157">
                  <c:v>4440</c:v>
                </c:pt>
                <c:pt idx="158">
                  <c:v>4498</c:v>
                </c:pt>
                <c:pt idx="159">
                  <c:v>4657</c:v>
                </c:pt>
                <c:pt idx="160">
                  <c:v>3907</c:v>
                </c:pt>
                <c:pt idx="161">
                  <c:v>3897</c:v>
                </c:pt>
                <c:pt idx="162">
                  <c:v>3730</c:v>
                </c:pt>
                <c:pt idx="163">
                  <c:v>3785</c:v>
                </c:pt>
                <c:pt idx="164">
                  <c:v>3039</c:v>
                </c:pt>
                <c:pt idx="165">
                  <c:v>3221</c:v>
                </c:pt>
                <c:pt idx="166">
                  <c:v>3169</c:v>
                </c:pt>
                <c:pt idx="167">
                  <c:v>2171</c:v>
                </c:pt>
                <c:pt idx="168">
                  <c:v>2639</c:v>
                </c:pt>
                <c:pt idx="169">
                  <c:v>2914</c:v>
                </c:pt>
                <c:pt idx="170">
                  <c:v>2592</c:v>
                </c:pt>
                <c:pt idx="171">
                  <c:v>2702</c:v>
                </c:pt>
                <c:pt idx="172">
                  <c:v>2223</c:v>
                </c:pt>
                <c:pt idx="173">
                  <c:v>2545</c:v>
                </c:pt>
                <c:pt idx="174">
                  <c:v>2984</c:v>
                </c:pt>
                <c:pt idx="175">
                  <c:v>1937</c:v>
                </c:pt>
                <c:pt idx="176">
                  <c:v>3211</c:v>
                </c:pt>
                <c:pt idx="177">
                  <c:v>2694</c:v>
                </c:pt>
                <c:pt idx="178">
                  <c:v>2957</c:v>
                </c:pt>
                <c:pt idx="179">
                  <c:v>2945</c:v>
                </c:pt>
                <c:pt idx="180">
                  <c:v>2671</c:v>
                </c:pt>
                <c:pt idx="181">
                  <c:v>1795</c:v>
                </c:pt>
                <c:pt idx="182">
                  <c:v>2464</c:v>
                </c:pt>
                <c:pt idx="183">
                  <c:v>2220</c:v>
                </c:pt>
                <c:pt idx="184">
                  <c:v>2572</c:v>
                </c:pt>
                <c:pt idx="185">
                  <c:v>2255</c:v>
                </c:pt>
                <c:pt idx="186">
                  <c:v>2202</c:v>
                </c:pt>
                <c:pt idx="187">
                  <c:v>4215</c:v>
                </c:pt>
                <c:pt idx="188">
                  <c:v>4190</c:v>
                </c:pt>
                <c:pt idx="189">
                  <c:v>3962</c:v>
                </c:pt>
                <c:pt idx="190">
                  <c:v>4215</c:v>
                </c:pt>
                <c:pt idx="191">
                  <c:v>3233</c:v>
                </c:pt>
                <c:pt idx="192">
                  <c:v>3353</c:v>
                </c:pt>
                <c:pt idx="193">
                  <c:v>3012</c:v>
                </c:pt>
                <c:pt idx="194">
                  <c:v>3085</c:v>
                </c:pt>
                <c:pt idx="195">
                  <c:v>2035</c:v>
                </c:pt>
                <c:pt idx="196">
                  <c:v>2164</c:v>
                </c:pt>
                <c:pt idx="197">
                  <c:v>1937</c:v>
                </c:pt>
                <c:pt idx="198">
                  <c:v>1795</c:v>
                </c:pt>
                <c:pt idx="199">
                  <c:v>3651</c:v>
                </c:pt>
                <c:pt idx="200">
                  <c:v>3574</c:v>
                </c:pt>
                <c:pt idx="201">
                  <c:v>3645</c:v>
                </c:pt>
                <c:pt idx="202">
                  <c:v>3193</c:v>
                </c:pt>
                <c:pt idx="203">
                  <c:v>1825</c:v>
                </c:pt>
                <c:pt idx="204">
                  <c:v>1990</c:v>
                </c:pt>
                <c:pt idx="205">
                  <c:v>2155</c:v>
                </c:pt>
                <c:pt idx="206">
                  <c:v>2565</c:v>
                </c:pt>
                <c:pt idx="207">
                  <c:v>3150</c:v>
                </c:pt>
                <c:pt idx="208">
                  <c:v>3940</c:v>
                </c:pt>
                <c:pt idx="209">
                  <c:v>3270</c:v>
                </c:pt>
                <c:pt idx="210">
                  <c:v>2930</c:v>
                </c:pt>
                <c:pt idx="211">
                  <c:v>3820</c:v>
                </c:pt>
                <c:pt idx="212">
                  <c:v>4380</c:v>
                </c:pt>
                <c:pt idx="213">
                  <c:v>4055</c:v>
                </c:pt>
                <c:pt idx="214">
                  <c:v>3870</c:v>
                </c:pt>
                <c:pt idx="215">
                  <c:v>3755</c:v>
                </c:pt>
                <c:pt idx="216">
                  <c:v>2045</c:v>
                </c:pt>
                <c:pt idx="217">
                  <c:v>2155</c:v>
                </c:pt>
                <c:pt idx="218">
                  <c:v>1825</c:v>
                </c:pt>
                <c:pt idx="219">
                  <c:v>2300</c:v>
                </c:pt>
                <c:pt idx="220">
                  <c:v>1945</c:v>
                </c:pt>
                <c:pt idx="221">
                  <c:v>3880</c:v>
                </c:pt>
                <c:pt idx="222">
                  <c:v>4060</c:v>
                </c:pt>
                <c:pt idx="223">
                  <c:v>4140</c:v>
                </c:pt>
                <c:pt idx="224">
                  <c:v>4295</c:v>
                </c:pt>
                <c:pt idx="225">
                  <c:v>3520</c:v>
                </c:pt>
                <c:pt idx="226">
                  <c:v>3425</c:v>
                </c:pt>
                <c:pt idx="227">
                  <c:v>3630</c:v>
                </c:pt>
                <c:pt idx="228">
                  <c:v>3525</c:v>
                </c:pt>
                <c:pt idx="229">
                  <c:v>4220</c:v>
                </c:pt>
                <c:pt idx="230">
                  <c:v>4165</c:v>
                </c:pt>
                <c:pt idx="231">
                  <c:v>4325</c:v>
                </c:pt>
                <c:pt idx="232">
                  <c:v>4335</c:v>
                </c:pt>
                <c:pt idx="233">
                  <c:v>1940</c:v>
                </c:pt>
                <c:pt idx="234">
                  <c:v>2740</c:v>
                </c:pt>
                <c:pt idx="235">
                  <c:v>2265</c:v>
                </c:pt>
                <c:pt idx="236">
                  <c:v>2755</c:v>
                </c:pt>
                <c:pt idx="237">
                  <c:v>2051</c:v>
                </c:pt>
                <c:pt idx="238">
                  <c:v>2075</c:v>
                </c:pt>
                <c:pt idx="239">
                  <c:v>1985</c:v>
                </c:pt>
                <c:pt idx="240">
                  <c:v>2190</c:v>
                </c:pt>
                <c:pt idx="241">
                  <c:v>2815</c:v>
                </c:pt>
                <c:pt idx="242">
                  <c:v>2600</c:v>
                </c:pt>
                <c:pt idx="243">
                  <c:v>2720</c:v>
                </c:pt>
                <c:pt idx="244">
                  <c:v>1985</c:v>
                </c:pt>
                <c:pt idx="245">
                  <c:v>1800</c:v>
                </c:pt>
                <c:pt idx="246">
                  <c:v>1985</c:v>
                </c:pt>
                <c:pt idx="247">
                  <c:v>2070</c:v>
                </c:pt>
                <c:pt idx="248">
                  <c:v>1800</c:v>
                </c:pt>
                <c:pt idx="249">
                  <c:v>3365</c:v>
                </c:pt>
                <c:pt idx="250">
                  <c:v>3735</c:v>
                </c:pt>
                <c:pt idx="251">
                  <c:v>3570</c:v>
                </c:pt>
                <c:pt idx="252">
                  <c:v>3535</c:v>
                </c:pt>
                <c:pt idx="253">
                  <c:v>3155</c:v>
                </c:pt>
                <c:pt idx="254">
                  <c:v>2965</c:v>
                </c:pt>
                <c:pt idx="255">
                  <c:v>2720</c:v>
                </c:pt>
                <c:pt idx="256">
                  <c:v>3430</c:v>
                </c:pt>
                <c:pt idx="257">
                  <c:v>3210</c:v>
                </c:pt>
                <c:pt idx="258">
                  <c:v>3380</c:v>
                </c:pt>
                <c:pt idx="259">
                  <c:v>3070</c:v>
                </c:pt>
                <c:pt idx="260">
                  <c:v>3620</c:v>
                </c:pt>
                <c:pt idx="261">
                  <c:v>3410</c:v>
                </c:pt>
                <c:pt idx="262">
                  <c:v>3425</c:v>
                </c:pt>
                <c:pt idx="263">
                  <c:v>3445</c:v>
                </c:pt>
                <c:pt idx="264">
                  <c:v>3205</c:v>
                </c:pt>
                <c:pt idx="265">
                  <c:v>4080</c:v>
                </c:pt>
                <c:pt idx="266">
                  <c:v>2155</c:v>
                </c:pt>
                <c:pt idx="267">
                  <c:v>2560</c:v>
                </c:pt>
                <c:pt idx="268">
                  <c:v>2300</c:v>
                </c:pt>
                <c:pt idx="269">
                  <c:v>2230</c:v>
                </c:pt>
                <c:pt idx="270">
                  <c:v>2515</c:v>
                </c:pt>
                <c:pt idx="271">
                  <c:v>2745</c:v>
                </c:pt>
                <c:pt idx="272">
                  <c:v>2855</c:v>
                </c:pt>
                <c:pt idx="273">
                  <c:v>2405</c:v>
                </c:pt>
                <c:pt idx="274">
                  <c:v>2830</c:v>
                </c:pt>
                <c:pt idx="275">
                  <c:v>3140</c:v>
                </c:pt>
                <c:pt idx="276">
                  <c:v>2795</c:v>
                </c:pt>
                <c:pt idx="277">
                  <c:v>3410</c:v>
                </c:pt>
                <c:pt idx="278">
                  <c:v>1990</c:v>
                </c:pt>
                <c:pt idx="279">
                  <c:v>2135</c:v>
                </c:pt>
                <c:pt idx="280">
                  <c:v>3245</c:v>
                </c:pt>
                <c:pt idx="281">
                  <c:v>2990</c:v>
                </c:pt>
                <c:pt idx="282">
                  <c:v>2890</c:v>
                </c:pt>
                <c:pt idx="283">
                  <c:v>3265</c:v>
                </c:pt>
                <c:pt idx="284">
                  <c:v>3360</c:v>
                </c:pt>
                <c:pt idx="285">
                  <c:v>3840</c:v>
                </c:pt>
                <c:pt idx="286">
                  <c:v>3725</c:v>
                </c:pt>
                <c:pt idx="287">
                  <c:v>3955</c:v>
                </c:pt>
                <c:pt idx="288">
                  <c:v>3830</c:v>
                </c:pt>
                <c:pt idx="289">
                  <c:v>4360</c:v>
                </c:pt>
                <c:pt idx="290">
                  <c:v>4054</c:v>
                </c:pt>
                <c:pt idx="291">
                  <c:v>3605</c:v>
                </c:pt>
                <c:pt idx="292">
                  <c:v>3940</c:v>
                </c:pt>
                <c:pt idx="293">
                  <c:v>1925</c:v>
                </c:pt>
                <c:pt idx="294">
                  <c:v>1975</c:v>
                </c:pt>
                <c:pt idx="295">
                  <c:v>1915</c:v>
                </c:pt>
                <c:pt idx="296">
                  <c:v>2670</c:v>
                </c:pt>
                <c:pt idx="297">
                  <c:v>3530</c:v>
                </c:pt>
                <c:pt idx="298">
                  <c:v>3900</c:v>
                </c:pt>
                <c:pt idx="299">
                  <c:v>3190</c:v>
                </c:pt>
                <c:pt idx="300">
                  <c:v>3420</c:v>
                </c:pt>
                <c:pt idx="301">
                  <c:v>2200</c:v>
                </c:pt>
                <c:pt idx="302">
                  <c:v>2150</c:v>
                </c:pt>
                <c:pt idx="303">
                  <c:v>2020</c:v>
                </c:pt>
                <c:pt idx="304">
                  <c:v>2130</c:v>
                </c:pt>
                <c:pt idx="305">
                  <c:v>2670</c:v>
                </c:pt>
                <c:pt idx="306">
                  <c:v>2595</c:v>
                </c:pt>
                <c:pt idx="307">
                  <c:v>2700</c:v>
                </c:pt>
                <c:pt idx="308">
                  <c:v>2556</c:v>
                </c:pt>
                <c:pt idx="309">
                  <c:v>2144</c:v>
                </c:pt>
                <c:pt idx="310">
                  <c:v>1968</c:v>
                </c:pt>
                <c:pt idx="311">
                  <c:v>2120</c:v>
                </c:pt>
                <c:pt idx="312">
                  <c:v>2019</c:v>
                </c:pt>
                <c:pt idx="313">
                  <c:v>2678</c:v>
                </c:pt>
                <c:pt idx="314">
                  <c:v>2870</c:v>
                </c:pt>
                <c:pt idx="315">
                  <c:v>3003</c:v>
                </c:pt>
                <c:pt idx="316">
                  <c:v>3381</c:v>
                </c:pt>
                <c:pt idx="317">
                  <c:v>2188</c:v>
                </c:pt>
                <c:pt idx="318">
                  <c:v>2711</c:v>
                </c:pt>
                <c:pt idx="319">
                  <c:v>2542</c:v>
                </c:pt>
                <c:pt idx="320">
                  <c:v>2434</c:v>
                </c:pt>
                <c:pt idx="321">
                  <c:v>2265</c:v>
                </c:pt>
                <c:pt idx="322">
                  <c:v>2110</c:v>
                </c:pt>
                <c:pt idx="323">
                  <c:v>2800</c:v>
                </c:pt>
                <c:pt idx="324">
                  <c:v>2110</c:v>
                </c:pt>
                <c:pt idx="325">
                  <c:v>2085</c:v>
                </c:pt>
                <c:pt idx="326">
                  <c:v>2335</c:v>
                </c:pt>
                <c:pt idx="327">
                  <c:v>2950</c:v>
                </c:pt>
                <c:pt idx="328">
                  <c:v>3250</c:v>
                </c:pt>
                <c:pt idx="329">
                  <c:v>1850</c:v>
                </c:pt>
                <c:pt idx="330">
                  <c:v>1835</c:v>
                </c:pt>
                <c:pt idx="331">
                  <c:v>2145</c:v>
                </c:pt>
                <c:pt idx="332">
                  <c:v>1845</c:v>
                </c:pt>
                <c:pt idx="333">
                  <c:v>2910</c:v>
                </c:pt>
                <c:pt idx="334">
                  <c:v>2420</c:v>
                </c:pt>
                <c:pt idx="335">
                  <c:v>2500</c:v>
                </c:pt>
                <c:pt idx="336">
                  <c:v>2905</c:v>
                </c:pt>
                <c:pt idx="337">
                  <c:v>2290</c:v>
                </c:pt>
                <c:pt idx="338">
                  <c:v>2490</c:v>
                </c:pt>
                <c:pt idx="339">
                  <c:v>2635</c:v>
                </c:pt>
                <c:pt idx="340">
                  <c:v>2620</c:v>
                </c:pt>
                <c:pt idx="341">
                  <c:v>2725</c:v>
                </c:pt>
                <c:pt idx="342">
                  <c:v>2385</c:v>
                </c:pt>
                <c:pt idx="343">
                  <c:v>1755</c:v>
                </c:pt>
                <c:pt idx="344">
                  <c:v>1875</c:v>
                </c:pt>
                <c:pt idx="345">
                  <c:v>1760</c:v>
                </c:pt>
                <c:pt idx="346">
                  <c:v>2065</c:v>
                </c:pt>
                <c:pt idx="347">
                  <c:v>1975</c:v>
                </c:pt>
                <c:pt idx="348">
                  <c:v>2050</c:v>
                </c:pt>
                <c:pt idx="349">
                  <c:v>1985</c:v>
                </c:pt>
                <c:pt idx="350">
                  <c:v>2215</c:v>
                </c:pt>
                <c:pt idx="351">
                  <c:v>2045</c:v>
                </c:pt>
                <c:pt idx="352">
                  <c:v>2380</c:v>
                </c:pt>
                <c:pt idx="353">
                  <c:v>2190</c:v>
                </c:pt>
                <c:pt idx="354">
                  <c:v>2320</c:v>
                </c:pt>
                <c:pt idx="355">
                  <c:v>2210</c:v>
                </c:pt>
                <c:pt idx="356">
                  <c:v>2350</c:v>
                </c:pt>
                <c:pt idx="357">
                  <c:v>2615</c:v>
                </c:pt>
                <c:pt idx="358">
                  <c:v>2635</c:v>
                </c:pt>
                <c:pt idx="359">
                  <c:v>3230</c:v>
                </c:pt>
                <c:pt idx="360">
                  <c:v>3160</c:v>
                </c:pt>
                <c:pt idx="361">
                  <c:v>2900</c:v>
                </c:pt>
                <c:pt idx="362">
                  <c:v>2930</c:v>
                </c:pt>
                <c:pt idx="363">
                  <c:v>3415</c:v>
                </c:pt>
                <c:pt idx="364">
                  <c:v>3725</c:v>
                </c:pt>
                <c:pt idx="365">
                  <c:v>3060</c:v>
                </c:pt>
                <c:pt idx="366">
                  <c:v>3465</c:v>
                </c:pt>
                <c:pt idx="367">
                  <c:v>2605</c:v>
                </c:pt>
                <c:pt idx="368">
                  <c:v>2640</c:v>
                </c:pt>
                <c:pt idx="369">
                  <c:v>2395</c:v>
                </c:pt>
                <c:pt idx="370">
                  <c:v>2575</c:v>
                </c:pt>
                <c:pt idx="371">
                  <c:v>2525</c:v>
                </c:pt>
                <c:pt idx="372">
                  <c:v>2735</c:v>
                </c:pt>
                <c:pt idx="373">
                  <c:v>2865</c:v>
                </c:pt>
                <c:pt idx="374">
                  <c:v>3035</c:v>
                </c:pt>
                <c:pt idx="375">
                  <c:v>1980</c:v>
                </c:pt>
                <c:pt idx="376">
                  <c:v>2025</c:v>
                </c:pt>
                <c:pt idx="377">
                  <c:v>1970</c:v>
                </c:pt>
                <c:pt idx="378">
                  <c:v>2125</c:v>
                </c:pt>
                <c:pt idx="379">
                  <c:v>2125</c:v>
                </c:pt>
                <c:pt idx="380">
                  <c:v>2160</c:v>
                </c:pt>
                <c:pt idx="381">
                  <c:v>2205</c:v>
                </c:pt>
                <c:pt idx="382">
                  <c:v>2245</c:v>
                </c:pt>
                <c:pt idx="383">
                  <c:v>1965</c:v>
                </c:pt>
                <c:pt idx="384">
                  <c:v>1965</c:v>
                </c:pt>
                <c:pt idx="385">
                  <c:v>1995</c:v>
                </c:pt>
                <c:pt idx="386">
                  <c:v>2945</c:v>
                </c:pt>
                <c:pt idx="387">
                  <c:v>3015</c:v>
                </c:pt>
                <c:pt idx="388">
                  <c:v>2585</c:v>
                </c:pt>
                <c:pt idx="389">
                  <c:v>2835</c:v>
                </c:pt>
                <c:pt idx="390">
                  <c:v>2665</c:v>
                </c:pt>
                <c:pt idx="391">
                  <c:v>2370</c:v>
                </c:pt>
                <c:pt idx="392">
                  <c:v>2950</c:v>
                </c:pt>
                <c:pt idx="393">
                  <c:v>2790</c:v>
                </c:pt>
                <c:pt idx="394">
                  <c:v>2130</c:v>
                </c:pt>
                <c:pt idx="395">
                  <c:v>2295</c:v>
                </c:pt>
                <c:pt idx="396">
                  <c:v>2625</c:v>
                </c:pt>
                <c:pt idx="397">
                  <c:v>2720</c:v>
                </c:pt>
              </c:numCache>
            </c:numRef>
          </c:xVal>
          <c:yVal>
            <c:numRef>
              <c:f>Regression_Output!$C$31:$C$428</c:f>
              <c:numCache>
                <c:formatCode>General</c:formatCode>
                <c:ptCount val="398"/>
                <c:pt idx="0">
                  <c:v>2.95314834227972</c:v>
                </c:pt>
                <c:pt idx="1">
                  <c:v>0.932218742340034</c:v>
                </c:pt>
                <c:pt idx="2">
                  <c:v>2.66821877185625</c:v>
                </c:pt>
                <c:pt idx="3">
                  <c:v>0.831781092959929</c:v>
                </c:pt>
                <c:pt idx="4">
                  <c:v>1.96272630936924</c:v>
                </c:pt>
                <c:pt idx="5">
                  <c:v>4.32446297829937</c:v>
                </c:pt>
                <c:pt idx="6">
                  <c:v>3.33595085991723</c:v>
                </c:pt>
                <c:pt idx="7">
                  <c:v>3.29903575156458</c:v>
                </c:pt>
                <c:pt idx="8">
                  <c:v>3.77387528185567</c:v>
                </c:pt>
                <c:pt idx="9">
                  <c:v>1.83043757085714</c:v>
                </c:pt>
                <c:pt idx="10">
                  <c:v>-0.367248444563302</c:v>
                </c:pt>
                <c:pt idx="11">
                  <c:v>-0.197490559742434</c:v>
                </c:pt>
                <c:pt idx="12">
                  <c:v>0.371225869041183</c:v>
                </c:pt>
                <c:pt idx="13">
                  <c:v>-5.13144647367864</c:v>
                </c:pt>
                <c:pt idx="14">
                  <c:v>-0.158971933487301</c:v>
                </c:pt>
                <c:pt idx="15">
                  <c:v>2.93604275170899</c:v>
                </c:pt>
                <c:pt idx="16">
                  <c:v>-1.44648252600525</c:v>
                </c:pt>
                <c:pt idx="17">
                  <c:v>0.0708280591310029</c:v>
                </c:pt>
                <c:pt idx="18">
                  <c:v>1.48349710757809</c:v>
                </c:pt>
                <c:pt idx="19">
                  <c:v>-1.18460173046751</c:v>
                </c:pt>
                <c:pt idx="20">
                  <c:v>3.99394019276043</c:v>
                </c:pt>
                <c:pt idx="21">
                  <c:v>1.75067527242454</c:v>
                </c:pt>
                <c:pt idx="22">
                  <c:v>2.25211317589913</c:v>
                </c:pt>
                <c:pt idx="23">
                  <c:v>2.68820007528532</c:v>
                </c:pt>
                <c:pt idx="24">
                  <c:v>0.657121318141215</c:v>
                </c:pt>
                <c:pt idx="25">
                  <c:v>2.38172589820058</c:v>
                </c:pt>
                <c:pt idx="26">
                  <c:v>1.5127107383488</c:v>
                </c:pt>
                <c:pt idx="27">
                  <c:v>2.61763359324351</c:v>
                </c:pt>
                <c:pt idx="28">
                  <c:v>2.5279900512347</c:v>
                </c:pt>
                <c:pt idx="29">
                  <c:v>0.730409996842987</c:v>
                </c:pt>
                <c:pt idx="30">
                  <c:v>4.60209531117128</c:v>
                </c:pt>
                <c:pt idx="31">
                  <c:v>-0.781722338841142</c:v>
                </c:pt>
                <c:pt idx="32">
                  <c:v>0.658759991018627</c:v>
                </c:pt>
                <c:pt idx="33">
                  <c:v>-2.50676724699309</c:v>
                </c:pt>
                <c:pt idx="34">
                  <c:v>-0.164097262868886</c:v>
                </c:pt>
                <c:pt idx="35">
                  <c:v>-0.453758944727014</c:v>
                </c:pt>
                <c:pt idx="36">
                  <c:v>1.19108519935732</c:v>
                </c:pt>
                <c:pt idx="37">
                  <c:v>0.622704354846597</c:v>
                </c:pt>
                <c:pt idx="38">
                  <c:v>2.5668855040504</c:v>
                </c:pt>
                <c:pt idx="39">
                  <c:v>3.48332123715969</c:v>
                </c:pt>
                <c:pt idx="40">
                  <c:v>1.87405067501795</c:v>
                </c:pt>
                <c:pt idx="41">
                  <c:v>2.12852822276997</c:v>
                </c:pt>
                <c:pt idx="42">
                  <c:v>5.15173473208755</c:v>
                </c:pt>
                <c:pt idx="43">
                  <c:v>4.24164434610638</c:v>
                </c:pt>
                <c:pt idx="44">
                  <c:v>6.93519122677132</c:v>
                </c:pt>
                <c:pt idx="45">
                  <c:v>-1.72734567346094</c:v>
                </c:pt>
                <c:pt idx="46">
                  <c:v>-1.01172381300277</c:v>
                </c:pt>
                <c:pt idx="47">
                  <c:v>1.27767755127082</c:v>
                </c:pt>
                <c:pt idx="48">
                  <c:v>-0.804941884174909</c:v>
                </c:pt>
                <c:pt idx="49">
                  <c:v>-0.267860503920392</c:v>
                </c:pt>
                <c:pt idx="50">
                  <c:v>2.82526443999355</c:v>
                </c:pt>
                <c:pt idx="51">
                  <c:v>4.44019139653032</c:v>
                </c:pt>
                <c:pt idx="52">
                  <c:v>4.73376252236692</c:v>
                </c:pt>
                <c:pt idx="53">
                  <c:v>2.12769287334796</c:v>
                </c:pt>
                <c:pt idx="54">
                  <c:v>5.19074988436069</c:v>
                </c:pt>
                <c:pt idx="55">
                  <c:v>-0.607427112687521</c:v>
                </c:pt>
                <c:pt idx="56">
                  <c:v>0.76461621912673</c:v>
                </c:pt>
                <c:pt idx="57">
                  <c:v>-2.33433497920802</c:v>
                </c:pt>
                <c:pt idx="58">
                  <c:v>0.47718989442491</c:v>
                </c:pt>
                <c:pt idx="59">
                  <c:v>-3.05118799517198</c:v>
                </c:pt>
                <c:pt idx="60">
                  <c:v>-3.54545213743747</c:v>
                </c:pt>
                <c:pt idx="61">
                  <c:v>-3.20114628733876</c:v>
                </c:pt>
                <c:pt idx="62">
                  <c:v>1.24609556591405</c:v>
                </c:pt>
                <c:pt idx="63">
                  <c:v>2.1608061881584</c:v>
                </c:pt>
                <c:pt idx="64">
                  <c:v>2.59079881017871</c:v>
                </c:pt>
                <c:pt idx="65">
                  <c:v>0.998716026391037</c:v>
                </c:pt>
                <c:pt idx="66">
                  <c:v>1.95915092692207</c:v>
                </c:pt>
                <c:pt idx="67">
                  <c:v>0.818581344113177</c:v>
                </c:pt>
                <c:pt idx="68">
                  <c:v>2.48407733234308</c:v>
                </c:pt>
                <c:pt idx="69">
                  <c:v>1.25130489080109</c:v>
                </c:pt>
                <c:pt idx="70">
                  <c:v>1.58234526126752</c:v>
                </c:pt>
                <c:pt idx="71">
                  <c:v>-6.37331295647235</c:v>
                </c:pt>
                <c:pt idx="72">
                  <c:v>1.33426937719474</c:v>
                </c:pt>
                <c:pt idx="73">
                  <c:v>0.221422784127292</c:v>
                </c:pt>
                <c:pt idx="74">
                  <c:v>1.59218867211342</c:v>
                </c:pt>
                <c:pt idx="75">
                  <c:v>1.16103611229058</c:v>
                </c:pt>
                <c:pt idx="76">
                  <c:v>-2.35983146940547</c:v>
                </c:pt>
                <c:pt idx="77">
                  <c:v>-2.00134074977061</c:v>
                </c:pt>
                <c:pt idx="78">
                  <c:v>0.159487985775947</c:v>
                </c:pt>
                <c:pt idx="79">
                  <c:v>0.239621154595024</c:v>
                </c:pt>
                <c:pt idx="80">
                  <c:v>-1.03315303316661</c:v>
                </c:pt>
                <c:pt idx="81">
                  <c:v>1.8665632784471</c:v>
                </c:pt>
                <c:pt idx="82">
                  <c:v>-1.83644177912381</c:v>
                </c:pt>
                <c:pt idx="83">
                  <c:v>3.8963014757302</c:v>
                </c:pt>
                <c:pt idx="84">
                  <c:v>-0.398281307522367</c:v>
                </c:pt>
                <c:pt idx="85">
                  <c:v>-0.605937148783482</c:v>
                </c:pt>
                <c:pt idx="86">
                  <c:v>-1.79393618381302</c:v>
                </c:pt>
                <c:pt idx="87">
                  <c:v>-1.78978408365946</c:v>
                </c:pt>
                <c:pt idx="88">
                  <c:v>0.251283927801857</c:v>
                </c:pt>
                <c:pt idx="89">
                  <c:v>-0.455206901884871</c:v>
                </c:pt>
                <c:pt idx="90">
                  <c:v>2.99673325227616</c:v>
                </c:pt>
                <c:pt idx="91">
                  <c:v>0.567321699557709</c:v>
                </c:pt>
                <c:pt idx="92">
                  <c:v>0.875059679154731</c:v>
                </c:pt>
                <c:pt idx="93">
                  <c:v>1.42804451330624</c:v>
                </c:pt>
                <c:pt idx="94">
                  <c:v>2.63292837704033</c:v>
                </c:pt>
                <c:pt idx="95">
                  <c:v>2.92485447400333</c:v>
                </c:pt>
                <c:pt idx="96">
                  <c:v>-2.47937557009562</c:v>
                </c:pt>
                <c:pt idx="97">
                  <c:v>-1.87324347803763</c:v>
                </c:pt>
                <c:pt idx="98">
                  <c:v>-3.51922320562093</c:v>
                </c:pt>
                <c:pt idx="99">
                  <c:v>-3.20868939821396</c:v>
                </c:pt>
                <c:pt idx="100">
                  <c:v>-3.27198416371674</c:v>
                </c:pt>
                <c:pt idx="101">
                  <c:v>2.10496234108077</c:v>
                </c:pt>
                <c:pt idx="102">
                  <c:v>-2.72305020887503</c:v>
                </c:pt>
                <c:pt idx="103">
                  <c:v>1.93607609320588</c:v>
                </c:pt>
                <c:pt idx="104">
                  <c:v>2.71166907110098</c:v>
                </c:pt>
                <c:pt idx="105">
                  <c:v>2.81143560109582</c:v>
                </c:pt>
                <c:pt idx="106">
                  <c:v>1.16488396595831</c:v>
                </c:pt>
                <c:pt idx="107">
                  <c:v>-4.15816140162017</c:v>
                </c:pt>
                <c:pt idx="108">
                  <c:v>-7.18099153925481</c:v>
                </c:pt>
                <c:pt idx="109">
                  <c:v>-3.60847372001439</c:v>
                </c:pt>
                <c:pt idx="110">
                  <c:v>-4.42138800840881</c:v>
                </c:pt>
                <c:pt idx="111">
                  <c:v>-9.59887488705947</c:v>
                </c:pt>
                <c:pt idx="112">
                  <c:v>-5.58628704665188</c:v>
                </c:pt>
                <c:pt idx="113">
                  <c:v>-1.58241852870184</c:v>
                </c:pt>
                <c:pt idx="114">
                  <c:v>0.480574510859569</c:v>
                </c:pt>
                <c:pt idx="115">
                  <c:v>0.835384135175659</c:v>
                </c:pt>
                <c:pt idx="116">
                  <c:v>3.72096481472149</c:v>
                </c:pt>
                <c:pt idx="117">
                  <c:v>0.463406191506405</c:v>
                </c:pt>
                <c:pt idx="118">
                  <c:v>-2.79967902352258</c:v>
                </c:pt>
                <c:pt idx="119">
                  <c:v>-3.57480080919452</c:v>
                </c:pt>
                <c:pt idx="120">
                  <c:v>-2.63325696357011</c:v>
                </c:pt>
                <c:pt idx="121">
                  <c:v>-2.83711941244373</c:v>
                </c:pt>
                <c:pt idx="122">
                  <c:v>1.08618952350276</c:v>
                </c:pt>
                <c:pt idx="123">
                  <c:v>-2.98364767684215</c:v>
                </c:pt>
                <c:pt idx="124">
                  <c:v>-5.25641020425639</c:v>
                </c:pt>
                <c:pt idx="125">
                  <c:v>-0.375301680076603</c:v>
                </c:pt>
                <c:pt idx="126">
                  <c:v>-0.967830699454545</c:v>
                </c:pt>
                <c:pt idx="127">
                  <c:v>-3.25440844116976</c:v>
                </c:pt>
                <c:pt idx="128">
                  <c:v>-4.7985270130525</c:v>
                </c:pt>
                <c:pt idx="129">
                  <c:v>0.919699681682836</c:v>
                </c:pt>
                <c:pt idx="130">
                  <c:v>1.70129965038402</c:v>
                </c:pt>
                <c:pt idx="131">
                  <c:v>1.11134484061524</c:v>
                </c:pt>
                <c:pt idx="132">
                  <c:v>0.840191089866153</c:v>
                </c:pt>
                <c:pt idx="133">
                  <c:v>-0.838954062184108</c:v>
                </c:pt>
                <c:pt idx="134">
                  <c:v>-1.92680621377154</c:v>
                </c:pt>
                <c:pt idx="135">
                  <c:v>0.64582647151321</c:v>
                </c:pt>
                <c:pt idx="136">
                  <c:v>2.24453583526468</c:v>
                </c:pt>
                <c:pt idx="137">
                  <c:v>2.12689392715964</c:v>
                </c:pt>
                <c:pt idx="138">
                  <c:v>2.22615827450542</c:v>
                </c:pt>
                <c:pt idx="139">
                  <c:v>3.37386410255047</c:v>
                </c:pt>
                <c:pt idx="140">
                  <c:v>0.991486415517464</c:v>
                </c:pt>
                <c:pt idx="141">
                  <c:v>2.23108748660781</c:v>
                </c:pt>
                <c:pt idx="142">
                  <c:v>-2.24903221392178</c:v>
                </c:pt>
                <c:pt idx="143">
                  <c:v>-0.10788541319198</c:v>
                </c:pt>
                <c:pt idx="144">
                  <c:v>-1.02335805398927</c:v>
                </c:pt>
                <c:pt idx="145">
                  <c:v>2.1068076694561</c:v>
                </c:pt>
                <c:pt idx="146">
                  <c:v>2.25678330490507</c:v>
                </c:pt>
                <c:pt idx="147">
                  <c:v>-3.38098467534247</c:v>
                </c:pt>
                <c:pt idx="148">
                  <c:v>-0.835440453570097</c:v>
                </c:pt>
                <c:pt idx="149">
                  <c:v>-2.49969894345831</c:v>
                </c:pt>
                <c:pt idx="150">
                  <c:v>-1.02125738795431</c:v>
                </c:pt>
                <c:pt idx="151">
                  <c:v>2.9530240327575</c:v>
                </c:pt>
                <c:pt idx="152">
                  <c:v>-1.53066519866174</c:v>
                </c:pt>
                <c:pt idx="153">
                  <c:v>-1.57237270574204</c:v>
                </c:pt>
                <c:pt idx="154">
                  <c:v>-5.67501057281345</c:v>
                </c:pt>
                <c:pt idx="155">
                  <c:v>-7.36524760721431</c:v>
                </c:pt>
                <c:pt idx="156">
                  <c:v>3.75455990146287</c:v>
                </c:pt>
                <c:pt idx="157">
                  <c:v>1.62212851503394</c:v>
                </c:pt>
                <c:pt idx="158">
                  <c:v>3.65770970796334</c:v>
                </c:pt>
                <c:pt idx="159">
                  <c:v>2.13385633327539</c:v>
                </c:pt>
                <c:pt idx="160">
                  <c:v>0.408647201276466</c:v>
                </c:pt>
                <c:pt idx="161">
                  <c:v>-0.87945786207667</c:v>
                </c:pt>
                <c:pt idx="162">
                  <c:v>-3.11616341357316</c:v>
                </c:pt>
                <c:pt idx="163">
                  <c:v>0.670239275368182</c:v>
                </c:pt>
                <c:pt idx="164">
                  <c:v>-0.835935469365161</c:v>
                </c:pt>
                <c:pt idx="165">
                  <c:v>-0.246290541959127</c:v>
                </c:pt>
                <c:pt idx="166">
                  <c:v>-7.95792833830846</c:v>
                </c:pt>
                <c:pt idx="167">
                  <c:v>-0.331538956892309</c:v>
                </c:pt>
                <c:pt idx="168">
                  <c:v>-1.15071811740772</c:v>
                </c:pt>
                <c:pt idx="169">
                  <c:v>-2.92103611738511</c:v>
                </c:pt>
                <c:pt idx="170">
                  <c:v>-1.66852498521475</c:v>
                </c:pt>
                <c:pt idx="171">
                  <c:v>-1.99030755452976</c:v>
                </c:pt>
                <c:pt idx="172">
                  <c:v>-2.51580829140982</c:v>
                </c:pt>
                <c:pt idx="173">
                  <c:v>-3.03703099848033</c:v>
                </c:pt>
                <c:pt idx="174">
                  <c:v>-3.18411304680668</c:v>
                </c:pt>
                <c:pt idx="175">
                  <c:v>-0.212445012195989</c:v>
                </c:pt>
                <c:pt idx="176">
                  <c:v>-2.18013367001278</c:v>
                </c:pt>
                <c:pt idx="177">
                  <c:v>-1.38500304213111</c:v>
                </c:pt>
                <c:pt idx="178">
                  <c:v>-0.0113540970340438</c:v>
                </c:pt>
                <c:pt idx="179">
                  <c:v>-0.744134730824477</c:v>
                </c:pt>
                <c:pt idx="180">
                  <c:v>0.770354832646419</c:v>
                </c:pt>
                <c:pt idx="181">
                  <c:v>0.830199224289736</c:v>
                </c:pt>
                <c:pt idx="182">
                  <c:v>1.31170731836633</c:v>
                </c:pt>
                <c:pt idx="183">
                  <c:v>-3.68205992491719</c:v>
                </c:pt>
                <c:pt idx="184">
                  <c:v>-0.0328276136035655</c:v>
                </c:pt>
                <c:pt idx="185">
                  <c:v>-0.763174383243751</c:v>
                </c:pt>
                <c:pt idx="186">
                  <c:v>-1.34069012841392</c:v>
                </c:pt>
                <c:pt idx="187">
                  <c:v>2.76036601971506</c:v>
                </c:pt>
                <c:pt idx="188">
                  <c:v>0.988260887929577</c:v>
                </c:pt>
                <c:pt idx="189">
                  <c:v>-1.27475161250825</c:v>
                </c:pt>
                <c:pt idx="190">
                  <c:v>-0.938693949835056</c:v>
                </c:pt>
                <c:pt idx="191">
                  <c:v>0.636060861543975</c:v>
                </c:pt>
                <c:pt idx="192">
                  <c:v>1.10162507214648</c:v>
                </c:pt>
                <c:pt idx="193">
                  <c:v>1.17946913989913</c:v>
                </c:pt>
                <c:pt idx="194">
                  <c:v>-0.324036949514706</c:v>
                </c:pt>
                <c:pt idx="195">
                  <c:v>0.234570292105296</c:v>
                </c:pt>
                <c:pt idx="196">
                  <c:v>-3.53378333268198</c:v>
                </c:pt>
                <c:pt idx="197">
                  <c:v>-0.983140365097253</c:v>
                </c:pt>
                <c:pt idx="198">
                  <c:v>0.0859162346377147</c:v>
                </c:pt>
                <c:pt idx="199">
                  <c:v>1.21356943272973</c:v>
                </c:pt>
                <c:pt idx="200">
                  <c:v>-2.39590149899166</c:v>
                </c:pt>
                <c:pt idx="201">
                  <c:v>-0.532872130294351</c:v>
                </c:pt>
                <c:pt idx="202">
                  <c:v>-5.05452361598007</c:v>
                </c:pt>
                <c:pt idx="203">
                  <c:v>-1.17308489158898</c:v>
                </c:pt>
                <c:pt idx="204">
                  <c:v>0.783152458252587</c:v>
                </c:pt>
                <c:pt idx="205">
                  <c:v>-2.22625416367634</c:v>
                </c:pt>
                <c:pt idx="206">
                  <c:v>1.24242711177733</c:v>
                </c:pt>
                <c:pt idx="207">
                  <c:v>-2.3555152930215</c:v>
                </c:pt>
                <c:pt idx="208">
                  <c:v>-3.69202878730871</c:v>
                </c:pt>
                <c:pt idx="209">
                  <c:v>-3.11416598663376</c:v>
                </c:pt>
                <c:pt idx="210">
                  <c:v>-5.80580280363876</c:v>
                </c:pt>
                <c:pt idx="211">
                  <c:v>-1.11281769818553</c:v>
                </c:pt>
                <c:pt idx="212">
                  <c:v>2.64940275594299</c:v>
                </c:pt>
                <c:pt idx="213">
                  <c:v>-3.51540558097064</c:v>
                </c:pt>
                <c:pt idx="214">
                  <c:v>-4.29834815477306</c:v>
                </c:pt>
                <c:pt idx="215">
                  <c:v>-4.99284601644672</c:v>
                </c:pt>
                <c:pt idx="216">
                  <c:v>-0.517629803074975</c:v>
                </c:pt>
                <c:pt idx="217">
                  <c:v>1.83645875986545</c:v>
                </c:pt>
                <c:pt idx="218">
                  <c:v>4.16928885338373</c:v>
                </c:pt>
                <c:pt idx="219">
                  <c:v>-1.74006504170756</c:v>
                </c:pt>
                <c:pt idx="220">
                  <c:v>1.24839093173066</c:v>
                </c:pt>
                <c:pt idx="221">
                  <c:v>-0.103532663778019</c:v>
                </c:pt>
                <c:pt idx="222">
                  <c:v>0.382061139124382</c:v>
                </c:pt>
                <c:pt idx="223">
                  <c:v>-0.732152299144786</c:v>
                </c:pt>
                <c:pt idx="224">
                  <c:v>-0.216072708202461</c:v>
                </c:pt>
                <c:pt idx="225">
                  <c:v>-3.13490819973168</c:v>
                </c:pt>
                <c:pt idx="226">
                  <c:v>-0.515368800893796</c:v>
                </c:pt>
                <c:pt idx="227">
                  <c:v>-0.679182918383418</c:v>
                </c:pt>
                <c:pt idx="228">
                  <c:v>-2.50614798037418</c:v>
                </c:pt>
                <c:pt idx="229">
                  <c:v>-0.549601079453701</c:v>
                </c:pt>
                <c:pt idx="230">
                  <c:v>-0.61828342393914</c:v>
                </c:pt>
                <c:pt idx="231">
                  <c:v>-0.301798325190724</c:v>
                </c:pt>
                <c:pt idx="232">
                  <c:v>0.412739403606146</c:v>
                </c:pt>
                <c:pt idx="233">
                  <c:v>-1.76140800902115</c:v>
                </c:pt>
                <c:pt idx="234">
                  <c:v>-0.537332086974473</c:v>
                </c:pt>
                <c:pt idx="235">
                  <c:v>-4.40623562335515</c:v>
                </c:pt>
                <c:pt idx="236">
                  <c:v>0.808034429636436</c:v>
                </c:pt>
                <c:pt idx="237">
                  <c:v>1.45450428935736</c:v>
                </c:pt>
                <c:pt idx="238">
                  <c:v>5.00361080741927</c:v>
                </c:pt>
                <c:pt idx="239">
                  <c:v>-2.22702215632974</c:v>
                </c:pt>
                <c:pt idx="240">
                  <c:v>1.4364899083833</c:v>
                </c:pt>
                <c:pt idx="241">
                  <c:v>-4.20266787180621</c:v>
                </c:pt>
                <c:pt idx="242">
                  <c:v>-4.719553010378</c:v>
                </c:pt>
                <c:pt idx="243">
                  <c:v>-5.04871538864806</c:v>
                </c:pt>
                <c:pt idx="244">
                  <c:v>10.9653112640871</c:v>
                </c:pt>
                <c:pt idx="245">
                  <c:v>4.90488873326389</c:v>
                </c:pt>
                <c:pt idx="246">
                  <c:v>-0.295175835023102</c:v>
                </c:pt>
                <c:pt idx="247">
                  <c:v>7.06817035803618</c:v>
                </c:pt>
                <c:pt idx="248">
                  <c:v>1.90346217166034</c:v>
                </c:pt>
                <c:pt idx="249">
                  <c:v>-1.78513611764343</c:v>
                </c:pt>
                <c:pt idx="250">
                  <c:v>-0.307923668184614</c:v>
                </c:pt>
                <c:pt idx="251">
                  <c:v>-0.274359736244161</c:v>
                </c:pt>
                <c:pt idx="252">
                  <c:v>-2.03937086598801</c:v>
                </c:pt>
                <c:pt idx="253">
                  <c:v>-2.72362539035112</c:v>
                </c:pt>
                <c:pt idx="254">
                  <c:v>-4.22228625777859</c:v>
                </c:pt>
                <c:pt idx="255">
                  <c:v>-0.557243785825101</c:v>
                </c:pt>
                <c:pt idx="256">
                  <c:v>-1.21839457016083</c:v>
                </c:pt>
                <c:pt idx="257">
                  <c:v>-4.06365397011653</c:v>
                </c:pt>
                <c:pt idx="258">
                  <c:v>-1.370893237668</c:v>
                </c:pt>
                <c:pt idx="259">
                  <c:v>-3.00319714563601</c:v>
                </c:pt>
                <c:pt idx="260">
                  <c:v>-1.84049661298565</c:v>
                </c:pt>
                <c:pt idx="261">
                  <c:v>-3.91397437358413</c:v>
                </c:pt>
                <c:pt idx="262">
                  <c:v>-2.24432883028595</c:v>
                </c:pt>
                <c:pt idx="263">
                  <c:v>-2.74936585335601</c:v>
                </c:pt>
                <c:pt idx="264">
                  <c:v>-4.66100869120019</c:v>
                </c:pt>
                <c:pt idx="265">
                  <c:v>0.0425561040395266</c:v>
                </c:pt>
                <c:pt idx="266">
                  <c:v>1.01027420233894</c:v>
                </c:pt>
                <c:pt idx="267">
                  <c:v>-1.77023297673025</c:v>
                </c:pt>
                <c:pt idx="268">
                  <c:v>-3.52322535018549</c:v>
                </c:pt>
                <c:pt idx="269">
                  <c:v>2.55180851835708</c:v>
                </c:pt>
                <c:pt idx="270">
                  <c:v>-8.52234036118171</c:v>
                </c:pt>
                <c:pt idx="271">
                  <c:v>-2.46703139517518</c:v>
                </c:pt>
                <c:pt idx="272">
                  <c:v>-1.41034824111165</c:v>
                </c:pt>
                <c:pt idx="273">
                  <c:v>-6.14250739046135</c:v>
                </c:pt>
                <c:pt idx="274">
                  <c:v>-5.28806816130525</c:v>
                </c:pt>
                <c:pt idx="275">
                  <c:v>-6.19841254006054</c:v>
                </c:pt>
                <c:pt idx="276">
                  <c:v>-4.25790717258288</c:v>
                </c:pt>
                <c:pt idx="277">
                  <c:v>-5.27934974874116</c:v>
                </c:pt>
                <c:pt idx="278">
                  <c:v>0.335574054457457</c:v>
                </c:pt>
                <c:pt idx="279">
                  <c:v>-2.5048732973256</c:v>
                </c:pt>
                <c:pt idx="280">
                  <c:v>-1.94028995364317</c:v>
                </c:pt>
                <c:pt idx="281">
                  <c:v>-5.42040413120037</c:v>
                </c:pt>
                <c:pt idx="282">
                  <c:v>-3.14698582264966</c:v>
                </c:pt>
                <c:pt idx="283">
                  <c:v>-3.73899237640655</c:v>
                </c:pt>
                <c:pt idx="284">
                  <c:v>-2.13788587137108</c:v>
                </c:pt>
                <c:pt idx="285">
                  <c:v>-2.85053825237891</c:v>
                </c:pt>
                <c:pt idx="286">
                  <c:v>-2.79573096925957</c:v>
                </c:pt>
                <c:pt idx="287">
                  <c:v>-3.16721109476886</c:v>
                </c:pt>
                <c:pt idx="288">
                  <c:v>-1.87843519815718</c:v>
                </c:pt>
                <c:pt idx="289">
                  <c:v>0.0448068080493016</c:v>
                </c:pt>
                <c:pt idx="290">
                  <c:v>-3.54710582547155</c:v>
                </c:pt>
                <c:pt idx="291">
                  <c:v>-1.51432347534973</c:v>
                </c:pt>
                <c:pt idx="292">
                  <c:v>-1.24834900474188</c:v>
                </c:pt>
                <c:pt idx="293">
                  <c:v>-0.370573139128666</c:v>
                </c:pt>
                <c:pt idx="294">
                  <c:v>0.590046641048602</c:v>
                </c:pt>
                <c:pt idx="295">
                  <c:v>4.72148571974315</c:v>
                </c:pt>
                <c:pt idx="296">
                  <c:v>0.94383168469242</c:v>
                </c:pt>
                <c:pt idx="297">
                  <c:v>1.95550726486793</c:v>
                </c:pt>
                <c:pt idx="298">
                  <c:v>2.42640429125992</c:v>
                </c:pt>
                <c:pt idx="299">
                  <c:v>1.38311434418438</c:v>
                </c:pt>
                <c:pt idx="300">
                  <c:v>0.945046805757876</c:v>
                </c:pt>
                <c:pt idx="301">
                  <c:v>4.9404922675901</c:v>
                </c:pt>
                <c:pt idx="302">
                  <c:v>4.75828592256332</c:v>
                </c:pt>
                <c:pt idx="303">
                  <c:v>-1.74343870795509</c:v>
                </c:pt>
                <c:pt idx="304">
                  <c:v>6.26313873881855</c:v>
                </c:pt>
                <c:pt idx="305">
                  <c:v>1.42020726715243</c:v>
                </c:pt>
                <c:pt idx="306">
                  <c:v>2.522723794034</c:v>
                </c:pt>
                <c:pt idx="307">
                  <c:v>1.08018405859502</c:v>
                </c:pt>
                <c:pt idx="308">
                  <c:v>6.00853992399779</c:v>
                </c:pt>
                <c:pt idx="309">
                  <c:v>9.76980925277041</c:v>
                </c:pt>
                <c:pt idx="310">
                  <c:v>3.34210463995375</c:v>
                </c:pt>
                <c:pt idx="311">
                  <c:v>1.48863016792675</c:v>
                </c:pt>
                <c:pt idx="312">
                  <c:v>3.12394200953724</c:v>
                </c:pt>
                <c:pt idx="313">
                  <c:v>0.276305356860249</c:v>
                </c:pt>
                <c:pt idx="314">
                  <c:v>-0.00352041669517433</c:v>
                </c:pt>
                <c:pt idx="315">
                  <c:v>-1.57915713913686</c:v>
                </c:pt>
                <c:pt idx="316">
                  <c:v>-4.72883805304592</c:v>
                </c:pt>
                <c:pt idx="317">
                  <c:v>2.81425706630106</c:v>
                </c:pt>
                <c:pt idx="318">
                  <c:v>-0.15976212884819</c:v>
                </c:pt>
                <c:pt idx="319">
                  <c:v>0.0922556834349599</c:v>
                </c:pt>
                <c:pt idx="320">
                  <c:v>5.56222437107846</c:v>
                </c:pt>
                <c:pt idx="321">
                  <c:v>-0.414738523099821</c:v>
                </c:pt>
                <c:pt idx="322">
                  <c:v>12.9970962349293</c:v>
                </c:pt>
                <c:pt idx="323">
                  <c:v>1.29507908354133</c:v>
                </c:pt>
                <c:pt idx="324">
                  <c:v>7.10203949721577</c:v>
                </c:pt>
                <c:pt idx="325">
                  <c:v>11.3066013736796</c:v>
                </c:pt>
                <c:pt idx="326">
                  <c:v>11.8932003850902</c:v>
                </c:pt>
                <c:pt idx="327">
                  <c:v>9.41888944200962</c:v>
                </c:pt>
                <c:pt idx="328">
                  <c:v>3.93768147433174</c:v>
                </c:pt>
                <c:pt idx="329">
                  <c:v>9.56115670396524</c:v>
                </c:pt>
                <c:pt idx="330">
                  <c:v>7.00629703024011</c:v>
                </c:pt>
                <c:pt idx="331">
                  <c:v>0.236966691301845</c:v>
                </c:pt>
                <c:pt idx="332">
                  <c:v>-4.00186157838479</c:v>
                </c:pt>
                <c:pt idx="333">
                  <c:v>5.22821368907079</c:v>
                </c:pt>
                <c:pt idx="334">
                  <c:v>-6.96750675033042</c:v>
                </c:pt>
                <c:pt idx="335">
                  <c:v>5.31231331748008</c:v>
                </c:pt>
                <c:pt idx="336">
                  <c:v>-2.29471716862267</c:v>
                </c:pt>
                <c:pt idx="337">
                  <c:v>-0.231444288207491</c:v>
                </c:pt>
                <c:pt idx="338">
                  <c:v>-2.234128971588</c:v>
                </c:pt>
                <c:pt idx="339">
                  <c:v>-2.24175196985211</c:v>
                </c:pt>
                <c:pt idx="340">
                  <c:v>-2.94535710857822</c:v>
                </c:pt>
                <c:pt idx="341">
                  <c:v>-3.60647059846201</c:v>
                </c:pt>
                <c:pt idx="342">
                  <c:v>0.114060216847953</c:v>
                </c:pt>
                <c:pt idx="343">
                  <c:v>2.50439523562765</c:v>
                </c:pt>
                <c:pt idx="344">
                  <c:v>6.07184706885961</c:v>
                </c:pt>
                <c:pt idx="345">
                  <c:v>-1.401447462922</c:v>
                </c:pt>
                <c:pt idx="346">
                  <c:v>-2.53057023585018</c:v>
                </c:pt>
                <c:pt idx="347">
                  <c:v>1.63349617045557</c:v>
                </c:pt>
                <c:pt idx="348">
                  <c:v>2.89570323236982</c:v>
                </c:pt>
                <c:pt idx="349">
                  <c:v>-0.973140908310015</c:v>
                </c:pt>
                <c:pt idx="350">
                  <c:v>3.78198355469128</c:v>
                </c:pt>
                <c:pt idx="351">
                  <c:v>2.40194883754518</c:v>
                </c:pt>
                <c:pt idx="352">
                  <c:v>-0.266243490876768</c:v>
                </c:pt>
                <c:pt idx="353">
                  <c:v>0.701633899712995</c:v>
                </c:pt>
                <c:pt idx="354">
                  <c:v>3.02234648941385</c:v>
                </c:pt>
                <c:pt idx="355">
                  <c:v>0.0562142559203735</c:v>
                </c:pt>
                <c:pt idx="356">
                  <c:v>-0.543379883919677</c:v>
                </c:pt>
                <c:pt idx="357">
                  <c:v>2.04758436748298</c:v>
                </c:pt>
                <c:pt idx="358">
                  <c:v>0.172620908709398</c:v>
                </c:pt>
                <c:pt idx="359">
                  <c:v>1.56204017551914</c:v>
                </c:pt>
                <c:pt idx="360">
                  <c:v>4.47925919898846</c:v>
                </c:pt>
                <c:pt idx="361">
                  <c:v>-3.23114514684265</c:v>
                </c:pt>
                <c:pt idx="362">
                  <c:v>-3.85201367409279</c:v>
                </c:pt>
                <c:pt idx="363">
                  <c:v>-1.52421822709993</c:v>
                </c:pt>
                <c:pt idx="364">
                  <c:v>2.92284336073684</c:v>
                </c:pt>
                <c:pt idx="365">
                  <c:v>-5.92028565421055</c:v>
                </c:pt>
                <c:pt idx="366">
                  <c:v>-6.31153860166739</c:v>
                </c:pt>
                <c:pt idx="367">
                  <c:v>-1.26108735520534</c:v>
                </c:pt>
                <c:pt idx="368">
                  <c:v>-1.94027074374445</c:v>
                </c:pt>
                <c:pt idx="369">
                  <c:v>3.48312617834335</c:v>
                </c:pt>
                <c:pt idx="370">
                  <c:v>1.79483442436476</c:v>
                </c:pt>
                <c:pt idx="371">
                  <c:v>-0.980853044942237</c:v>
                </c:pt>
                <c:pt idx="372">
                  <c:v>-1.98283931411572</c:v>
                </c:pt>
                <c:pt idx="373">
                  <c:v>-3.73474945469984</c:v>
                </c:pt>
                <c:pt idx="374">
                  <c:v>-4.52963276693657</c:v>
                </c:pt>
                <c:pt idx="375">
                  <c:v>1.45504905328342</c:v>
                </c:pt>
                <c:pt idx="376">
                  <c:v>1.24611034641867</c:v>
                </c:pt>
                <c:pt idx="377">
                  <c:v>-5.06685484235872</c:v>
                </c:pt>
                <c:pt idx="378">
                  <c:v>5.74793937021637</c:v>
                </c:pt>
                <c:pt idx="379">
                  <c:v>3.75723539562257</c:v>
                </c:pt>
                <c:pt idx="380">
                  <c:v>1.19984631429546</c:v>
                </c:pt>
                <c:pt idx="381">
                  <c:v>1.56106939544075</c:v>
                </c:pt>
                <c:pt idx="382">
                  <c:v>-0.47675825977143</c:v>
                </c:pt>
                <c:pt idx="383">
                  <c:v>2.11416648871126</c:v>
                </c:pt>
                <c:pt idx="384">
                  <c:v>-3.9474623588703</c:v>
                </c:pt>
                <c:pt idx="385">
                  <c:v>2.20803880768295</c:v>
                </c:pt>
                <c:pt idx="386">
                  <c:v>-1.88612934018287</c:v>
                </c:pt>
                <c:pt idx="387">
                  <c:v>9.58964827817395</c:v>
                </c:pt>
                <c:pt idx="388">
                  <c:v>-3.7400237410265</c:v>
                </c:pt>
                <c:pt idx="389">
                  <c:v>-6.4280133901577</c:v>
                </c:pt>
                <c:pt idx="390">
                  <c:v>0.262820970232298</c:v>
                </c:pt>
                <c:pt idx="391">
                  <c:v>5.25240809904544</c:v>
                </c:pt>
                <c:pt idx="392">
                  <c:v>-0.491304434092122</c:v>
                </c:pt>
                <c:pt idx="393">
                  <c:v>-1.25091404652878</c:v>
                </c:pt>
                <c:pt idx="394">
                  <c:v>9.46714119790205</c:v>
                </c:pt>
                <c:pt idx="395">
                  <c:v>0.876861364286924</c:v>
                </c:pt>
                <c:pt idx="396">
                  <c:v>-1.32689601651887</c:v>
                </c:pt>
                <c:pt idx="397">
                  <c:v>2.29778336103639</c:v>
                </c:pt>
              </c:numCache>
            </c:numRef>
          </c:yVal>
          <c:smooth val="0"/>
        </c:ser>
        <c:axId val="52949394"/>
        <c:axId val="59085858"/>
      </c:scatterChart>
      <c:valAx>
        <c:axId val="5294939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weight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9085858"/>
        <c:crossesAt val="-15"/>
        <c:crossBetween val="midCat"/>
      </c:valAx>
      <c:valAx>
        <c:axId val="5908585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Residuals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294939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0000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>
                <a:solidFill>
                  <a:srgbClr val="ff3333"/>
                </a:solidFill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xVal>
            <c:numRef>
              <c:f>mpg_data_for_test!$C$2:$C$399</c:f>
              <c:numCache>
                <c:formatCode>General</c:formatCode>
                <c:ptCount val="398"/>
                <c:pt idx="0">
                  <c:v>307</c:v>
                </c:pt>
                <c:pt idx="1">
                  <c:v>350</c:v>
                </c:pt>
                <c:pt idx="2">
                  <c:v>318</c:v>
                </c:pt>
                <c:pt idx="3">
                  <c:v>304</c:v>
                </c:pt>
                <c:pt idx="4">
                  <c:v>302</c:v>
                </c:pt>
                <c:pt idx="5">
                  <c:v>429</c:v>
                </c:pt>
                <c:pt idx="6">
                  <c:v>454</c:v>
                </c:pt>
                <c:pt idx="7">
                  <c:v>440</c:v>
                </c:pt>
                <c:pt idx="8">
                  <c:v>455</c:v>
                </c:pt>
                <c:pt idx="9">
                  <c:v>390</c:v>
                </c:pt>
                <c:pt idx="10">
                  <c:v>383</c:v>
                </c:pt>
                <c:pt idx="11">
                  <c:v>340</c:v>
                </c:pt>
                <c:pt idx="12">
                  <c:v>400</c:v>
                </c:pt>
                <c:pt idx="13">
                  <c:v>455</c:v>
                </c:pt>
                <c:pt idx="14">
                  <c:v>113</c:v>
                </c:pt>
                <c:pt idx="15">
                  <c:v>198</c:v>
                </c:pt>
                <c:pt idx="16">
                  <c:v>199</c:v>
                </c:pt>
                <c:pt idx="17">
                  <c:v>200</c:v>
                </c:pt>
                <c:pt idx="18">
                  <c:v>97</c:v>
                </c:pt>
                <c:pt idx="19">
                  <c:v>97</c:v>
                </c:pt>
                <c:pt idx="20">
                  <c:v>110</c:v>
                </c:pt>
                <c:pt idx="21">
                  <c:v>107</c:v>
                </c:pt>
                <c:pt idx="22">
                  <c:v>104</c:v>
                </c:pt>
                <c:pt idx="23">
                  <c:v>121</c:v>
                </c:pt>
                <c:pt idx="24">
                  <c:v>199</c:v>
                </c:pt>
                <c:pt idx="25">
                  <c:v>360</c:v>
                </c:pt>
                <c:pt idx="26">
                  <c:v>307</c:v>
                </c:pt>
                <c:pt idx="27">
                  <c:v>318</c:v>
                </c:pt>
                <c:pt idx="28">
                  <c:v>304</c:v>
                </c:pt>
                <c:pt idx="29">
                  <c:v>97</c:v>
                </c:pt>
                <c:pt idx="30">
                  <c:v>140</c:v>
                </c:pt>
                <c:pt idx="31">
                  <c:v>113</c:v>
                </c:pt>
                <c:pt idx="32">
                  <c:v>98</c:v>
                </c:pt>
                <c:pt idx="33">
                  <c:v>232</c:v>
                </c:pt>
                <c:pt idx="34">
                  <c:v>225</c:v>
                </c:pt>
                <c:pt idx="35">
                  <c:v>250</c:v>
                </c:pt>
                <c:pt idx="36">
                  <c:v>250</c:v>
                </c:pt>
                <c:pt idx="37">
                  <c:v>232</c:v>
                </c:pt>
                <c:pt idx="38">
                  <c:v>350</c:v>
                </c:pt>
                <c:pt idx="39">
                  <c:v>400</c:v>
                </c:pt>
                <c:pt idx="40">
                  <c:v>351</c:v>
                </c:pt>
                <c:pt idx="41">
                  <c:v>318</c:v>
                </c:pt>
                <c:pt idx="42">
                  <c:v>383</c:v>
                </c:pt>
                <c:pt idx="43">
                  <c:v>400</c:v>
                </c:pt>
                <c:pt idx="44">
                  <c:v>400</c:v>
                </c:pt>
                <c:pt idx="45">
                  <c:v>258</c:v>
                </c:pt>
                <c:pt idx="46">
                  <c:v>140</c:v>
                </c:pt>
                <c:pt idx="47">
                  <c:v>250</c:v>
                </c:pt>
                <c:pt idx="48">
                  <c:v>250</c:v>
                </c:pt>
                <c:pt idx="49">
                  <c:v>122</c:v>
                </c:pt>
                <c:pt idx="50">
                  <c:v>116</c:v>
                </c:pt>
                <c:pt idx="51">
                  <c:v>79</c:v>
                </c:pt>
                <c:pt idx="52">
                  <c:v>88</c:v>
                </c:pt>
                <c:pt idx="53">
                  <c:v>71</c:v>
                </c:pt>
                <c:pt idx="54">
                  <c:v>72</c:v>
                </c:pt>
                <c:pt idx="55">
                  <c:v>97</c:v>
                </c:pt>
                <c:pt idx="56">
                  <c:v>91</c:v>
                </c:pt>
                <c:pt idx="57">
                  <c:v>113</c:v>
                </c:pt>
                <c:pt idx="58">
                  <c:v>97.5</c:v>
                </c:pt>
                <c:pt idx="59">
                  <c:v>97</c:v>
                </c:pt>
                <c:pt idx="60">
                  <c:v>140</c:v>
                </c:pt>
                <c:pt idx="61">
                  <c:v>122</c:v>
                </c:pt>
                <c:pt idx="62">
                  <c:v>350</c:v>
                </c:pt>
                <c:pt idx="63">
                  <c:v>400</c:v>
                </c:pt>
                <c:pt idx="64">
                  <c:v>318</c:v>
                </c:pt>
                <c:pt idx="65">
                  <c:v>351</c:v>
                </c:pt>
                <c:pt idx="66">
                  <c:v>304</c:v>
                </c:pt>
                <c:pt idx="67">
                  <c:v>429</c:v>
                </c:pt>
                <c:pt idx="68">
                  <c:v>350</c:v>
                </c:pt>
                <c:pt idx="69">
                  <c:v>350</c:v>
                </c:pt>
                <c:pt idx="70">
                  <c:v>400</c:v>
                </c:pt>
                <c:pt idx="71">
                  <c:v>70</c:v>
                </c:pt>
                <c:pt idx="72">
                  <c:v>304</c:v>
                </c:pt>
                <c:pt idx="73">
                  <c:v>307</c:v>
                </c:pt>
                <c:pt idx="74">
                  <c:v>302</c:v>
                </c:pt>
                <c:pt idx="75">
                  <c:v>318</c:v>
                </c:pt>
                <c:pt idx="76">
                  <c:v>121</c:v>
                </c:pt>
                <c:pt idx="77">
                  <c:v>121</c:v>
                </c:pt>
                <c:pt idx="78">
                  <c:v>120</c:v>
                </c:pt>
                <c:pt idx="79">
                  <c:v>96</c:v>
                </c:pt>
                <c:pt idx="80">
                  <c:v>122</c:v>
                </c:pt>
                <c:pt idx="81">
                  <c:v>97</c:v>
                </c:pt>
                <c:pt idx="82">
                  <c:v>120</c:v>
                </c:pt>
                <c:pt idx="83">
                  <c:v>98</c:v>
                </c:pt>
                <c:pt idx="84">
                  <c:v>97</c:v>
                </c:pt>
                <c:pt idx="85">
                  <c:v>350</c:v>
                </c:pt>
                <c:pt idx="86">
                  <c:v>304</c:v>
                </c:pt>
                <c:pt idx="87">
                  <c:v>350</c:v>
                </c:pt>
                <c:pt idx="88">
                  <c:v>302</c:v>
                </c:pt>
                <c:pt idx="89">
                  <c:v>318</c:v>
                </c:pt>
                <c:pt idx="90">
                  <c:v>429</c:v>
                </c:pt>
                <c:pt idx="91">
                  <c:v>400</c:v>
                </c:pt>
                <c:pt idx="92">
                  <c:v>351</c:v>
                </c:pt>
                <c:pt idx="93">
                  <c:v>318</c:v>
                </c:pt>
                <c:pt idx="94">
                  <c:v>440</c:v>
                </c:pt>
                <c:pt idx="95">
                  <c:v>455</c:v>
                </c:pt>
                <c:pt idx="96">
                  <c:v>360</c:v>
                </c:pt>
                <c:pt idx="97">
                  <c:v>225</c:v>
                </c:pt>
                <c:pt idx="98">
                  <c:v>250</c:v>
                </c:pt>
                <c:pt idx="99">
                  <c:v>232</c:v>
                </c:pt>
                <c:pt idx="100">
                  <c:v>250</c:v>
                </c:pt>
                <c:pt idx="101">
                  <c:v>198</c:v>
                </c:pt>
                <c:pt idx="102">
                  <c:v>97</c:v>
                </c:pt>
                <c:pt idx="103">
                  <c:v>400</c:v>
                </c:pt>
                <c:pt idx="104">
                  <c:v>400</c:v>
                </c:pt>
                <c:pt idx="105">
                  <c:v>360</c:v>
                </c:pt>
                <c:pt idx="106">
                  <c:v>350</c:v>
                </c:pt>
                <c:pt idx="107">
                  <c:v>232</c:v>
                </c:pt>
                <c:pt idx="108">
                  <c:v>97</c:v>
                </c:pt>
                <c:pt idx="109">
                  <c:v>140</c:v>
                </c:pt>
                <c:pt idx="110">
                  <c:v>108</c:v>
                </c:pt>
                <c:pt idx="111">
                  <c:v>70</c:v>
                </c:pt>
                <c:pt idx="112">
                  <c:v>122</c:v>
                </c:pt>
                <c:pt idx="113">
                  <c:v>155</c:v>
                </c:pt>
                <c:pt idx="114">
                  <c:v>98</c:v>
                </c:pt>
                <c:pt idx="115">
                  <c:v>350</c:v>
                </c:pt>
                <c:pt idx="116">
                  <c:v>400</c:v>
                </c:pt>
                <c:pt idx="117">
                  <c:v>68</c:v>
                </c:pt>
                <c:pt idx="118">
                  <c:v>116</c:v>
                </c:pt>
                <c:pt idx="119">
                  <c:v>114</c:v>
                </c:pt>
                <c:pt idx="120">
                  <c:v>121</c:v>
                </c:pt>
                <c:pt idx="121">
                  <c:v>318</c:v>
                </c:pt>
                <c:pt idx="122">
                  <c:v>121</c:v>
                </c:pt>
                <c:pt idx="123">
                  <c:v>156</c:v>
                </c:pt>
                <c:pt idx="124">
                  <c:v>350</c:v>
                </c:pt>
                <c:pt idx="125">
                  <c:v>198</c:v>
                </c:pt>
                <c:pt idx="126">
                  <c:v>200</c:v>
                </c:pt>
                <c:pt idx="127">
                  <c:v>232</c:v>
                </c:pt>
                <c:pt idx="128">
                  <c:v>250</c:v>
                </c:pt>
                <c:pt idx="129">
                  <c:v>79</c:v>
                </c:pt>
                <c:pt idx="130">
                  <c:v>122</c:v>
                </c:pt>
                <c:pt idx="131">
                  <c:v>71</c:v>
                </c:pt>
                <c:pt idx="132">
                  <c:v>140</c:v>
                </c:pt>
                <c:pt idx="133">
                  <c:v>250</c:v>
                </c:pt>
                <c:pt idx="134">
                  <c:v>258</c:v>
                </c:pt>
                <c:pt idx="135">
                  <c:v>225</c:v>
                </c:pt>
                <c:pt idx="136">
                  <c:v>302</c:v>
                </c:pt>
                <c:pt idx="137">
                  <c:v>350</c:v>
                </c:pt>
                <c:pt idx="138">
                  <c:v>318</c:v>
                </c:pt>
                <c:pt idx="139">
                  <c:v>302</c:v>
                </c:pt>
                <c:pt idx="140">
                  <c:v>304</c:v>
                </c:pt>
                <c:pt idx="141">
                  <c:v>98</c:v>
                </c:pt>
                <c:pt idx="142">
                  <c:v>79</c:v>
                </c:pt>
                <c:pt idx="143">
                  <c:v>97</c:v>
                </c:pt>
                <c:pt idx="144">
                  <c:v>76</c:v>
                </c:pt>
                <c:pt idx="145">
                  <c:v>83</c:v>
                </c:pt>
                <c:pt idx="146">
                  <c:v>90</c:v>
                </c:pt>
                <c:pt idx="147">
                  <c:v>90</c:v>
                </c:pt>
                <c:pt idx="148">
                  <c:v>116</c:v>
                </c:pt>
                <c:pt idx="149">
                  <c:v>120</c:v>
                </c:pt>
                <c:pt idx="150">
                  <c:v>108</c:v>
                </c:pt>
                <c:pt idx="151">
                  <c:v>79</c:v>
                </c:pt>
                <c:pt idx="152">
                  <c:v>225</c:v>
                </c:pt>
                <c:pt idx="153">
                  <c:v>250</c:v>
                </c:pt>
                <c:pt idx="154">
                  <c:v>250</c:v>
                </c:pt>
                <c:pt idx="155">
                  <c:v>250</c:v>
                </c:pt>
                <c:pt idx="156">
                  <c:v>400</c:v>
                </c:pt>
                <c:pt idx="157">
                  <c:v>350</c:v>
                </c:pt>
                <c:pt idx="158">
                  <c:v>318</c:v>
                </c:pt>
                <c:pt idx="159">
                  <c:v>351</c:v>
                </c:pt>
                <c:pt idx="160">
                  <c:v>231</c:v>
                </c:pt>
                <c:pt idx="161">
                  <c:v>250</c:v>
                </c:pt>
                <c:pt idx="162">
                  <c:v>258</c:v>
                </c:pt>
                <c:pt idx="163">
                  <c:v>225</c:v>
                </c:pt>
                <c:pt idx="164">
                  <c:v>231</c:v>
                </c:pt>
                <c:pt idx="165">
                  <c:v>262</c:v>
                </c:pt>
                <c:pt idx="166">
                  <c:v>302</c:v>
                </c:pt>
                <c:pt idx="167">
                  <c:v>97</c:v>
                </c:pt>
                <c:pt idx="168">
                  <c:v>140</c:v>
                </c:pt>
                <c:pt idx="169">
                  <c:v>232</c:v>
                </c:pt>
                <c:pt idx="170">
                  <c:v>140</c:v>
                </c:pt>
                <c:pt idx="171">
                  <c:v>134</c:v>
                </c:pt>
                <c:pt idx="172">
                  <c:v>90</c:v>
                </c:pt>
                <c:pt idx="173">
                  <c:v>119</c:v>
                </c:pt>
                <c:pt idx="174">
                  <c:v>171</c:v>
                </c:pt>
                <c:pt idx="175">
                  <c:v>90</c:v>
                </c:pt>
                <c:pt idx="176">
                  <c:v>232</c:v>
                </c:pt>
                <c:pt idx="177">
                  <c:v>115</c:v>
                </c:pt>
                <c:pt idx="178">
                  <c:v>120</c:v>
                </c:pt>
                <c:pt idx="179">
                  <c:v>121</c:v>
                </c:pt>
                <c:pt idx="180">
                  <c:v>121</c:v>
                </c:pt>
                <c:pt idx="181">
                  <c:v>91</c:v>
                </c:pt>
                <c:pt idx="182">
                  <c:v>107</c:v>
                </c:pt>
                <c:pt idx="183">
                  <c:v>116</c:v>
                </c:pt>
                <c:pt idx="184">
                  <c:v>140</c:v>
                </c:pt>
                <c:pt idx="185">
                  <c:v>98</c:v>
                </c:pt>
                <c:pt idx="186">
                  <c:v>101</c:v>
                </c:pt>
                <c:pt idx="187">
                  <c:v>305</c:v>
                </c:pt>
                <c:pt idx="188">
                  <c:v>318</c:v>
                </c:pt>
                <c:pt idx="189">
                  <c:v>304</c:v>
                </c:pt>
                <c:pt idx="190">
                  <c:v>351</c:v>
                </c:pt>
                <c:pt idx="191">
                  <c:v>225</c:v>
                </c:pt>
                <c:pt idx="192">
                  <c:v>250</c:v>
                </c:pt>
                <c:pt idx="193">
                  <c:v>200</c:v>
                </c:pt>
                <c:pt idx="194">
                  <c:v>232</c:v>
                </c:pt>
                <c:pt idx="195">
                  <c:v>85</c:v>
                </c:pt>
                <c:pt idx="196">
                  <c:v>98</c:v>
                </c:pt>
                <c:pt idx="197">
                  <c:v>90</c:v>
                </c:pt>
                <c:pt idx="198">
                  <c:v>91</c:v>
                </c:pt>
                <c:pt idx="199">
                  <c:v>225</c:v>
                </c:pt>
                <c:pt idx="200">
                  <c:v>250</c:v>
                </c:pt>
                <c:pt idx="201">
                  <c:v>250</c:v>
                </c:pt>
                <c:pt idx="202">
                  <c:v>258</c:v>
                </c:pt>
                <c:pt idx="203">
                  <c:v>97</c:v>
                </c:pt>
                <c:pt idx="204">
                  <c:v>85</c:v>
                </c:pt>
                <c:pt idx="205">
                  <c:v>97</c:v>
                </c:pt>
                <c:pt idx="206">
                  <c:v>140</c:v>
                </c:pt>
                <c:pt idx="207">
                  <c:v>130</c:v>
                </c:pt>
                <c:pt idx="208">
                  <c:v>318</c:v>
                </c:pt>
                <c:pt idx="209">
                  <c:v>120</c:v>
                </c:pt>
                <c:pt idx="210">
                  <c:v>156</c:v>
                </c:pt>
                <c:pt idx="211">
                  <c:v>168</c:v>
                </c:pt>
                <c:pt idx="212">
                  <c:v>350</c:v>
                </c:pt>
                <c:pt idx="213">
                  <c:v>350</c:v>
                </c:pt>
                <c:pt idx="214">
                  <c:v>302</c:v>
                </c:pt>
                <c:pt idx="215">
                  <c:v>318</c:v>
                </c:pt>
                <c:pt idx="216">
                  <c:v>98</c:v>
                </c:pt>
                <c:pt idx="217">
                  <c:v>111</c:v>
                </c:pt>
                <c:pt idx="218">
                  <c:v>79</c:v>
                </c:pt>
                <c:pt idx="219">
                  <c:v>122</c:v>
                </c:pt>
                <c:pt idx="220">
                  <c:v>85</c:v>
                </c:pt>
                <c:pt idx="221">
                  <c:v>305</c:v>
                </c:pt>
                <c:pt idx="222">
                  <c:v>260</c:v>
                </c:pt>
                <c:pt idx="223">
                  <c:v>318</c:v>
                </c:pt>
                <c:pt idx="224">
                  <c:v>302</c:v>
                </c:pt>
                <c:pt idx="225">
                  <c:v>250</c:v>
                </c:pt>
                <c:pt idx="226">
                  <c:v>231</c:v>
                </c:pt>
                <c:pt idx="227">
                  <c:v>225</c:v>
                </c:pt>
                <c:pt idx="228">
                  <c:v>250</c:v>
                </c:pt>
                <c:pt idx="229">
                  <c:v>400</c:v>
                </c:pt>
                <c:pt idx="230">
                  <c:v>350</c:v>
                </c:pt>
                <c:pt idx="231">
                  <c:v>400</c:v>
                </c:pt>
                <c:pt idx="232">
                  <c:v>351</c:v>
                </c:pt>
                <c:pt idx="233">
                  <c:v>97</c:v>
                </c:pt>
                <c:pt idx="234">
                  <c:v>151</c:v>
                </c:pt>
                <c:pt idx="235">
                  <c:v>97</c:v>
                </c:pt>
                <c:pt idx="236">
                  <c:v>140</c:v>
                </c:pt>
                <c:pt idx="237">
                  <c:v>98</c:v>
                </c:pt>
                <c:pt idx="238">
                  <c:v>98</c:v>
                </c:pt>
                <c:pt idx="239">
                  <c:v>97</c:v>
                </c:pt>
                <c:pt idx="240">
                  <c:v>97</c:v>
                </c:pt>
                <c:pt idx="241">
                  <c:v>146</c:v>
                </c:pt>
                <c:pt idx="242">
                  <c:v>121</c:v>
                </c:pt>
                <c:pt idx="243">
                  <c:v>80</c:v>
                </c:pt>
                <c:pt idx="244">
                  <c:v>90</c:v>
                </c:pt>
                <c:pt idx="245">
                  <c:v>98</c:v>
                </c:pt>
                <c:pt idx="246">
                  <c:v>78</c:v>
                </c:pt>
                <c:pt idx="247">
                  <c:v>85</c:v>
                </c:pt>
                <c:pt idx="248">
                  <c:v>91</c:v>
                </c:pt>
                <c:pt idx="249">
                  <c:v>260</c:v>
                </c:pt>
                <c:pt idx="250">
                  <c:v>318</c:v>
                </c:pt>
                <c:pt idx="251">
                  <c:v>302</c:v>
                </c:pt>
                <c:pt idx="252">
                  <c:v>231</c:v>
                </c:pt>
                <c:pt idx="253">
                  <c:v>200</c:v>
                </c:pt>
                <c:pt idx="254">
                  <c:v>200</c:v>
                </c:pt>
                <c:pt idx="255">
                  <c:v>140</c:v>
                </c:pt>
                <c:pt idx="256">
                  <c:v>225</c:v>
                </c:pt>
                <c:pt idx="257">
                  <c:v>232</c:v>
                </c:pt>
                <c:pt idx="258">
                  <c:v>231</c:v>
                </c:pt>
                <c:pt idx="259">
                  <c:v>200</c:v>
                </c:pt>
                <c:pt idx="260">
                  <c:v>225</c:v>
                </c:pt>
                <c:pt idx="261">
                  <c:v>258</c:v>
                </c:pt>
                <c:pt idx="262">
                  <c:v>305</c:v>
                </c:pt>
                <c:pt idx="263">
                  <c:v>231</c:v>
                </c:pt>
                <c:pt idx="264">
                  <c:v>302</c:v>
                </c:pt>
                <c:pt idx="265">
                  <c:v>318</c:v>
                </c:pt>
                <c:pt idx="266">
                  <c:v>98</c:v>
                </c:pt>
                <c:pt idx="267">
                  <c:v>134</c:v>
                </c:pt>
                <c:pt idx="268">
                  <c:v>119</c:v>
                </c:pt>
                <c:pt idx="269">
                  <c:v>105</c:v>
                </c:pt>
                <c:pt idx="270">
                  <c:v>134</c:v>
                </c:pt>
                <c:pt idx="271">
                  <c:v>156</c:v>
                </c:pt>
                <c:pt idx="272">
                  <c:v>151</c:v>
                </c:pt>
                <c:pt idx="273">
                  <c:v>119</c:v>
                </c:pt>
                <c:pt idx="274">
                  <c:v>131</c:v>
                </c:pt>
                <c:pt idx="275">
                  <c:v>163</c:v>
                </c:pt>
                <c:pt idx="276">
                  <c:v>121</c:v>
                </c:pt>
                <c:pt idx="277">
                  <c:v>163</c:v>
                </c:pt>
                <c:pt idx="278">
                  <c:v>89</c:v>
                </c:pt>
                <c:pt idx="279">
                  <c:v>98</c:v>
                </c:pt>
                <c:pt idx="280">
                  <c:v>231</c:v>
                </c:pt>
                <c:pt idx="281">
                  <c:v>200</c:v>
                </c:pt>
                <c:pt idx="282">
                  <c:v>140</c:v>
                </c:pt>
                <c:pt idx="283">
                  <c:v>232</c:v>
                </c:pt>
                <c:pt idx="284">
                  <c:v>225</c:v>
                </c:pt>
                <c:pt idx="285">
                  <c:v>305</c:v>
                </c:pt>
                <c:pt idx="286">
                  <c:v>302</c:v>
                </c:pt>
                <c:pt idx="287">
                  <c:v>351</c:v>
                </c:pt>
                <c:pt idx="288">
                  <c:v>318</c:v>
                </c:pt>
                <c:pt idx="289">
                  <c:v>350</c:v>
                </c:pt>
                <c:pt idx="290">
                  <c:v>351</c:v>
                </c:pt>
                <c:pt idx="291">
                  <c:v>267</c:v>
                </c:pt>
                <c:pt idx="292">
                  <c:v>360</c:v>
                </c:pt>
                <c:pt idx="293">
                  <c:v>89</c:v>
                </c:pt>
                <c:pt idx="294">
                  <c:v>86</c:v>
                </c:pt>
                <c:pt idx="295">
                  <c:v>98</c:v>
                </c:pt>
                <c:pt idx="296">
                  <c:v>121</c:v>
                </c:pt>
                <c:pt idx="297">
                  <c:v>183</c:v>
                </c:pt>
                <c:pt idx="298">
                  <c:v>350</c:v>
                </c:pt>
                <c:pt idx="299">
                  <c:v>141</c:v>
                </c:pt>
                <c:pt idx="300">
                  <c:v>260</c:v>
                </c:pt>
                <c:pt idx="301">
                  <c:v>105</c:v>
                </c:pt>
                <c:pt idx="302">
                  <c:v>105</c:v>
                </c:pt>
                <c:pt idx="303">
                  <c:v>85</c:v>
                </c:pt>
                <c:pt idx="304">
                  <c:v>91</c:v>
                </c:pt>
                <c:pt idx="305">
                  <c:v>151</c:v>
                </c:pt>
                <c:pt idx="306">
                  <c:v>173</c:v>
                </c:pt>
                <c:pt idx="307">
                  <c:v>173</c:v>
                </c:pt>
                <c:pt idx="308">
                  <c:v>151</c:v>
                </c:pt>
                <c:pt idx="309">
                  <c:v>98</c:v>
                </c:pt>
                <c:pt idx="310">
                  <c:v>89</c:v>
                </c:pt>
                <c:pt idx="311">
                  <c:v>98</c:v>
                </c:pt>
                <c:pt idx="312">
                  <c:v>86</c:v>
                </c:pt>
                <c:pt idx="313">
                  <c:v>151</c:v>
                </c:pt>
                <c:pt idx="314">
                  <c:v>140</c:v>
                </c:pt>
                <c:pt idx="315">
                  <c:v>151</c:v>
                </c:pt>
                <c:pt idx="316">
                  <c:v>225</c:v>
                </c:pt>
                <c:pt idx="317">
                  <c:v>97</c:v>
                </c:pt>
                <c:pt idx="318">
                  <c:v>134</c:v>
                </c:pt>
                <c:pt idx="319">
                  <c:v>120</c:v>
                </c:pt>
                <c:pt idx="320">
                  <c:v>119</c:v>
                </c:pt>
                <c:pt idx="321">
                  <c:v>108</c:v>
                </c:pt>
                <c:pt idx="322">
                  <c:v>86</c:v>
                </c:pt>
                <c:pt idx="323">
                  <c:v>156</c:v>
                </c:pt>
                <c:pt idx="324">
                  <c:v>85</c:v>
                </c:pt>
                <c:pt idx="325">
                  <c:v>90</c:v>
                </c:pt>
                <c:pt idx="326">
                  <c:v>90</c:v>
                </c:pt>
                <c:pt idx="327">
                  <c:v>121</c:v>
                </c:pt>
                <c:pt idx="328">
                  <c:v>146</c:v>
                </c:pt>
                <c:pt idx="329">
                  <c:v>91</c:v>
                </c:pt>
                <c:pt idx="330">
                  <c:v>85</c:v>
                </c:pt>
                <c:pt idx="331">
                  <c:v>97</c:v>
                </c:pt>
                <c:pt idx="332">
                  <c:v>89</c:v>
                </c:pt>
                <c:pt idx="333">
                  <c:v>168</c:v>
                </c:pt>
                <c:pt idx="334">
                  <c:v>70</c:v>
                </c:pt>
                <c:pt idx="335">
                  <c:v>122</c:v>
                </c:pt>
                <c:pt idx="336">
                  <c:v>140</c:v>
                </c:pt>
                <c:pt idx="337">
                  <c:v>107</c:v>
                </c:pt>
                <c:pt idx="338">
                  <c:v>135</c:v>
                </c:pt>
                <c:pt idx="339">
                  <c:v>151</c:v>
                </c:pt>
                <c:pt idx="340">
                  <c:v>156</c:v>
                </c:pt>
                <c:pt idx="341">
                  <c:v>173</c:v>
                </c:pt>
                <c:pt idx="342">
                  <c:v>135</c:v>
                </c:pt>
                <c:pt idx="343">
                  <c:v>79</c:v>
                </c:pt>
                <c:pt idx="344">
                  <c:v>86</c:v>
                </c:pt>
                <c:pt idx="345">
                  <c:v>81</c:v>
                </c:pt>
                <c:pt idx="346">
                  <c:v>97</c:v>
                </c:pt>
                <c:pt idx="347">
                  <c:v>85</c:v>
                </c:pt>
                <c:pt idx="348">
                  <c:v>89</c:v>
                </c:pt>
                <c:pt idx="349">
                  <c:v>91</c:v>
                </c:pt>
                <c:pt idx="350">
                  <c:v>105</c:v>
                </c:pt>
                <c:pt idx="351">
                  <c:v>98</c:v>
                </c:pt>
                <c:pt idx="352">
                  <c:v>98</c:v>
                </c:pt>
                <c:pt idx="353">
                  <c:v>105</c:v>
                </c:pt>
                <c:pt idx="354">
                  <c:v>100</c:v>
                </c:pt>
                <c:pt idx="355">
                  <c:v>107</c:v>
                </c:pt>
                <c:pt idx="356">
                  <c:v>108</c:v>
                </c:pt>
                <c:pt idx="357">
                  <c:v>119</c:v>
                </c:pt>
                <c:pt idx="358">
                  <c:v>120</c:v>
                </c:pt>
                <c:pt idx="359">
                  <c:v>141</c:v>
                </c:pt>
                <c:pt idx="360">
                  <c:v>145</c:v>
                </c:pt>
                <c:pt idx="361">
                  <c:v>168</c:v>
                </c:pt>
                <c:pt idx="362">
                  <c:v>146</c:v>
                </c:pt>
                <c:pt idx="363">
                  <c:v>231</c:v>
                </c:pt>
                <c:pt idx="364">
                  <c:v>350</c:v>
                </c:pt>
                <c:pt idx="365">
                  <c:v>200</c:v>
                </c:pt>
                <c:pt idx="366">
                  <c:v>225</c:v>
                </c:pt>
                <c:pt idx="367">
                  <c:v>112</c:v>
                </c:pt>
                <c:pt idx="368">
                  <c:v>112</c:v>
                </c:pt>
                <c:pt idx="369">
                  <c:v>112</c:v>
                </c:pt>
                <c:pt idx="370">
                  <c:v>112</c:v>
                </c:pt>
                <c:pt idx="371">
                  <c:v>135</c:v>
                </c:pt>
                <c:pt idx="372">
                  <c:v>151</c:v>
                </c:pt>
                <c:pt idx="373">
                  <c:v>140</c:v>
                </c:pt>
                <c:pt idx="374">
                  <c:v>151</c:v>
                </c:pt>
                <c:pt idx="375">
                  <c:v>105</c:v>
                </c:pt>
                <c:pt idx="376">
                  <c:v>91</c:v>
                </c:pt>
                <c:pt idx="377">
                  <c:v>91</c:v>
                </c:pt>
                <c:pt idx="378">
                  <c:v>105</c:v>
                </c:pt>
                <c:pt idx="379">
                  <c:v>98</c:v>
                </c:pt>
                <c:pt idx="380">
                  <c:v>120</c:v>
                </c:pt>
                <c:pt idx="381">
                  <c:v>107</c:v>
                </c:pt>
                <c:pt idx="382">
                  <c:v>108</c:v>
                </c:pt>
                <c:pt idx="383">
                  <c:v>91</c:v>
                </c:pt>
                <c:pt idx="384">
                  <c:v>91</c:v>
                </c:pt>
                <c:pt idx="385">
                  <c:v>91</c:v>
                </c:pt>
                <c:pt idx="386">
                  <c:v>181</c:v>
                </c:pt>
                <c:pt idx="387">
                  <c:v>262</c:v>
                </c:pt>
                <c:pt idx="388">
                  <c:v>156</c:v>
                </c:pt>
                <c:pt idx="389">
                  <c:v>232</c:v>
                </c:pt>
                <c:pt idx="390">
                  <c:v>144</c:v>
                </c:pt>
                <c:pt idx="391">
                  <c:v>135</c:v>
                </c:pt>
                <c:pt idx="392">
                  <c:v>151</c:v>
                </c:pt>
                <c:pt idx="393">
                  <c:v>140</c:v>
                </c:pt>
                <c:pt idx="394">
                  <c:v>97</c:v>
                </c:pt>
                <c:pt idx="395">
                  <c:v>135</c:v>
                </c:pt>
                <c:pt idx="396">
                  <c:v>120</c:v>
                </c:pt>
                <c:pt idx="397">
                  <c:v>119</c:v>
                </c:pt>
              </c:numCache>
            </c:numRef>
          </c:xVal>
          <c:yVal>
            <c:numRef>
              <c:f>Regression_Output!$C$31:$C$428</c:f>
              <c:numCache>
                <c:formatCode>General</c:formatCode>
                <c:ptCount val="398"/>
                <c:pt idx="0">
                  <c:v>2.95314834227972</c:v>
                </c:pt>
                <c:pt idx="1">
                  <c:v>0.932218742340034</c:v>
                </c:pt>
                <c:pt idx="2">
                  <c:v>2.66821877185625</c:v>
                </c:pt>
                <c:pt idx="3">
                  <c:v>0.831781092959929</c:v>
                </c:pt>
                <c:pt idx="4">
                  <c:v>1.96272630936924</c:v>
                </c:pt>
                <c:pt idx="5">
                  <c:v>4.32446297829937</c:v>
                </c:pt>
                <c:pt idx="6">
                  <c:v>3.33595085991723</c:v>
                </c:pt>
                <c:pt idx="7">
                  <c:v>3.29903575156458</c:v>
                </c:pt>
                <c:pt idx="8">
                  <c:v>3.77387528185567</c:v>
                </c:pt>
                <c:pt idx="9">
                  <c:v>1.83043757085714</c:v>
                </c:pt>
                <c:pt idx="10">
                  <c:v>-0.367248444563302</c:v>
                </c:pt>
                <c:pt idx="11">
                  <c:v>-0.197490559742434</c:v>
                </c:pt>
                <c:pt idx="12">
                  <c:v>0.371225869041183</c:v>
                </c:pt>
                <c:pt idx="13">
                  <c:v>-5.13144647367864</c:v>
                </c:pt>
                <c:pt idx="14">
                  <c:v>-0.158971933487301</c:v>
                </c:pt>
                <c:pt idx="15">
                  <c:v>2.93604275170899</c:v>
                </c:pt>
                <c:pt idx="16">
                  <c:v>-1.44648252600525</c:v>
                </c:pt>
                <c:pt idx="17">
                  <c:v>0.0708280591310029</c:v>
                </c:pt>
                <c:pt idx="18">
                  <c:v>1.48349710757809</c:v>
                </c:pt>
                <c:pt idx="19">
                  <c:v>-1.18460173046751</c:v>
                </c:pt>
                <c:pt idx="20">
                  <c:v>3.99394019276043</c:v>
                </c:pt>
                <c:pt idx="21">
                  <c:v>1.75067527242454</c:v>
                </c:pt>
                <c:pt idx="22">
                  <c:v>2.25211317589913</c:v>
                </c:pt>
                <c:pt idx="23">
                  <c:v>2.68820007528532</c:v>
                </c:pt>
                <c:pt idx="24">
                  <c:v>0.657121318141215</c:v>
                </c:pt>
                <c:pt idx="25">
                  <c:v>2.38172589820058</c:v>
                </c:pt>
                <c:pt idx="26">
                  <c:v>1.5127107383488</c:v>
                </c:pt>
                <c:pt idx="27">
                  <c:v>2.61763359324351</c:v>
                </c:pt>
                <c:pt idx="28">
                  <c:v>2.5279900512347</c:v>
                </c:pt>
                <c:pt idx="29">
                  <c:v>0.730409996842987</c:v>
                </c:pt>
                <c:pt idx="30">
                  <c:v>4.60209531117128</c:v>
                </c:pt>
                <c:pt idx="31">
                  <c:v>-0.781722338841142</c:v>
                </c:pt>
                <c:pt idx="32">
                  <c:v>0.658759991018627</c:v>
                </c:pt>
                <c:pt idx="33">
                  <c:v>-2.50676724699309</c:v>
                </c:pt>
                <c:pt idx="34">
                  <c:v>-0.164097262868886</c:v>
                </c:pt>
                <c:pt idx="35">
                  <c:v>-0.453758944727014</c:v>
                </c:pt>
                <c:pt idx="36">
                  <c:v>1.19108519935732</c:v>
                </c:pt>
                <c:pt idx="37">
                  <c:v>0.622704354846597</c:v>
                </c:pt>
                <c:pt idx="38">
                  <c:v>2.5668855040504</c:v>
                </c:pt>
                <c:pt idx="39">
                  <c:v>3.48332123715969</c:v>
                </c:pt>
                <c:pt idx="40">
                  <c:v>1.87405067501795</c:v>
                </c:pt>
                <c:pt idx="41">
                  <c:v>2.12852822276997</c:v>
                </c:pt>
                <c:pt idx="42">
                  <c:v>5.15173473208755</c:v>
                </c:pt>
                <c:pt idx="43">
                  <c:v>4.24164434610638</c:v>
                </c:pt>
                <c:pt idx="44">
                  <c:v>6.93519122677132</c:v>
                </c:pt>
                <c:pt idx="45">
                  <c:v>-1.72734567346094</c:v>
                </c:pt>
                <c:pt idx="46">
                  <c:v>-1.01172381300277</c:v>
                </c:pt>
                <c:pt idx="47">
                  <c:v>1.27767755127082</c:v>
                </c:pt>
                <c:pt idx="48">
                  <c:v>-0.804941884174909</c:v>
                </c:pt>
                <c:pt idx="49">
                  <c:v>-0.267860503920392</c:v>
                </c:pt>
                <c:pt idx="50">
                  <c:v>2.82526443999355</c:v>
                </c:pt>
                <c:pt idx="51">
                  <c:v>4.44019139653032</c:v>
                </c:pt>
                <c:pt idx="52">
                  <c:v>4.73376252236692</c:v>
                </c:pt>
                <c:pt idx="53">
                  <c:v>2.12769287334796</c:v>
                </c:pt>
                <c:pt idx="54">
                  <c:v>5.19074988436069</c:v>
                </c:pt>
                <c:pt idx="55">
                  <c:v>-0.607427112687521</c:v>
                </c:pt>
                <c:pt idx="56">
                  <c:v>0.76461621912673</c:v>
                </c:pt>
                <c:pt idx="57">
                  <c:v>-2.33433497920802</c:v>
                </c:pt>
                <c:pt idx="58">
                  <c:v>0.47718989442491</c:v>
                </c:pt>
                <c:pt idx="59">
                  <c:v>-3.05118799517198</c:v>
                </c:pt>
                <c:pt idx="60">
                  <c:v>-3.54545213743747</c:v>
                </c:pt>
                <c:pt idx="61">
                  <c:v>-3.20114628733876</c:v>
                </c:pt>
                <c:pt idx="62">
                  <c:v>1.24609556591405</c:v>
                </c:pt>
                <c:pt idx="63">
                  <c:v>2.1608061881584</c:v>
                </c:pt>
                <c:pt idx="64">
                  <c:v>2.59079881017871</c:v>
                </c:pt>
                <c:pt idx="65">
                  <c:v>0.998716026391037</c:v>
                </c:pt>
                <c:pt idx="66">
                  <c:v>1.95915092692207</c:v>
                </c:pt>
                <c:pt idx="67">
                  <c:v>0.818581344113177</c:v>
                </c:pt>
                <c:pt idx="68">
                  <c:v>2.48407733234308</c:v>
                </c:pt>
                <c:pt idx="69">
                  <c:v>1.25130489080109</c:v>
                </c:pt>
                <c:pt idx="70">
                  <c:v>1.58234526126752</c:v>
                </c:pt>
                <c:pt idx="71">
                  <c:v>-6.37331295647235</c:v>
                </c:pt>
                <c:pt idx="72">
                  <c:v>1.33426937719474</c:v>
                </c:pt>
                <c:pt idx="73">
                  <c:v>0.221422784127292</c:v>
                </c:pt>
                <c:pt idx="74">
                  <c:v>1.59218867211342</c:v>
                </c:pt>
                <c:pt idx="75">
                  <c:v>1.16103611229058</c:v>
                </c:pt>
                <c:pt idx="76">
                  <c:v>-2.35983146940547</c:v>
                </c:pt>
                <c:pt idx="77">
                  <c:v>-2.00134074977061</c:v>
                </c:pt>
                <c:pt idx="78">
                  <c:v>0.159487985775947</c:v>
                </c:pt>
                <c:pt idx="79">
                  <c:v>0.239621154595024</c:v>
                </c:pt>
                <c:pt idx="80">
                  <c:v>-1.03315303316661</c:v>
                </c:pt>
                <c:pt idx="81">
                  <c:v>1.8665632784471</c:v>
                </c:pt>
                <c:pt idx="82">
                  <c:v>-1.83644177912381</c:v>
                </c:pt>
                <c:pt idx="83">
                  <c:v>3.8963014757302</c:v>
                </c:pt>
                <c:pt idx="84">
                  <c:v>-0.398281307522367</c:v>
                </c:pt>
                <c:pt idx="85">
                  <c:v>-0.605937148783482</c:v>
                </c:pt>
                <c:pt idx="86">
                  <c:v>-1.79393618381302</c:v>
                </c:pt>
                <c:pt idx="87">
                  <c:v>-1.78978408365946</c:v>
                </c:pt>
                <c:pt idx="88">
                  <c:v>0.251283927801857</c:v>
                </c:pt>
                <c:pt idx="89">
                  <c:v>-0.455206901884871</c:v>
                </c:pt>
                <c:pt idx="90">
                  <c:v>2.99673325227616</c:v>
                </c:pt>
                <c:pt idx="91">
                  <c:v>0.567321699557709</c:v>
                </c:pt>
                <c:pt idx="92">
                  <c:v>0.875059679154731</c:v>
                </c:pt>
                <c:pt idx="93">
                  <c:v>1.42804451330624</c:v>
                </c:pt>
                <c:pt idx="94">
                  <c:v>2.63292837704033</c:v>
                </c:pt>
                <c:pt idx="95">
                  <c:v>2.92485447400333</c:v>
                </c:pt>
                <c:pt idx="96">
                  <c:v>-2.47937557009562</c:v>
                </c:pt>
                <c:pt idx="97">
                  <c:v>-1.87324347803763</c:v>
                </c:pt>
                <c:pt idx="98">
                  <c:v>-3.51922320562093</c:v>
                </c:pt>
                <c:pt idx="99">
                  <c:v>-3.20868939821396</c:v>
                </c:pt>
                <c:pt idx="100">
                  <c:v>-3.27198416371674</c:v>
                </c:pt>
                <c:pt idx="101">
                  <c:v>2.10496234108077</c:v>
                </c:pt>
                <c:pt idx="102">
                  <c:v>-2.72305020887503</c:v>
                </c:pt>
                <c:pt idx="103">
                  <c:v>1.93607609320588</c:v>
                </c:pt>
                <c:pt idx="104">
                  <c:v>2.71166907110098</c:v>
                </c:pt>
                <c:pt idx="105">
                  <c:v>2.81143560109582</c:v>
                </c:pt>
                <c:pt idx="106">
                  <c:v>1.16488396595831</c:v>
                </c:pt>
                <c:pt idx="107">
                  <c:v>-4.15816140162017</c:v>
                </c:pt>
                <c:pt idx="108">
                  <c:v>-7.18099153925481</c:v>
                </c:pt>
                <c:pt idx="109">
                  <c:v>-3.60847372001439</c:v>
                </c:pt>
                <c:pt idx="110">
                  <c:v>-4.42138800840881</c:v>
                </c:pt>
                <c:pt idx="111">
                  <c:v>-9.59887488705947</c:v>
                </c:pt>
                <c:pt idx="112">
                  <c:v>-5.58628704665188</c:v>
                </c:pt>
                <c:pt idx="113">
                  <c:v>-1.58241852870184</c:v>
                </c:pt>
                <c:pt idx="114">
                  <c:v>0.480574510859569</c:v>
                </c:pt>
                <c:pt idx="115">
                  <c:v>0.835384135175659</c:v>
                </c:pt>
                <c:pt idx="116">
                  <c:v>3.72096481472149</c:v>
                </c:pt>
                <c:pt idx="117">
                  <c:v>0.463406191506405</c:v>
                </c:pt>
                <c:pt idx="118">
                  <c:v>-2.79967902352258</c:v>
                </c:pt>
                <c:pt idx="119">
                  <c:v>-3.57480080919452</c:v>
                </c:pt>
                <c:pt idx="120">
                  <c:v>-2.63325696357011</c:v>
                </c:pt>
                <c:pt idx="121">
                  <c:v>-2.83711941244373</c:v>
                </c:pt>
                <c:pt idx="122">
                  <c:v>1.08618952350276</c:v>
                </c:pt>
                <c:pt idx="123">
                  <c:v>-2.98364767684215</c:v>
                </c:pt>
                <c:pt idx="124">
                  <c:v>-5.25641020425639</c:v>
                </c:pt>
                <c:pt idx="125">
                  <c:v>-0.375301680076603</c:v>
                </c:pt>
                <c:pt idx="126">
                  <c:v>-0.967830699454545</c:v>
                </c:pt>
                <c:pt idx="127">
                  <c:v>-3.25440844116976</c:v>
                </c:pt>
                <c:pt idx="128">
                  <c:v>-4.7985270130525</c:v>
                </c:pt>
                <c:pt idx="129">
                  <c:v>0.919699681682836</c:v>
                </c:pt>
                <c:pt idx="130">
                  <c:v>1.70129965038402</c:v>
                </c:pt>
                <c:pt idx="131">
                  <c:v>1.11134484061524</c:v>
                </c:pt>
                <c:pt idx="132">
                  <c:v>0.840191089866153</c:v>
                </c:pt>
                <c:pt idx="133">
                  <c:v>-0.838954062184108</c:v>
                </c:pt>
                <c:pt idx="134">
                  <c:v>-1.92680621377154</c:v>
                </c:pt>
                <c:pt idx="135">
                  <c:v>0.64582647151321</c:v>
                </c:pt>
                <c:pt idx="136">
                  <c:v>2.24453583526468</c:v>
                </c:pt>
                <c:pt idx="137">
                  <c:v>2.12689392715964</c:v>
                </c:pt>
                <c:pt idx="138">
                  <c:v>2.22615827450542</c:v>
                </c:pt>
                <c:pt idx="139">
                  <c:v>3.37386410255047</c:v>
                </c:pt>
                <c:pt idx="140">
                  <c:v>0.991486415517464</c:v>
                </c:pt>
                <c:pt idx="141">
                  <c:v>2.23108748660781</c:v>
                </c:pt>
                <c:pt idx="142">
                  <c:v>-2.24903221392178</c:v>
                </c:pt>
                <c:pt idx="143">
                  <c:v>-0.10788541319198</c:v>
                </c:pt>
                <c:pt idx="144">
                  <c:v>-1.02335805398927</c:v>
                </c:pt>
                <c:pt idx="145">
                  <c:v>2.1068076694561</c:v>
                </c:pt>
                <c:pt idx="146">
                  <c:v>2.25678330490507</c:v>
                </c:pt>
                <c:pt idx="147">
                  <c:v>-3.38098467534247</c:v>
                </c:pt>
                <c:pt idx="148">
                  <c:v>-0.835440453570097</c:v>
                </c:pt>
                <c:pt idx="149">
                  <c:v>-2.49969894345831</c:v>
                </c:pt>
                <c:pt idx="150">
                  <c:v>-1.02125738795431</c:v>
                </c:pt>
                <c:pt idx="151">
                  <c:v>2.9530240327575</c:v>
                </c:pt>
                <c:pt idx="152">
                  <c:v>-1.53066519866174</c:v>
                </c:pt>
                <c:pt idx="153">
                  <c:v>-1.57237270574204</c:v>
                </c:pt>
                <c:pt idx="154">
                  <c:v>-5.67501057281345</c:v>
                </c:pt>
                <c:pt idx="155">
                  <c:v>-7.36524760721431</c:v>
                </c:pt>
                <c:pt idx="156">
                  <c:v>3.75455990146287</c:v>
                </c:pt>
                <c:pt idx="157">
                  <c:v>1.62212851503394</c:v>
                </c:pt>
                <c:pt idx="158">
                  <c:v>3.65770970796334</c:v>
                </c:pt>
                <c:pt idx="159">
                  <c:v>2.13385633327539</c:v>
                </c:pt>
                <c:pt idx="160">
                  <c:v>0.408647201276466</c:v>
                </c:pt>
                <c:pt idx="161">
                  <c:v>-0.87945786207667</c:v>
                </c:pt>
                <c:pt idx="162">
                  <c:v>-3.11616341357316</c:v>
                </c:pt>
                <c:pt idx="163">
                  <c:v>0.670239275368182</c:v>
                </c:pt>
                <c:pt idx="164">
                  <c:v>-0.835935469365161</c:v>
                </c:pt>
                <c:pt idx="165">
                  <c:v>-0.246290541959127</c:v>
                </c:pt>
                <c:pt idx="166">
                  <c:v>-7.95792833830846</c:v>
                </c:pt>
                <c:pt idx="167">
                  <c:v>-0.331538956892309</c:v>
                </c:pt>
                <c:pt idx="168">
                  <c:v>-1.15071811740772</c:v>
                </c:pt>
                <c:pt idx="169">
                  <c:v>-2.92103611738511</c:v>
                </c:pt>
                <c:pt idx="170">
                  <c:v>-1.66852498521475</c:v>
                </c:pt>
                <c:pt idx="171">
                  <c:v>-1.99030755452976</c:v>
                </c:pt>
                <c:pt idx="172">
                  <c:v>-2.51580829140982</c:v>
                </c:pt>
                <c:pt idx="173">
                  <c:v>-3.03703099848033</c:v>
                </c:pt>
                <c:pt idx="174">
                  <c:v>-3.18411304680668</c:v>
                </c:pt>
                <c:pt idx="175">
                  <c:v>-0.212445012195989</c:v>
                </c:pt>
                <c:pt idx="176">
                  <c:v>-2.18013367001278</c:v>
                </c:pt>
                <c:pt idx="177">
                  <c:v>-1.38500304213111</c:v>
                </c:pt>
                <c:pt idx="178">
                  <c:v>-0.0113540970340438</c:v>
                </c:pt>
                <c:pt idx="179">
                  <c:v>-0.744134730824477</c:v>
                </c:pt>
                <c:pt idx="180">
                  <c:v>0.770354832646419</c:v>
                </c:pt>
                <c:pt idx="181">
                  <c:v>0.830199224289736</c:v>
                </c:pt>
                <c:pt idx="182">
                  <c:v>1.31170731836633</c:v>
                </c:pt>
                <c:pt idx="183">
                  <c:v>-3.68205992491719</c:v>
                </c:pt>
                <c:pt idx="184">
                  <c:v>-0.0328276136035655</c:v>
                </c:pt>
                <c:pt idx="185">
                  <c:v>-0.763174383243751</c:v>
                </c:pt>
                <c:pt idx="186">
                  <c:v>-1.34069012841392</c:v>
                </c:pt>
                <c:pt idx="187">
                  <c:v>2.76036601971506</c:v>
                </c:pt>
                <c:pt idx="188">
                  <c:v>0.988260887929577</c:v>
                </c:pt>
                <c:pt idx="189">
                  <c:v>-1.27475161250825</c:v>
                </c:pt>
                <c:pt idx="190">
                  <c:v>-0.938693949835056</c:v>
                </c:pt>
                <c:pt idx="191">
                  <c:v>0.636060861543975</c:v>
                </c:pt>
                <c:pt idx="192">
                  <c:v>1.10162507214648</c:v>
                </c:pt>
                <c:pt idx="193">
                  <c:v>1.17946913989913</c:v>
                </c:pt>
                <c:pt idx="194">
                  <c:v>-0.324036949514706</c:v>
                </c:pt>
                <c:pt idx="195">
                  <c:v>0.234570292105296</c:v>
                </c:pt>
                <c:pt idx="196">
                  <c:v>-3.53378333268198</c:v>
                </c:pt>
                <c:pt idx="197">
                  <c:v>-0.983140365097253</c:v>
                </c:pt>
                <c:pt idx="198">
                  <c:v>0.0859162346377147</c:v>
                </c:pt>
                <c:pt idx="199">
                  <c:v>1.21356943272973</c:v>
                </c:pt>
                <c:pt idx="200">
                  <c:v>-2.39590149899166</c:v>
                </c:pt>
                <c:pt idx="201">
                  <c:v>-0.532872130294351</c:v>
                </c:pt>
                <c:pt idx="202">
                  <c:v>-5.05452361598007</c:v>
                </c:pt>
                <c:pt idx="203">
                  <c:v>-1.17308489158898</c:v>
                </c:pt>
                <c:pt idx="204">
                  <c:v>0.783152458252587</c:v>
                </c:pt>
                <c:pt idx="205">
                  <c:v>-2.22625416367634</c:v>
                </c:pt>
                <c:pt idx="206">
                  <c:v>1.24242711177733</c:v>
                </c:pt>
                <c:pt idx="207">
                  <c:v>-2.3555152930215</c:v>
                </c:pt>
                <c:pt idx="208">
                  <c:v>-3.69202878730871</c:v>
                </c:pt>
                <c:pt idx="209">
                  <c:v>-3.11416598663376</c:v>
                </c:pt>
                <c:pt idx="210">
                  <c:v>-5.80580280363876</c:v>
                </c:pt>
                <c:pt idx="211">
                  <c:v>-1.11281769818553</c:v>
                </c:pt>
                <c:pt idx="212">
                  <c:v>2.64940275594299</c:v>
                </c:pt>
                <c:pt idx="213">
                  <c:v>-3.51540558097064</c:v>
                </c:pt>
                <c:pt idx="214">
                  <c:v>-4.29834815477306</c:v>
                </c:pt>
                <c:pt idx="215">
                  <c:v>-4.99284601644672</c:v>
                </c:pt>
                <c:pt idx="216">
                  <c:v>-0.517629803074975</c:v>
                </c:pt>
                <c:pt idx="217">
                  <c:v>1.83645875986545</c:v>
                </c:pt>
                <c:pt idx="218">
                  <c:v>4.16928885338373</c:v>
                </c:pt>
                <c:pt idx="219">
                  <c:v>-1.74006504170756</c:v>
                </c:pt>
                <c:pt idx="220">
                  <c:v>1.24839093173066</c:v>
                </c:pt>
                <c:pt idx="221">
                  <c:v>-0.103532663778019</c:v>
                </c:pt>
                <c:pt idx="222">
                  <c:v>0.382061139124382</c:v>
                </c:pt>
                <c:pt idx="223">
                  <c:v>-0.732152299144786</c:v>
                </c:pt>
                <c:pt idx="224">
                  <c:v>-0.216072708202461</c:v>
                </c:pt>
                <c:pt idx="225">
                  <c:v>-3.13490819973168</c:v>
                </c:pt>
                <c:pt idx="226">
                  <c:v>-0.515368800893796</c:v>
                </c:pt>
                <c:pt idx="227">
                  <c:v>-0.679182918383418</c:v>
                </c:pt>
                <c:pt idx="228">
                  <c:v>-2.50614798037418</c:v>
                </c:pt>
                <c:pt idx="229">
                  <c:v>-0.549601079453701</c:v>
                </c:pt>
                <c:pt idx="230">
                  <c:v>-0.61828342393914</c:v>
                </c:pt>
                <c:pt idx="231">
                  <c:v>-0.301798325190724</c:v>
                </c:pt>
                <c:pt idx="232">
                  <c:v>0.412739403606146</c:v>
                </c:pt>
                <c:pt idx="233">
                  <c:v>-1.76140800902115</c:v>
                </c:pt>
                <c:pt idx="234">
                  <c:v>-0.537332086974473</c:v>
                </c:pt>
                <c:pt idx="235">
                  <c:v>-4.40623562335515</c:v>
                </c:pt>
                <c:pt idx="236">
                  <c:v>0.808034429636436</c:v>
                </c:pt>
                <c:pt idx="237">
                  <c:v>1.45450428935736</c:v>
                </c:pt>
                <c:pt idx="238">
                  <c:v>5.00361080741927</c:v>
                </c:pt>
                <c:pt idx="239">
                  <c:v>-2.22702215632974</c:v>
                </c:pt>
                <c:pt idx="240">
                  <c:v>1.4364899083833</c:v>
                </c:pt>
                <c:pt idx="241">
                  <c:v>-4.20266787180621</c:v>
                </c:pt>
                <c:pt idx="242">
                  <c:v>-4.719553010378</c:v>
                </c:pt>
                <c:pt idx="243">
                  <c:v>-5.04871538864806</c:v>
                </c:pt>
                <c:pt idx="244">
                  <c:v>10.9653112640871</c:v>
                </c:pt>
                <c:pt idx="245">
                  <c:v>4.90488873326389</c:v>
                </c:pt>
                <c:pt idx="246">
                  <c:v>-0.295175835023102</c:v>
                </c:pt>
                <c:pt idx="247">
                  <c:v>7.06817035803618</c:v>
                </c:pt>
                <c:pt idx="248">
                  <c:v>1.90346217166034</c:v>
                </c:pt>
                <c:pt idx="249">
                  <c:v>-1.78513611764343</c:v>
                </c:pt>
                <c:pt idx="250">
                  <c:v>-0.307923668184614</c:v>
                </c:pt>
                <c:pt idx="251">
                  <c:v>-0.274359736244161</c:v>
                </c:pt>
                <c:pt idx="252">
                  <c:v>-2.03937086598801</c:v>
                </c:pt>
                <c:pt idx="253">
                  <c:v>-2.72362539035112</c:v>
                </c:pt>
                <c:pt idx="254">
                  <c:v>-4.22228625777859</c:v>
                </c:pt>
                <c:pt idx="255">
                  <c:v>-0.557243785825101</c:v>
                </c:pt>
                <c:pt idx="256">
                  <c:v>-1.21839457016083</c:v>
                </c:pt>
                <c:pt idx="257">
                  <c:v>-4.06365397011653</c:v>
                </c:pt>
                <c:pt idx="258">
                  <c:v>-1.370893237668</c:v>
                </c:pt>
                <c:pt idx="259">
                  <c:v>-3.00319714563601</c:v>
                </c:pt>
                <c:pt idx="260">
                  <c:v>-1.84049661298565</c:v>
                </c:pt>
                <c:pt idx="261">
                  <c:v>-3.91397437358413</c:v>
                </c:pt>
                <c:pt idx="262">
                  <c:v>-2.24432883028595</c:v>
                </c:pt>
                <c:pt idx="263">
                  <c:v>-2.74936585335601</c:v>
                </c:pt>
                <c:pt idx="264">
                  <c:v>-4.66100869120019</c:v>
                </c:pt>
                <c:pt idx="265">
                  <c:v>0.0425561040395266</c:v>
                </c:pt>
                <c:pt idx="266">
                  <c:v>1.01027420233894</c:v>
                </c:pt>
                <c:pt idx="267">
                  <c:v>-1.77023297673025</c:v>
                </c:pt>
                <c:pt idx="268">
                  <c:v>-3.52322535018549</c:v>
                </c:pt>
                <c:pt idx="269">
                  <c:v>2.55180851835708</c:v>
                </c:pt>
                <c:pt idx="270">
                  <c:v>-8.52234036118171</c:v>
                </c:pt>
                <c:pt idx="271">
                  <c:v>-2.46703139517518</c:v>
                </c:pt>
                <c:pt idx="272">
                  <c:v>-1.41034824111165</c:v>
                </c:pt>
                <c:pt idx="273">
                  <c:v>-6.14250739046135</c:v>
                </c:pt>
                <c:pt idx="274">
                  <c:v>-5.28806816130525</c:v>
                </c:pt>
                <c:pt idx="275">
                  <c:v>-6.19841254006054</c:v>
                </c:pt>
                <c:pt idx="276">
                  <c:v>-4.25790717258288</c:v>
                </c:pt>
                <c:pt idx="277">
                  <c:v>-5.27934974874116</c:v>
                </c:pt>
                <c:pt idx="278">
                  <c:v>0.335574054457457</c:v>
                </c:pt>
                <c:pt idx="279">
                  <c:v>-2.5048732973256</c:v>
                </c:pt>
                <c:pt idx="280">
                  <c:v>-1.94028995364317</c:v>
                </c:pt>
                <c:pt idx="281">
                  <c:v>-5.42040413120037</c:v>
                </c:pt>
                <c:pt idx="282">
                  <c:v>-3.14698582264966</c:v>
                </c:pt>
                <c:pt idx="283">
                  <c:v>-3.73899237640655</c:v>
                </c:pt>
                <c:pt idx="284">
                  <c:v>-2.13788587137108</c:v>
                </c:pt>
                <c:pt idx="285">
                  <c:v>-2.85053825237891</c:v>
                </c:pt>
                <c:pt idx="286">
                  <c:v>-2.79573096925957</c:v>
                </c:pt>
                <c:pt idx="287">
                  <c:v>-3.16721109476886</c:v>
                </c:pt>
                <c:pt idx="288">
                  <c:v>-1.87843519815718</c:v>
                </c:pt>
                <c:pt idx="289">
                  <c:v>0.0448068080493016</c:v>
                </c:pt>
                <c:pt idx="290">
                  <c:v>-3.54710582547155</c:v>
                </c:pt>
                <c:pt idx="291">
                  <c:v>-1.51432347534973</c:v>
                </c:pt>
                <c:pt idx="292">
                  <c:v>-1.24834900474188</c:v>
                </c:pt>
                <c:pt idx="293">
                  <c:v>-0.370573139128666</c:v>
                </c:pt>
                <c:pt idx="294">
                  <c:v>0.590046641048602</c:v>
                </c:pt>
                <c:pt idx="295">
                  <c:v>4.72148571974315</c:v>
                </c:pt>
                <c:pt idx="296">
                  <c:v>0.94383168469242</c:v>
                </c:pt>
                <c:pt idx="297">
                  <c:v>1.95550726486793</c:v>
                </c:pt>
                <c:pt idx="298">
                  <c:v>2.42640429125992</c:v>
                </c:pt>
                <c:pt idx="299">
                  <c:v>1.38311434418438</c:v>
                </c:pt>
                <c:pt idx="300">
                  <c:v>0.945046805757876</c:v>
                </c:pt>
                <c:pt idx="301">
                  <c:v>4.9404922675901</c:v>
                </c:pt>
                <c:pt idx="302">
                  <c:v>4.75828592256332</c:v>
                </c:pt>
                <c:pt idx="303">
                  <c:v>-1.74343870795509</c:v>
                </c:pt>
                <c:pt idx="304">
                  <c:v>6.26313873881855</c:v>
                </c:pt>
                <c:pt idx="305">
                  <c:v>1.42020726715243</c:v>
                </c:pt>
                <c:pt idx="306">
                  <c:v>2.522723794034</c:v>
                </c:pt>
                <c:pt idx="307">
                  <c:v>1.08018405859502</c:v>
                </c:pt>
                <c:pt idx="308">
                  <c:v>6.00853992399779</c:v>
                </c:pt>
                <c:pt idx="309">
                  <c:v>9.76980925277041</c:v>
                </c:pt>
                <c:pt idx="310">
                  <c:v>3.34210463995375</c:v>
                </c:pt>
                <c:pt idx="311">
                  <c:v>1.48863016792675</c:v>
                </c:pt>
                <c:pt idx="312">
                  <c:v>3.12394200953724</c:v>
                </c:pt>
                <c:pt idx="313">
                  <c:v>0.276305356860249</c:v>
                </c:pt>
                <c:pt idx="314">
                  <c:v>-0.00352041669517433</c:v>
                </c:pt>
                <c:pt idx="315">
                  <c:v>-1.57915713913686</c:v>
                </c:pt>
                <c:pt idx="316">
                  <c:v>-4.72883805304592</c:v>
                </c:pt>
                <c:pt idx="317">
                  <c:v>2.81425706630106</c:v>
                </c:pt>
                <c:pt idx="318">
                  <c:v>-0.15976212884819</c:v>
                </c:pt>
                <c:pt idx="319">
                  <c:v>0.0922556834349599</c:v>
                </c:pt>
                <c:pt idx="320">
                  <c:v>5.56222437107846</c:v>
                </c:pt>
                <c:pt idx="321">
                  <c:v>-0.414738523099821</c:v>
                </c:pt>
                <c:pt idx="322">
                  <c:v>12.9970962349293</c:v>
                </c:pt>
                <c:pt idx="323">
                  <c:v>1.29507908354133</c:v>
                </c:pt>
                <c:pt idx="324">
                  <c:v>7.10203949721577</c:v>
                </c:pt>
                <c:pt idx="325">
                  <c:v>11.3066013736796</c:v>
                </c:pt>
                <c:pt idx="326">
                  <c:v>11.8932003850902</c:v>
                </c:pt>
                <c:pt idx="327">
                  <c:v>9.41888944200962</c:v>
                </c:pt>
                <c:pt idx="328">
                  <c:v>3.93768147433174</c:v>
                </c:pt>
                <c:pt idx="329">
                  <c:v>9.56115670396524</c:v>
                </c:pt>
                <c:pt idx="330">
                  <c:v>7.00629703024011</c:v>
                </c:pt>
                <c:pt idx="331">
                  <c:v>0.236966691301845</c:v>
                </c:pt>
                <c:pt idx="332">
                  <c:v>-4.00186157838479</c:v>
                </c:pt>
                <c:pt idx="333">
                  <c:v>5.22821368907079</c:v>
                </c:pt>
                <c:pt idx="334">
                  <c:v>-6.96750675033042</c:v>
                </c:pt>
                <c:pt idx="335">
                  <c:v>5.31231331748008</c:v>
                </c:pt>
                <c:pt idx="336">
                  <c:v>-2.29471716862267</c:v>
                </c:pt>
                <c:pt idx="337">
                  <c:v>-0.231444288207491</c:v>
                </c:pt>
                <c:pt idx="338">
                  <c:v>-2.234128971588</c:v>
                </c:pt>
                <c:pt idx="339">
                  <c:v>-2.24175196985211</c:v>
                </c:pt>
                <c:pt idx="340">
                  <c:v>-2.94535710857822</c:v>
                </c:pt>
                <c:pt idx="341">
                  <c:v>-3.60647059846201</c:v>
                </c:pt>
                <c:pt idx="342">
                  <c:v>0.114060216847953</c:v>
                </c:pt>
                <c:pt idx="343">
                  <c:v>2.50439523562765</c:v>
                </c:pt>
                <c:pt idx="344">
                  <c:v>6.07184706885961</c:v>
                </c:pt>
                <c:pt idx="345">
                  <c:v>-1.401447462922</c:v>
                </c:pt>
                <c:pt idx="346">
                  <c:v>-2.53057023585018</c:v>
                </c:pt>
                <c:pt idx="347">
                  <c:v>1.63349617045557</c:v>
                </c:pt>
                <c:pt idx="348">
                  <c:v>2.89570323236982</c:v>
                </c:pt>
                <c:pt idx="349">
                  <c:v>-0.973140908310015</c:v>
                </c:pt>
                <c:pt idx="350">
                  <c:v>3.78198355469128</c:v>
                </c:pt>
                <c:pt idx="351">
                  <c:v>2.40194883754518</c:v>
                </c:pt>
                <c:pt idx="352">
                  <c:v>-0.266243490876768</c:v>
                </c:pt>
                <c:pt idx="353">
                  <c:v>0.701633899712995</c:v>
                </c:pt>
                <c:pt idx="354">
                  <c:v>3.02234648941385</c:v>
                </c:pt>
                <c:pt idx="355">
                  <c:v>0.0562142559203735</c:v>
                </c:pt>
                <c:pt idx="356">
                  <c:v>-0.543379883919677</c:v>
                </c:pt>
                <c:pt idx="357">
                  <c:v>2.04758436748298</c:v>
                </c:pt>
                <c:pt idx="358">
                  <c:v>0.172620908709398</c:v>
                </c:pt>
                <c:pt idx="359">
                  <c:v>1.56204017551914</c:v>
                </c:pt>
                <c:pt idx="360">
                  <c:v>4.47925919898846</c:v>
                </c:pt>
                <c:pt idx="361">
                  <c:v>-3.23114514684265</c:v>
                </c:pt>
                <c:pt idx="362">
                  <c:v>-3.85201367409279</c:v>
                </c:pt>
                <c:pt idx="363">
                  <c:v>-1.52421822709993</c:v>
                </c:pt>
                <c:pt idx="364">
                  <c:v>2.92284336073684</c:v>
                </c:pt>
                <c:pt idx="365">
                  <c:v>-5.92028565421055</c:v>
                </c:pt>
                <c:pt idx="366">
                  <c:v>-6.31153860166739</c:v>
                </c:pt>
                <c:pt idx="367">
                  <c:v>-1.26108735520534</c:v>
                </c:pt>
                <c:pt idx="368">
                  <c:v>-1.94027074374445</c:v>
                </c:pt>
                <c:pt idx="369">
                  <c:v>3.48312617834335</c:v>
                </c:pt>
                <c:pt idx="370">
                  <c:v>1.79483442436476</c:v>
                </c:pt>
                <c:pt idx="371">
                  <c:v>-0.980853044942237</c:v>
                </c:pt>
                <c:pt idx="372">
                  <c:v>-1.98283931411572</c:v>
                </c:pt>
                <c:pt idx="373">
                  <c:v>-3.73474945469984</c:v>
                </c:pt>
                <c:pt idx="374">
                  <c:v>-4.52963276693657</c:v>
                </c:pt>
                <c:pt idx="375">
                  <c:v>1.45504905328342</c:v>
                </c:pt>
                <c:pt idx="376">
                  <c:v>1.24611034641867</c:v>
                </c:pt>
                <c:pt idx="377">
                  <c:v>-5.06685484235872</c:v>
                </c:pt>
                <c:pt idx="378">
                  <c:v>5.74793937021637</c:v>
                </c:pt>
                <c:pt idx="379">
                  <c:v>3.75723539562257</c:v>
                </c:pt>
                <c:pt idx="380">
                  <c:v>1.19984631429546</c:v>
                </c:pt>
                <c:pt idx="381">
                  <c:v>1.56106939544075</c:v>
                </c:pt>
                <c:pt idx="382">
                  <c:v>-0.47675825977143</c:v>
                </c:pt>
                <c:pt idx="383">
                  <c:v>2.11416648871126</c:v>
                </c:pt>
                <c:pt idx="384">
                  <c:v>-3.9474623588703</c:v>
                </c:pt>
                <c:pt idx="385">
                  <c:v>2.20803880768295</c:v>
                </c:pt>
                <c:pt idx="386">
                  <c:v>-1.88612934018287</c:v>
                </c:pt>
                <c:pt idx="387">
                  <c:v>9.58964827817395</c:v>
                </c:pt>
                <c:pt idx="388">
                  <c:v>-3.7400237410265</c:v>
                </c:pt>
                <c:pt idx="389">
                  <c:v>-6.4280133901577</c:v>
                </c:pt>
                <c:pt idx="390">
                  <c:v>0.262820970232298</c:v>
                </c:pt>
                <c:pt idx="391">
                  <c:v>5.25240809904544</c:v>
                </c:pt>
                <c:pt idx="392">
                  <c:v>-0.491304434092122</c:v>
                </c:pt>
                <c:pt idx="393">
                  <c:v>-1.25091404652878</c:v>
                </c:pt>
                <c:pt idx="394">
                  <c:v>9.46714119790205</c:v>
                </c:pt>
                <c:pt idx="395">
                  <c:v>0.876861364286924</c:v>
                </c:pt>
                <c:pt idx="396">
                  <c:v>-1.32689601651887</c:v>
                </c:pt>
                <c:pt idx="397">
                  <c:v>2.29778336103639</c:v>
                </c:pt>
              </c:numCache>
            </c:numRef>
          </c:yVal>
          <c:smooth val="0"/>
        </c:ser>
        <c:axId val="70918570"/>
        <c:axId val="98680724"/>
      </c:scatterChart>
      <c:valAx>
        <c:axId val="7091857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dis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8680724"/>
        <c:crossesAt val="-15"/>
        <c:crossBetween val="midCat"/>
      </c:valAx>
      <c:valAx>
        <c:axId val="98680724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Residuals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091857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0000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>
                <a:solidFill>
                  <a:srgbClr val="ff3333"/>
                </a:solidFill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xVal>
            <c:numRef>
              <c:f>mpg_data_for_test!$G$2:$G$399</c:f>
              <c:numCache>
                <c:formatCode>General</c:formatCode>
                <c:ptCount val="398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71</c:v>
                </c:pt>
                <c:pt idx="30">
                  <c:v>71</c:v>
                </c:pt>
                <c:pt idx="31">
                  <c:v>71</c:v>
                </c:pt>
                <c:pt idx="32">
                  <c:v>71</c:v>
                </c:pt>
                <c:pt idx="33">
                  <c:v>71</c:v>
                </c:pt>
                <c:pt idx="34">
                  <c:v>71</c:v>
                </c:pt>
                <c:pt idx="35">
                  <c:v>71</c:v>
                </c:pt>
                <c:pt idx="36">
                  <c:v>71</c:v>
                </c:pt>
                <c:pt idx="37">
                  <c:v>71</c:v>
                </c:pt>
                <c:pt idx="38">
                  <c:v>71</c:v>
                </c:pt>
                <c:pt idx="39">
                  <c:v>71</c:v>
                </c:pt>
                <c:pt idx="40">
                  <c:v>71</c:v>
                </c:pt>
                <c:pt idx="41">
                  <c:v>71</c:v>
                </c:pt>
                <c:pt idx="42">
                  <c:v>71</c:v>
                </c:pt>
                <c:pt idx="43">
                  <c:v>71</c:v>
                </c:pt>
                <c:pt idx="44">
                  <c:v>71</c:v>
                </c:pt>
                <c:pt idx="45">
                  <c:v>71</c:v>
                </c:pt>
                <c:pt idx="46">
                  <c:v>71</c:v>
                </c:pt>
                <c:pt idx="47">
                  <c:v>71</c:v>
                </c:pt>
                <c:pt idx="48">
                  <c:v>71</c:v>
                </c:pt>
                <c:pt idx="49">
                  <c:v>71</c:v>
                </c:pt>
                <c:pt idx="50">
                  <c:v>71</c:v>
                </c:pt>
                <c:pt idx="51">
                  <c:v>71</c:v>
                </c:pt>
                <c:pt idx="52">
                  <c:v>71</c:v>
                </c:pt>
                <c:pt idx="53">
                  <c:v>71</c:v>
                </c:pt>
                <c:pt idx="54">
                  <c:v>71</c:v>
                </c:pt>
                <c:pt idx="55">
                  <c:v>71</c:v>
                </c:pt>
                <c:pt idx="56">
                  <c:v>71</c:v>
                </c:pt>
                <c:pt idx="57">
                  <c:v>72</c:v>
                </c:pt>
                <c:pt idx="58">
                  <c:v>72</c:v>
                </c:pt>
                <c:pt idx="59">
                  <c:v>72</c:v>
                </c:pt>
                <c:pt idx="60">
                  <c:v>72</c:v>
                </c:pt>
                <c:pt idx="61">
                  <c:v>72</c:v>
                </c:pt>
                <c:pt idx="62">
                  <c:v>72</c:v>
                </c:pt>
                <c:pt idx="63">
                  <c:v>72</c:v>
                </c:pt>
                <c:pt idx="64">
                  <c:v>72</c:v>
                </c:pt>
                <c:pt idx="65">
                  <c:v>72</c:v>
                </c:pt>
                <c:pt idx="66">
                  <c:v>72</c:v>
                </c:pt>
                <c:pt idx="67">
                  <c:v>72</c:v>
                </c:pt>
                <c:pt idx="68">
                  <c:v>72</c:v>
                </c:pt>
                <c:pt idx="69">
                  <c:v>72</c:v>
                </c:pt>
                <c:pt idx="70">
                  <c:v>72</c:v>
                </c:pt>
                <c:pt idx="71">
                  <c:v>72</c:v>
                </c:pt>
                <c:pt idx="72">
                  <c:v>72</c:v>
                </c:pt>
                <c:pt idx="73">
                  <c:v>72</c:v>
                </c:pt>
                <c:pt idx="74">
                  <c:v>72</c:v>
                </c:pt>
                <c:pt idx="75">
                  <c:v>72</c:v>
                </c:pt>
                <c:pt idx="76">
                  <c:v>72</c:v>
                </c:pt>
                <c:pt idx="77">
                  <c:v>72</c:v>
                </c:pt>
                <c:pt idx="78">
                  <c:v>72</c:v>
                </c:pt>
                <c:pt idx="79">
                  <c:v>72</c:v>
                </c:pt>
                <c:pt idx="80">
                  <c:v>72</c:v>
                </c:pt>
                <c:pt idx="81">
                  <c:v>72</c:v>
                </c:pt>
                <c:pt idx="82">
                  <c:v>72</c:v>
                </c:pt>
                <c:pt idx="83">
                  <c:v>72</c:v>
                </c:pt>
                <c:pt idx="84">
                  <c:v>72</c:v>
                </c:pt>
                <c:pt idx="85">
                  <c:v>73</c:v>
                </c:pt>
                <c:pt idx="86">
                  <c:v>73</c:v>
                </c:pt>
                <c:pt idx="87">
                  <c:v>73</c:v>
                </c:pt>
                <c:pt idx="88">
                  <c:v>73</c:v>
                </c:pt>
                <c:pt idx="89">
                  <c:v>73</c:v>
                </c:pt>
                <c:pt idx="90">
                  <c:v>73</c:v>
                </c:pt>
                <c:pt idx="91">
                  <c:v>73</c:v>
                </c:pt>
                <c:pt idx="92">
                  <c:v>73</c:v>
                </c:pt>
                <c:pt idx="93">
                  <c:v>73</c:v>
                </c:pt>
                <c:pt idx="94">
                  <c:v>73</c:v>
                </c:pt>
                <c:pt idx="95">
                  <c:v>73</c:v>
                </c:pt>
                <c:pt idx="96">
                  <c:v>73</c:v>
                </c:pt>
                <c:pt idx="97">
                  <c:v>73</c:v>
                </c:pt>
                <c:pt idx="98">
                  <c:v>73</c:v>
                </c:pt>
                <c:pt idx="99">
                  <c:v>73</c:v>
                </c:pt>
                <c:pt idx="100">
                  <c:v>73</c:v>
                </c:pt>
                <c:pt idx="101">
                  <c:v>73</c:v>
                </c:pt>
                <c:pt idx="102">
                  <c:v>73</c:v>
                </c:pt>
                <c:pt idx="103">
                  <c:v>73</c:v>
                </c:pt>
                <c:pt idx="104">
                  <c:v>73</c:v>
                </c:pt>
                <c:pt idx="105">
                  <c:v>73</c:v>
                </c:pt>
                <c:pt idx="106">
                  <c:v>73</c:v>
                </c:pt>
                <c:pt idx="107">
                  <c:v>73</c:v>
                </c:pt>
                <c:pt idx="108">
                  <c:v>73</c:v>
                </c:pt>
                <c:pt idx="109">
                  <c:v>73</c:v>
                </c:pt>
                <c:pt idx="110">
                  <c:v>73</c:v>
                </c:pt>
                <c:pt idx="111">
                  <c:v>73</c:v>
                </c:pt>
                <c:pt idx="112">
                  <c:v>73</c:v>
                </c:pt>
                <c:pt idx="113">
                  <c:v>73</c:v>
                </c:pt>
                <c:pt idx="114">
                  <c:v>73</c:v>
                </c:pt>
                <c:pt idx="115">
                  <c:v>73</c:v>
                </c:pt>
                <c:pt idx="116">
                  <c:v>73</c:v>
                </c:pt>
                <c:pt idx="117">
                  <c:v>73</c:v>
                </c:pt>
                <c:pt idx="118">
                  <c:v>73</c:v>
                </c:pt>
                <c:pt idx="119">
                  <c:v>73</c:v>
                </c:pt>
                <c:pt idx="120">
                  <c:v>73</c:v>
                </c:pt>
                <c:pt idx="121">
                  <c:v>73</c:v>
                </c:pt>
                <c:pt idx="122">
                  <c:v>73</c:v>
                </c:pt>
                <c:pt idx="123">
                  <c:v>73</c:v>
                </c:pt>
                <c:pt idx="124">
                  <c:v>73</c:v>
                </c:pt>
                <c:pt idx="125">
                  <c:v>74</c:v>
                </c:pt>
                <c:pt idx="126">
                  <c:v>74</c:v>
                </c:pt>
                <c:pt idx="127">
                  <c:v>74</c:v>
                </c:pt>
                <c:pt idx="128">
                  <c:v>74</c:v>
                </c:pt>
                <c:pt idx="129">
                  <c:v>74</c:v>
                </c:pt>
                <c:pt idx="130">
                  <c:v>74</c:v>
                </c:pt>
                <c:pt idx="131">
                  <c:v>74</c:v>
                </c:pt>
                <c:pt idx="132">
                  <c:v>74</c:v>
                </c:pt>
                <c:pt idx="133">
                  <c:v>74</c:v>
                </c:pt>
                <c:pt idx="134">
                  <c:v>74</c:v>
                </c:pt>
                <c:pt idx="135">
                  <c:v>74</c:v>
                </c:pt>
                <c:pt idx="136">
                  <c:v>74</c:v>
                </c:pt>
                <c:pt idx="137">
                  <c:v>74</c:v>
                </c:pt>
                <c:pt idx="138">
                  <c:v>74</c:v>
                </c:pt>
                <c:pt idx="139">
                  <c:v>74</c:v>
                </c:pt>
                <c:pt idx="140">
                  <c:v>74</c:v>
                </c:pt>
                <c:pt idx="141">
                  <c:v>74</c:v>
                </c:pt>
                <c:pt idx="142">
                  <c:v>74</c:v>
                </c:pt>
                <c:pt idx="143">
                  <c:v>74</c:v>
                </c:pt>
                <c:pt idx="144">
                  <c:v>74</c:v>
                </c:pt>
                <c:pt idx="145">
                  <c:v>74</c:v>
                </c:pt>
                <c:pt idx="146">
                  <c:v>74</c:v>
                </c:pt>
                <c:pt idx="147">
                  <c:v>74</c:v>
                </c:pt>
                <c:pt idx="148">
                  <c:v>74</c:v>
                </c:pt>
                <c:pt idx="149">
                  <c:v>74</c:v>
                </c:pt>
                <c:pt idx="150">
                  <c:v>74</c:v>
                </c:pt>
                <c:pt idx="151">
                  <c:v>74</c:v>
                </c:pt>
                <c:pt idx="152">
                  <c:v>75</c:v>
                </c:pt>
                <c:pt idx="153">
                  <c:v>75</c:v>
                </c:pt>
                <c:pt idx="154">
                  <c:v>75</c:v>
                </c:pt>
                <c:pt idx="155">
                  <c:v>75</c:v>
                </c:pt>
                <c:pt idx="156">
                  <c:v>75</c:v>
                </c:pt>
                <c:pt idx="157">
                  <c:v>75</c:v>
                </c:pt>
                <c:pt idx="158">
                  <c:v>75</c:v>
                </c:pt>
                <c:pt idx="159">
                  <c:v>75</c:v>
                </c:pt>
                <c:pt idx="160">
                  <c:v>75</c:v>
                </c:pt>
                <c:pt idx="161">
                  <c:v>75</c:v>
                </c:pt>
                <c:pt idx="162">
                  <c:v>75</c:v>
                </c:pt>
                <c:pt idx="163">
                  <c:v>75</c:v>
                </c:pt>
                <c:pt idx="164">
                  <c:v>75</c:v>
                </c:pt>
                <c:pt idx="165">
                  <c:v>75</c:v>
                </c:pt>
                <c:pt idx="166">
                  <c:v>75</c:v>
                </c:pt>
                <c:pt idx="167">
                  <c:v>75</c:v>
                </c:pt>
                <c:pt idx="168">
                  <c:v>75</c:v>
                </c:pt>
                <c:pt idx="169">
                  <c:v>75</c:v>
                </c:pt>
                <c:pt idx="170">
                  <c:v>75</c:v>
                </c:pt>
                <c:pt idx="171">
                  <c:v>75</c:v>
                </c:pt>
                <c:pt idx="172">
                  <c:v>75</c:v>
                </c:pt>
                <c:pt idx="173">
                  <c:v>75</c:v>
                </c:pt>
                <c:pt idx="174">
                  <c:v>75</c:v>
                </c:pt>
                <c:pt idx="175">
                  <c:v>75</c:v>
                </c:pt>
                <c:pt idx="176">
                  <c:v>75</c:v>
                </c:pt>
                <c:pt idx="177">
                  <c:v>75</c:v>
                </c:pt>
                <c:pt idx="178">
                  <c:v>75</c:v>
                </c:pt>
                <c:pt idx="179">
                  <c:v>75</c:v>
                </c:pt>
                <c:pt idx="180">
                  <c:v>75</c:v>
                </c:pt>
                <c:pt idx="181">
                  <c:v>75</c:v>
                </c:pt>
                <c:pt idx="182">
                  <c:v>76</c:v>
                </c:pt>
                <c:pt idx="183">
                  <c:v>76</c:v>
                </c:pt>
                <c:pt idx="184">
                  <c:v>76</c:v>
                </c:pt>
                <c:pt idx="185">
                  <c:v>76</c:v>
                </c:pt>
                <c:pt idx="186">
                  <c:v>76</c:v>
                </c:pt>
                <c:pt idx="187">
                  <c:v>76</c:v>
                </c:pt>
                <c:pt idx="188">
                  <c:v>76</c:v>
                </c:pt>
                <c:pt idx="189">
                  <c:v>76</c:v>
                </c:pt>
                <c:pt idx="190">
                  <c:v>76</c:v>
                </c:pt>
                <c:pt idx="191">
                  <c:v>76</c:v>
                </c:pt>
                <c:pt idx="192">
                  <c:v>76</c:v>
                </c:pt>
                <c:pt idx="193">
                  <c:v>76</c:v>
                </c:pt>
                <c:pt idx="194">
                  <c:v>76</c:v>
                </c:pt>
                <c:pt idx="195">
                  <c:v>76</c:v>
                </c:pt>
                <c:pt idx="196">
                  <c:v>76</c:v>
                </c:pt>
                <c:pt idx="197">
                  <c:v>76</c:v>
                </c:pt>
                <c:pt idx="198">
                  <c:v>76</c:v>
                </c:pt>
                <c:pt idx="199">
                  <c:v>76</c:v>
                </c:pt>
                <c:pt idx="200">
                  <c:v>76</c:v>
                </c:pt>
                <c:pt idx="201">
                  <c:v>76</c:v>
                </c:pt>
                <c:pt idx="202">
                  <c:v>76</c:v>
                </c:pt>
                <c:pt idx="203">
                  <c:v>76</c:v>
                </c:pt>
                <c:pt idx="204">
                  <c:v>76</c:v>
                </c:pt>
                <c:pt idx="205">
                  <c:v>76</c:v>
                </c:pt>
                <c:pt idx="206">
                  <c:v>76</c:v>
                </c:pt>
                <c:pt idx="207">
                  <c:v>76</c:v>
                </c:pt>
                <c:pt idx="208">
                  <c:v>76</c:v>
                </c:pt>
                <c:pt idx="209">
                  <c:v>76</c:v>
                </c:pt>
                <c:pt idx="210">
                  <c:v>76</c:v>
                </c:pt>
                <c:pt idx="211">
                  <c:v>76</c:v>
                </c:pt>
                <c:pt idx="212">
                  <c:v>76</c:v>
                </c:pt>
                <c:pt idx="213">
                  <c:v>76</c:v>
                </c:pt>
                <c:pt idx="214">
                  <c:v>76</c:v>
                </c:pt>
                <c:pt idx="215">
                  <c:v>76</c:v>
                </c:pt>
                <c:pt idx="216">
                  <c:v>77</c:v>
                </c:pt>
                <c:pt idx="217">
                  <c:v>77</c:v>
                </c:pt>
                <c:pt idx="218">
                  <c:v>77</c:v>
                </c:pt>
                <c:pt idx="219">
                  <c:v>77</c:v>
                </c:pt>
                <c:pt idx="220">
                  <c:v>77</c:v>
                </c:pt>
                <c:pt idx="221">
                  <c:v>77</c:v>
                </c:pt>
                <c:pt idx="222">
                  <c:v>77</c:v>
                </c:pt>
                <c:pt idx="223">
                  <c:v>77</c:v>
                </c:pt>
                <c:pt idx="224">
                  <c:v>77</c:v>
                </c:pt>
                <c:pt idx="225">
                  <c:v>77</c:v>
                </c:pt>
                <c:pt idx="226">
                  <c:v>77</c:v>
                </c:pt>
                <c:pt idx="227">
                  <c:v>77</c:v>
                </c:pt>
                <c:pt idx="228">
                  <c:v>77</c:v>
                </c:pt>
                <c:pt idx="229">
                  <c:v>77</c:v>
                </c:pt>
                <c:pt idx="230">
                  <c:v>77</c:v>
                </c:pt>
                <c:pt idx="231">
                  <c:v>77</c:v>
                </c:pt>
                <c:pt idx="232">
                  <c:v>77</c:v>
                </c:pt>
                <c:pt idx="233">
                  <c:v>77</c:v>
                </c:pt>
                <c:pt idx="234">
                  <c:v>77</c:v>
                </c:pt>
                <c:pt idx="235">
                  <c:v>77</c:v>
                </c:pt>
                <c:pt idx="236">
                  <c:v>77</c:v>
                </c:pt>
                <c:pt idx="237">
                  <c:v>77</c:v>
                </c:pt>
                <c:pt idx="238">
                  <c:v>77</c:v>
                </c:pt>
                <c:pt idx="239">
                  <c:v>77</c:v>
                </c:pt>
                <c:pt idx="240">
                  <c:v>77</c:v>
                </c:pt>
                <c:pt idx="241">
                  <c:v>77</c:v>
                </c:pt>
                <c:pt idx="242">
                  <c:v>77</c:v>
                </c:pt>
                <c:pt idx="243">
                  <c:v>77</c:v>
                </c:pt>
                <c:pt idx="244">
                  <c:v>78</c:v>
                </c:pt>
                <c:pt idx="245">
                  <c:v>78</c:v>
                </c:pt>
                <c:pt idx="246">
                  <c:v>78</c:v>
                </c:pt>
                <c:pt idx="247">
                  <c:v>78</c:v>
                </c:pt>
                <c:pt idx="248">
                  <c:v>78</c:v>
                </c:pt>
                <c:pt idx="249">
                  <c:v>78</c:v>
                </c:pt>
                <c:pt idx="250">
                  <c:v>78</c:v>
                </c:pt>
                <c:pt idx="251">
                  <c:v>78</c:v>
                </c:pt>
                <c:pt idx="252">
                  <c:v>78</c:v>
                </c:pt>
                <c:pt idx="253">
                  <c:v>78</c:v>
                </c:pt>
                <c:pt idx="254">
                  <c:v>78</c:v>
                </c:pt>
                <c:pt idx="255">
                  <c:v>78</c:v>
                </c:pt>
                <c:pt idx="256">
                  <c:v>78</c:v>
                </c:pt>
                <c:pt idx="257">
                  <c:v>78</c:v>
                </c:pt>
                <c:pt idx="258">
                  <c:v>78</c:v>
                </c:pt>
                <c:pt idx="259">
                  <c:v>78</c:v>
                </c:pt>
                <c:pt idx="260">
                  <c:v>78</c:v>
                </c:pt>
                <c:pt idx="261">
                  <c:v>78</c:v>
                </c:pt>
                <c:pt idx="262">
                  <c:v>78</c:v>
                </c:pt>
                <c:pt idx="263">
                  <c:v>78</c:v>
                </c:pt>
                <c:pt idx="264">
                  <c:v>78</c:v>
                </c:pt>
                <c:pt idx="265">
                  <c:v>78</c:v>
                </c:pt>
                <c:pt idx="266">
                  <c:v>78</c:v>
                </c:pt>
                <c:pt idx="267">
                  <c:v>78</c:v>
                </c:pt>
                <c:pt idx="268">
                  <c:v>78</c:v>
                </c:pt>
                <c:pt idx="269">
                  <c:v>78</c:v>
                </c:pt>
                <c:pt idx="270">
                  <c:v>78</c:v>
                </c:pt>
                <c:pt idx="271">
                  <c:v>78</c:v>
                </c:pt>
                <c:pt idx="272">
                  <c:v>78</c:v>
                </c:pt>
                <c:pt idx="273">
                  <c:v>78</c:v>
                </c:pt>
                <c:pt idx="274">
                  <c:v>78</c:v>
                </c:pt>
                <c:pt idx="275">
                  <c:v>78</c:v>
                </c:pt>
                <c:pt idx="276">
                  <c:v>78</c:v>
                </c:pt>
                <c:pt idx="277">
                  <c:v>78</c:v>
                </c:pt>
                <c:pt idx="278">
                  <c:v>78</c:v>
                </c:pt>
                <c:pt idx="279">
                  <c:v>78</c:v>
                </c:pt>
                <c:pt idx="280">
                  <c:v>79</c:v>
                </c:pt>
                <c:pt idx="281">
                  <c:v>79</c:v>
                </c:pt>
                <c:pt idx="282">
                  <c:v>79</c:v>
                </c:pt>
                <c:pt idx="283">
                  <c:v>79</c:v>
                </c:pt>
                <c:pt idx="284">
                  <c:v>79</c:v>
                </c:pt>
                <c:pt idx="285">
                  <c:v>79</c:v>
                </c:pt>
                <c:pt idx="286">
                  <c:v>79</c:v>
                </c:pt>
                <c:pt idx="287">
                  <c:v>79</c:v>
                </c:pt>
                <c:pt idx="288">
                  <c:v>79</c:v>
                </c:pt>
                <c:pt idx="289">
                  <c:v>79</c:v>
                </c:pt>
                <c:pt idx="290">
                  <c:v>79</c:v>
                </c:pt>
                <c:pt idx="291">
                  <c:v>79</c:v>
                </c:pt>
                <c:pt idx="292">
                  <c:v>79</c:v>
                </c:pt>
                <c:pt idx="293">
                  <c:v>79</c:v>
                </c:pt>
                <c:pt idx="294">
                  <c:v>79</c:v>
                </c:pt>
                <c:pt idx="295">
                  <c:v>79</c:v>
                </c:pt>
                <c:pt idx="296">
                  <c:v>79</c:v>
                </c:pt>
                <c:pt idx="297">
                  <c:v>79</c:v>
                </c:pt>
                <c:pt idx="298">
                  <c:v>79</c:v>
                </c:pt>
                <c:pt idx="299">
                  <c:v>79</c:v>
                </c:pt>
                <c:pt idx="300">
                  <c:v>79</c:v>
                </c:pt>
                <c:pt idx="301">
                  <c:v>79</c:v>
                </c:pt>
                <c:pt idx="302">
                  <c:v>79</c:v>
                </c:pt>
                <c:pt idx="303">
                  <c:v>79</c:v>
                </c:pt>
                <c:pt idx="304">
                  <c:v>79</c:v>
                </c:pt>
                <c:pt idx="305">
                  <c:v>79</c:v>
                </c:pt>
                <c:pt idx="306">
                  <c:v>79</c:v>
                </c:pt>
                <c:pt idx="307">
                  <c:v>79</c:v>
                </c:pt>
                <c:pt idx="308">
                  <c:v>79</c:v>
                </c:pt>
                <c:pt idx="309">
                  <c:v>80</c:v>
                </c:pt>
                <c:pt idx="310">
                  <c:v>80</c:v>
                </c:pt>
                <c:pt idx="311">
                  <c:v>80</c:v>
                </c:pt>
                <c:pt idx="312">
                  <c:v>80</c:v>
                </c:pt>
                <c:pt idx="313">
                  <c:v>80</c:v>
                </c:pt>
                <c:pt idx="314">
                  <c:v>80</c:v>
                </c:pt>
                <c:pt idx="315">
                  <c:v>80</c:v>
                </c:pt>
                <c:pt idx="316">
                  <c:v>80</c:v>
                </c:pt>
                <c:pt idx="317">
                  <c:v>80</c:v>
                </c:pt>
                <c:pt idx="318">
                  <c:v>80</c:v>
                </c:pt>
                <c:pt idx="319">
                  <c:v>80</c:v>
                </c:pt>
                <c:pt idx="320">
                  <c:v>80</c:v>
                </c:pt>
                <c:pt idx="321">
                  <c:v>80</c:v>
                </c:pt>
                <c:pt idx="322">
                  <c:v>80</c:v>
                </c:pt>
                <c:pt idx="323">
                  <c:v>80</c:v>
                </c:pt>
                <c:pt idx="324">
                  <c:v>80</c:v>
                </c:pt>
                <c:pt idx="325">
                  <c:v>80</c:v>
                </c:pt>
                <c:pt idx="326">
                  <c:v>80</c:v>
                </c:pt>
                <c:pt idx="327">
                  <c:v>80</c:v>
                </c:pt>
                <c:pt idx="328">
                  <c:v>80</c:v>
                </c:pt>
                <c:pt idx="329">
                  <c:v>80</c:v>
                </c:pt>
                <c:pt idx="330">
                  <c:v>80</c:v>
                </c:pt>
                <c:pt idx="331">
                  <c:v>80</c:v>
                </c:pt>
                <c:pt idx="332">
                  <c:v>80</c:v>
                </c:pt>
                <c:pt idx="333">
                  <c:v>80</c:v>
                </c:pt>
                <c:pt idx="334">
                  <c:v>80</c:v>
                </c:pt>
                <c:pt idx="335">
                  <c:v>80</c:v>
                </c:pt>
                <c:pt idx="336">
                  <c:v>80</c:v>
                </c:pt>
                <c:pt idx="337">
                  <c:v>80</c:v>
                </c:pt>
                <c:pt idx="338">
                  <c:v>81</c:v>
                </c:pt>
                <c:pt idx="339">
                  <c:v>81</c:v>
                </c:pt>
                <c:pt idx="340">
                  <c:v>81</c:v>
                </c:pt>
                <c:pt idx="341">
                  <c:v>81</c:v>
                </c:pt>
                <c:pt idx="342">
                  <c:v>81</c:v>
                </c:pt>
                <c:pt idx="343">
                  <c:v>81</c:v>
                </c:pt>
                <c:pt idx="344">
                  <c:v>81</c:v>
                </c:pt>
                <c:pt idx="345">
                  <c:v>81</c:v>
                </c:pt>
                <c:pt idx="346">
                  <c:v>81</c:v>
                </c:pt>
                <c:pt idx="347">
                  <c:v>81</c:v>
                </c:pt>
                <c:pt idx="348">
                  <c:v>81</c:v>
                </c:pt>
                <c:pt idx="349">
                  <c:v>81</c:v>
                </c:pt>
                <c:pt idx="350">
                  <c:v>81</c:v>
                </c:pt>
                <c:pt idx="351">
                  <c:v>81</c:v>
                </c:pt>
                <c:pt idx="352">
                  <c:v>81</c:v>
                </c:pt>
                <c:pt idx="353">
                  <c:v>81</c:v>
                </c:pt>
                <c:pt idx="354">
                  <c:v>81</c:v>
                </c:pt>
                <c:pt idx="355">
                  <c:v>81</c:v>
                </c:pt>
                <c:pt idx="356">
                  <c:v>81</c:v>
                </c:pt>
                <c:pt idx="357">
                  <c:v>81</c:v>
                </c:pt>
                <c:pt idx="358">
                  <c:v>81</c:v>
                </c:pt>
                <c:pt idx="359">
                  <c:v>81</c:v>
                </c:pt>
                <c:pt idx="360">
                  <c:v>81</c:v>
                </c:pt>
                <c:pt idx="361">
                  <c:v>81</c:v>
                </c:pt>
                <c:pt idx="362">
                  <c:v>81</c:v>
                </c:pt>
                <c:pt idx="363">
                  <c:v>81</c:v>
                </c:pt>
                <c:pt idx="364">
                  <c:v>81</c:v>
                </c:pt>
                <c:pt idx="365">
                  <c:v>81</c:v>
                </c:pt>
                <c:pt idx="366">
                  <c:v>81</c:v>
                </c:pt>
                <c:pt idx="367">
                  <c:v>82</c:v>
                </c:pt>
                <c:pt idx="368">
                  <c:v>82</c:v>
                </c:pt>
                <c:pt idx="369">
                  <c:v>82</c:v>
                </c:pt>
                <c:pt idx="370">
                  <c:v>82</c:v>
                </c:pt>
                <c:pt idx="371">
                  <c:v>82</c:v>
                </c:pt>
                <c:pt idx="372">
                  <c:v>82</c:v>
                </c:pt>
                <c:pt idx="373">
                  <c:v>82</c:v>
                </c:pt>
                <c:pt idx="374">
                  <c:v>82</c:v>
                </c:pt>
                <c:pt idx="375">
                  <c:v>82</c:v>
                </c:pt>
                <c:pt idx="376">
                  <c:v>82</c:v>
                </c:pt>
                <c:pt idx="377">
                  <c:v>82</c:v>
                </c:pt>
                <c:pt idx="378">
                  <c:v>82</c:v>
                </c:pt>
                <c:pt idx="379">
                  <c:v>82</c:v>
                </c:pt>
                <c:pt idx="380">
                  <c:v>82</c:v>
                </c:pt>
                <c:pt idx="381">
                  <c:v>82</c:v>
                </c:pt>
                <c:pt idx="382">
                  <c:v>82</c:v>
                </c:pt>
                <c:pt idx="383">
                  <c:v>82</c:v>
                </c:pt>
                <c:pt idx="384">
                  <c:v>82</c:v>
                </c:pt>
                <c:pt idx="385">
                  <c:v>82</c:v>
                </c:pt>
                <c:pt idx="386">
                  <c:v>82</c:v>
                </c:pt>
                <c:pt idx="387">
                  <c:v>82</c:v>
                </c:pt>
                <c:pt idx="388">
                  <c:v>82</c:v>
                </c:pt>
                <c:pt idx="389">
                  <c:v>82</c:v>
                </c:pt>
                <c:pt idx="390">
                  <c:v>82</c:v>
                </c:pt>
                <c:pt idx="391">
                  <c:v>82</c:v>
                </c:pt>
                <c:pt idx="392">
                  <c:v>82</c:v>
                </c:pt>
                <c:pt idx="393">
                  <c:v>82</c:v>
                </c:pt>
                <c:pt idx="394">
                  <c:v>82</c:v>
                </c:pt>
                <c:pt idx="395">
                  <c:v>82</c:v>
                </c:pt>
                <c:pt idx="396">
                  <c:v>82</c:v>
                </c:pt>
                <c:pt idx="397">
                  <c:v>82</c:v>
                </c:pt>
              </c:numCache>
            </c:numRef>
          </c:xVal>
          <c:yVal>
            <c:numRef>
              <c:f>Regression_Output!$C$31:$C$428</c:f>
              <c:numCache>
                <c:formatCode>General</c:formatCode>
                <c:ptCount val="398"/>
                <c:pt idx="0">
                  <c:v>2.95314834227972</c:v>
                </c:pt>
                <c:pt idx="1">
                  <c:v>0.932218742340034</c:v>
                </c:pt>
                <c:pt idx="2">
                  <c:v>2.66821877185625</c:v>
                </c:pt>
                <c:pt idx="3">
                  <c:v>0.831781092959929</c:v>
                </c:pt>
                <c:pt idx="4">
                  <c:v>1.96272630936924</c:v>
                </c:pt>
                <c:pt idx="5">
                  <c:v>4.32446297829937</c:v>
                </c:pt>
                <c:pt idx="6">
                  <c:v>3.33595085991723</c:v>
                </c:pt>
                <c:pt idx="7">
                  <c:v>3.29903575156458</c:v>
                </c:pt>
                <c:pt idx="8">
                  <c:v>3.77387528185567</c:v>
                </c:pt>
                <c:pt idx="9">
                  <c:v>1.83043757085714</c:v>
                </c:pt>
                <c:pt idx="10">
                  <c:v>-0.367248444563302</c:v>
                </c:pt>
                <c:pt idx="11">
                  <c:v>-0.197490559742434</c:v>
                </c:pt>
                <c:pt idx="12">
                  <c:v>0.371225869041183</c:v>
                </c:pt>
                <c:pt idx="13">
                  <c:v>-5.13144647367864</c:v>
                </c:pt>
                <c:pt idx="14">
                  <c:v>-0.158971933487301</c:v>
                </c:pt>
                <c:pt idx="15">
                  <c:v>2.93604275170899</c:v>
                </c:pt>
                <c:pt idx="16">
                  <c:v>-1.44648252600525</c:v>
                </c:pt>
                <c:pt idx="17">
                  <c:v>0.0708280591310029</c:v>
                </c:pt>
                <c:pt idx="18">
                  <c:v>1.48349710757809</c:v>
                </c:pt>
                <c:pt idx="19">
                  <c:v>-1.18460173046751</c:v>
                </c:pt>
                <c:pt idx="20">
                  <c:v>3.99394019276043</c:v>
                </c:pt>
                <c:pt idx="21">
                  <c:v>1.75067527242454</c:v>
                </c:pt>
                <c:pt idx="22">
                  <c:v>2.25211317589913</c:v>
                </c:pt>
                <c:pt idx="23">
                  <c:v>2.68820007528532</c:v>
                </c:pt>
                <c:pt idx="24">
                  <c:v>0.657121318141215</c:v>
                </c:pt>
                <c:pt idx="25">
                  <c:v>2.38172589820058</c:v>
                </c:pt>
                <c:pt idx="26">
                  <c:v>1.5127107383488</c:v>
                </c:pt>
                <c:pt idx="27">
                  <c:v>2.61763359324351</c:v>
                </c:pt>
                <c:pt idx="28">
                  <c:v>2.5279900512347</c:v>
                </c:pt>
                <c:pt idx="29">
                  <c:v>0.730409996842987</c:v>
                </c:pt>
                <c:pt idx="30">
                  <c:v>4.60209531117128</c:v>
                </c:pt>
                <c:pt idx="31">
                  <c:v>-0.781722338841142</c:v>
                </c:pt>
                <c:pt idx="32">
                  <c:v>0.658759991018627</c:v>
                </c:pt>
                <c:pt idx="33">
                  <c:v>-2.50676724699309</c:v>
                </c:pt>
                <c:pt idx="34">
                  <c:v>-0.164097262868886</c:v>
                </c:pt>
                <c:pt idx="35">
                  <c:v>-0.453758944727014</c:v>
                </c:pt>
                <c:pt idx="36">
                  <c:v>1.19108519935732</c:v>
                </c:pt>
                <c:pt idx="37">
                  <c:v>0.622704354846597</c:v>
                </c:pt>
                <c:pt idx="38">
                  <c:v>2.5668855040504</c:v>
                </c:pt>
                <c:pt idx="39">
                  <c:v>3.48332123715969</c:v>
                </c:pt>
                <c:pt idx="40">
                  <c:v>1.87405067501795</c:v>
                </c:pt>
                <c:pt idx="41">
                  <c:v>2.12852822276997</c:v>
                </c:pt>
                <c:pt idx="42">
                  <c:v>5.15173473208755</c:v>
                </c:pt>
                <c:pt idx="43">
                  <c:v>4.24164434610638</c:v>
                </c:pt>
                <c:pt idx="44">
                  <c:v>6.93519122677132</c:v>
                </c:pt>
                <c:pt idx="45">
                  <c:v>-1.72734567346094</c:v>
                </c:pt>
                <c:pt idx="46">
                  <c:v>-1.01172381300277</c:v>
                </c:pt>
                <c:pt idx="47">
                  <c:v>1.27767755127082</c:v>
                </c:pt>
                <c:pt idx="48">
                  <c:v>-0.804941884174909</c:v>
                </c:pt>
                <c:pt idx="49">
                  <c:v>-0.267860503920392</c:v>
                </c:pt>
                <c:pt idx="50">
                  <c:v>2.82526443999355</c:v>
                </c:pt>
                <c:pt idx="51">
                  <c:v>4.44019139653032</c:v>
                </c:pt>
                <c:pt idx="52">
                  <c:v>4.73376252236692</c:v>
                </c:pt>
                <c:pt idx="53">
                  <c:v>2.12769287334796</c:v>
                </c:pt>
                <c:pt idx="54">
                  <c:v>5.19074988436069</c:v>
                </c:pt>
                <c:pt idx="55">
                  <c:v>-0.607427112687521</c:v>
                </c:pt>
                <c:pt idx="56">
                  <c:v>0.76461621912673</c:v>
                </c:pt>
                <c:pt idx="57">
                  <c:v>-2.33433497920802</c:v>
                </c:pt>
                <c:pt idx="58">
                  <c:v>0.47718989442491</c:v>
                </c:pt>
                <c:pt idx="59">
                  <c:v>-3.05118799517198</c:v>
                </c:pt>
                <c:pt idx="60">
                  <c:v>-3.54545213743747</c:v>
                </c:pt>
                <c:pt idx="61">
                  <c:v>-3.20114628733876</c:v>
                </c:pt>
                <c:pt idx="62">
                  <c:v>1.24609556591405</c:v>
                </c:pt>
                <c:pt idx="63">
                  <c:v>2.1608061881584</c:v>
                </c:pt>
                <c:pt idx="64">
                  <c:v>2.59079881017871</c:v>
                </c:pt>
                <c:pt idx="65">
                  <c:v>0.998716026391037</c:v>
                </c:pt>
                <c:pt idx="66">
                  <c:v>1.95915092692207</c:v>
                </c:pt>
                <c:pt idx="67">
                  <c:v>0.818581344113177</c:v>
                </c:pt>
                <c:pt idx="68">
                  <c:v>2.48407733234308</c:v>
                </c:pt>
                <c:pt idx="69">
                  <c:v>1.25130489080109</c:v>
                </c:pt>
                <c:pt idx="70">
                  <c:v>1.58234526126752</c:v>
                </c:pt>
                <c:pt idx="71">
                  <c:v>-6.37331295647235</c:v>
                </c:pt>
                <c:pt idx="72">
                  <c:v>1.33426937719474</c:v>
                </c:pt>
                <c:pt idx="73">
                  <c:v>0.221422784127292</c:v>
                </c:pt>
                <c:pt idx="74">
                  <c:v>1.59218867211342</c:v>
                </c:pt>
                <c:pt idx="75">
                  <c:v>1.16103611229058</c:v>
                </c:pt>
                <c:pt idx="76">
                  <c:v>-2.35983146940547</c:v>
                </c:pt>
                <c:pt idx="77">
                  <c:v>-2.00134074977061</c:v>
                </c:pt>
                <c:pt idx="78">
                  <c:v>0.159487985775947</c:v>
                </c:pt>
                <c:pt idx="79">
                  <c:v>0.239621154595024</c:v>
                </c:pt>
                <c:pt idx="80">
                  <c:v>-1.03315303316661</c:v>
                </c:pt>
                <c:pt idx="81">
                  <c:v>1.8665632784471</c:v>
                </c:pt>
                <c:pt idx="82">
                  <c:v>-1.83644177912381</c:v>
                </c:pt>
                <c:pt idx="83">
                  <c:v>3.8963014757302</c:v>
                </c:pt>
                <c:pt idx="84">
                  <c:v>-0.398281307522367</c:v>
                </c:pt>
                <c:pt idx="85">
                  <c:v>-0.605937148783482</c:v>
                </c:pt>
                <c:pt idx="86">
                  <c:v>-1.79393618381302</c:v>
                </c:pt>
                <c:pt idx="87">
                  <c:v>-1.78978408365946</c:v>
                </c:pt>
                <c:pt idx="88">
                  <c:v>0.251283927801857</c:v>
                </c:pt>
                <c:pt idx="89">
                  <c:v>-0.455206901884871</c:v>
                </c:pt>
                <c:pt idx="90">
                  <c:v>2.99673325227616</c:v>
                </c:pt>
                <c:pt idx="91">
                  <c:v>0.567321699557709</c:v>
                </c:pt>
                <c:pt idx="92">
                  <c:v>0.875059679154731</c:v>
                </c:pt>
                <c:pt idx="93">
                  <c:v>1.42804451330624</c:v>
                </c:pt>
                <c:pt idx="94">
                  <c:v>2.63292837704033</c:v>
                </c:pt>
                <c:pt idx="95">
                  <c:v>2.92485447400333</c:v>
                </c:pt>
                <c:pt idx="96">
                  <c:v>-2.47937557009562</c:v>
                </c:pt>
                <c:pt idx="97">
                  <c:v>-1.87324347803763</c:v>
                </c:pt>
                <c:pt idx="98">
                  <c:v>-3.51922320562093</c:v>
                </c:pt>
                <c:pt idx="99">
                  <c:v>-3.20868939821396</c:v>
                </c:pt>
                <c:pt idx="100">
                  <c:v>-3.27198416371674</c:v>
                </c:pt>
                <c:pt idx="101">
                  <c:v>2.10496234108077</c:v>
                </c:pt>
                <c:pt idx="102">
                  <c:v>-2.72305020887503</c:v>
                </c:pt>
                <c:pt idx="103">
                  <c:v>1.93607609320588</c:v>
                </c:pt>
                <c:pt idx="104">
                  <c:v>2.71166907110098</c:v>
                </c:pt>
                <c:pt idx="105">
                  <c:v>2.81143560109582</c:v>
                </c:pt>
                <c:pt idx="106">
                  <c:v>1.16488396595831</c:v>
                </c:pt>
                <c:pt idx="107">
                  <c:v>-4.15816140162017</c:v>
                </c:pt>
                <c:pt idx="108">
                  <c:v>-7.18099153925481</c:v>
                </c:pt>
                <c:pt idx="109">
                  <c:v>-3.60847372001439</c:v>
                </c:pt>
                <c:pt idx="110">
                  <c:v>-4.42138800840881</c:v>
                </c:pt>
                <c:pt idx="111">
                  <c:v>-9.59887488705947</c:v>
                </c:pt>
                <c:pt idx="112">
                  <c:v>-5.58628704665188</c:v>
                </c:pt>
                <c:pt idx="113">
                  <c:v>-1.58241852870184</c:v>
                </c:pt>
                <c:pt idx="114">
                  <c:v>0.480574510859569</c:v>
                </c:pt>
                <c:pt idx="115">
                  <c:v>0.835384135175659</c:v>
                </c:pt>
                <c:pt idx="116">
                  <c:v>3.72096481472149</c:v>
                </c:pt>
                <c:pt idx="117">
                  <c:v>0.463406191506405</c:v>
                </c:pt>
                <c:pt idx="118">
                  <c:v>-2.79967902352258</c:v>
                </c:pt>
                <c:pt idx="119">
                  <c:v>-3.57480080919452</c:v>
                </c:pt>
                <c:pt idx="120">
                  <c:v>-2.63325696357011</c:v>
                </c:pt>
                <c:pt idx="121">
                  <c:v>-2.83711941244373</c:v>
                </c:pt>
                <c:pt idx="122">
                  <c:v>1.08618952350276</c:v>
                </c:pt>
                <c:pt idx="123">
                  <c:v>-2.98364767684215</c:v>
                </c:pt>
                <c:pt idx="124">
                  <c:v>-5.25641020425639</c:v>
                </c:pt>
                <c:pt idx="125">
                  <c:v>-0.375301680076603</c:v>
                </c:pt>
                <c:pt idx="126">
                  <c:v>-0.967830699454545</c:v>
                </c:pt>
                <c:pt idx="127">
                  <c:v>-3.25440844116976</c:v>
                </c:pt>
                <c:pt idx="128">
                  <c:v>-4.7985270130525</c:v>
                </c:pt>
                <c:pt idx="129">
                  <c:v>0.919699681682836</c:v>
                </c:pt>
                <c:pt idx="130">
                  <c:v>1.70129965038402</c:v>
                </c:pt>
                <c:pt idx="131">
                  <c:v>1.11134484061524</c:v>
                </c:pt>
                <c:pt idx="132">
                  <c:v>0.840191089866153</c:v>
                </c:pt>
                <c:pt idx="133">
                  <c:v>-0.838954062184108</c:v>
                </c:pt>
                <c:pt idx="134">
                  <c:v>-1.92680621377154</c:v>
                </c:pt>
                <c:pt idx="135">
                  <c:v>0.64582647151321</c:v>
                </c:pt>
                <c:pt idx="136">
                  <c:v>2.24453583526468</c:v>
                </c:pt>
                <c:pt idx="137">
                  <c:v>2.12689392715964</c:v>
                </c:pt>
                <c:pt idx="138">
                  <c:v>2.22615827450542</c:v>
                </c:pt>
                <c:pt idx="139">
                  <c:v>3.37386410255047</c:v>
                </c:pt>
                <c:pt idx="140">
                  <c:v>0.991486415517464</c:v>
                </c:pt>
                <c:pt idx="141">
                  <c:v>2.23108748660781</c:v>
                </c:pt>
                <c:pt idx="142">
                  <c:v>-2.24903221392178</c:v>
                </c:pt>
                <c:pt idx="143">
                  <c:v>-0.10788541319198</c:v>
                </c:pt>
                <c:pt idx="144">
                  <c:v>-1.02335805398927</c:v>
                </c:pt>
                <c:pt idx="145">
                  <c:v>2.1068076694561</c:v>
                </c:pt>
                <c:pt idx="146">
                  <c:v>2.25678330490507</c:v>
                </c:pt>
                <c:pt idx="147">
                  <c:v>-3.38098467534247</c:v>
                </c:pt>
                <c:pt idx="148">
                  <c:v>-0.835440453570097</c:v>
                </c:pt>
                <c:pt idx="149">
                  <c:v>-2.49969894345831</c:v>
                </c:pt>
                <c:pt idx="150">
                  <c:v>-1.02125738795431</c:v>
                </c:pt>
                <c:pt idx="151">
                  <c:v>2.9530240327575</c:v>
                </c:pt>
                <c:pt idx="152">
                  <c:v>-1.53066519866174</c:v>
                </c:pt>
                <c:pt idx="153">
                  <c:v>-1.57237270574204</c:v>
                </c:pt>
                <c:pt idx="154">
                  <c:v>-5.67501057281345</c:v>
                </c:pt>
                <c:pt idx="155">
                  <c:v>-7.36524760721431</c:v>
                </c:pt>
                <c:pt idx="156">
                  <c:v>3.75455990146287</c:v>
                </c:pt>
                <c:pt idx="157">
                  <c:v>1.62212851503394</c:v>
                </c:pt>
                <c:pt idx="158">
                  <c:v>3.65770970796334</c:v>
                </c:pt>
                <c:pt idx="159">
                  <c:v>2.13385633327539</c:v>
                </c:pt>
                <c:pt idx="160">
                  <c:v>0.408647201276466</c:v>
                </c:pt>
                <c:pt idx="161">
                  <c:v>-0.87945786207667</c:v>
                </c:pt>
                <c:pt idx="162">
                  <c:v>-3.11616341357316</c:v>
                </c:pt>
                <c:pt idx="163">
                  <c:v>0.670239275368182</c:v>
                </c:pt>
                <c:pt idx="164">
                  <c:v>-0.835935469365161</c:v>
                </c:pt>
                <c:pt idx="165">
                  <c:v>-0.246290541959127</c:v>
                </c:pt>
                <c:pt idx="166">
                  <c:v>-7.95792833830846</c:v>
                </c:pt>
                <c:pt idx="167">
                  <c:v>-0.331538956892309</c:v>
                </c:pt>
                <c:pt idx="168">
                  <c:v>-1.15071811740772</c:v>
                </c:pt>
                <c:pt idx="169">
                  <c:v>-2.92103611738511</c:v>
                </c:pt>
                <c:pt idx="170">
                  <c:v>-1.66852498521475</c:v>
                </c:pt>
                <c:pt idx="171">
                  <c:v>-1.99030755452976</c:v>
                </c:pt>
                <c:pt idx="172">
                  <c:v>-2.51580829140982</c:v>
                </c:pt>
                <c:pt idx="173">
                  <c:v>-3.03703099848033</c:v>
                </c:pt>
                <c:pt idx="174">
                  <c:v>-3.18411304680668</c:v>
                </c:pt>
                <c:pt idx="175">
                  <c:v>-0.212445012195989</c:v>
                </c:pt>
                <c:pt idx="176">
                  <c:v>-2.18013367001278</c:v>
                </c:pt>
                <c:pt idx="177">
                  <c:v>-1.38500304213111</c:v>
                </c:pt>
                <c:pt idx="178">
                  <c:v>-0.0113540970340438</c:v>
                </c:pt>
                <c:pt idx="179">
                  <c:v>-0.744134730824477</c:v>
                </c:pt>
                <c:pt idx="180">
                  <c:v>0.770354832646419</c:v>
                </c:pt>
                <c:pt idx="181">
                  <c:v>0.830199224289736</c:v>
                </c:pt>
                <c:pt idx="182">
                  <c:v>1.31170731836633</c:v>
                </c:pt>
                <c:pt idx="183">
                  <c:v>-3.68205992491719</c:v>
                </c:pt>
                <c:pt idx="184">
                  <c:v>-0.0328276136035655</c:v>
                </c:pt>
                <c:pt idx="185">
                  <c:v>-0.763174383243751</c:v>
                </c:pt>
                <c:pt idx="186">
                  <c:v>-1.34069012841392</c:v>
                </c:pt>
                <c:pt idx="187">
                  <c:v>2.76036601971506</c:v>
                </c:pt>
                <c:pt idx="188">
                  <c:v>0.988260887929577</c:v>
                </c:pt>
                <c:pt idx="189">
                  <c:v>-1.27475161250825</c:v>
                </c:pt>
                <c:pt idx="190">
                  <c:v>-0.938693949835056</c:v>
                </c:pt>
                <c:pt idx="191">
                  <c:v>0.636060861543975</c:v>
                </c:pt>
                <c:pt idx="192">
                  <c:v>1.10162507214648</c:v>
                </c:pt>
                <c:pt idx="193">
                  <c:v>1.17946913989913</c:v>
                </c:pt>
                <c:pt idx="194">
                  <c:v>-0.324036949514706</c:v>
                </c:pt>
                <c:pt idx="195">
                  <c:v>0.234570292105296</c:v>
                </c:pt>
                <c:pt idx="196">
                  <c:v>-3.53378333268198</c:v>
                </c:pt>
                <c:pt idx="197">
                  <c:v>-0.983140365097253</c:v>
                </c:pt>
                <c:pt idx="198">
                  <c:v>0.0859162346377147</c:v>
                </c:pt>
                <c:pt idx="199">
                  <c:v>1.21356943272973</c:v>
                </c:pt>
                <c:pt idx="200">
                  <c:v>-2.39590149899166</c:v>
                </c:pt>
                <c:pt idx="201">
                  <c:v>-0.532872130294351</c:v>
                </c:pt>
                <c:pt idx="202">
                  <c:v>-5.05452361598007</c:v>
                </c:pt>
                <c:pt idx="203">
                  <c:v>-1.17308489158898</c:v>
                </c:pt>
                <c:pt idx="204">
                  <c:v>0.783152458252587</c:v>
                </c:pt>
                <c:pt idx="205">
                  <c:v>-2.22625416367634</c:v>
                </c:pt>
                <c:pt idx="206">
                  <c:v>1.24242711177733</c:v>
                </c:pt>
                <c:pt idx="207">
                  <c:v>-2.3555152930215</c:v>
                </c:pt>
                <c:pt idx="208">
                  <c:v>-3.69202878730871</c:v>
                </c:pt>
                <c:pt idx="209">
                  <c:v>-3.11416598663376</c:v>
                </c:pt>
                <c:pt idx="210">
                  <c:v>-5.80580280363876</c:v>
                </c:pt>
                <c:pt idx="211">
                  <c:v>-1.11281769818553</c:v>
                </c:pt>
                <c:pt idx="212">
                  <c:v>2.64940275594299</c:v>
                </c:pt>
                <c:pt idx="213">
                  <c:v>-3.51540558097064</c:v>
                </c:pt>
                <c:pt idx="214">
                  <c:v>-4.29834815477306</c:v>
                </c:pt>
                <c:pt idx="215">
                  <c:v>-4.99284601644672</c:v>
                </c:pt>
                <c:pt idx="216">
                  <c:v>-0.517629803074975</c:v>
                </c:pt>
                <c:pt idx="217">
                  <c:v>1.83645875986545</c:v>
                </c:pt>
                <c:pt idx="218">
                  <c:v>4.16928885338373</c:v>
                </c:pt>
                <c:pt idx="219">
                  <c:v>-1.74006504170756</c:v>
                </c:pt>
                <c:pt idx="220">
                  <c:v>1.24839093173066</c:v>
                </c:pt>
                <c:pt idx="221">
                  <c:v>-0.103532663778019</c:v>
                </c:pt>
                <c:pt idx="222">
                  <c:v>0.382061139124382</c:v>
                </c:pt>
                <c:pt idx="223">
                  <c:v>-0.732152299144786</c:v>
                </c:pt>
                <c:pt idx="224">
                  <c:v>-0.216072708202461</c:v>
                </c:pt>
                <c:pt idx="225">
                  <c:v>-3.13490819973168</c:v>
                </c:pt>
                <c:pt idx="226">
                  <c:v>-0.515368800893796</c:v>
                </c:pt>
                <c:pt idx="227">
                  <c:v>-0.679182918383418</c:v>
                </c:pt>
                <c:pt idx="228">
                  <c:v>-2.50614798037418</c:v>
                </c:pt>
                <c:pt idx="229">
                  <c:v>-0.549601079453701</c:v>
                </c:pt>
                <c:pt idx="230">
                  <c:v>-0.61828342393914</c:v>
                </c:pt>
                <c:pt idx="231">
                  <c:v>-0.301798325190724</c:v>
                </c:pt>
                <c:pt idx="232">
                  <c:v>0.412739403606146</c:v>
                </c:pt>
                <c:pt idx="233">
                  <c:v>-1.76140800902115</c:v>
                </c:pt>
                <c:pt idx="234">
                  <c:v>-0.537332086974473</c:v>
                </c:pt>
                <c:pt idx="235">
                  <c:v>-4.40623562335515</c:v>
                </c:pt>
                <c:pt idx="236">
                  <c:v>0.808034429636436</c:v>
                </c:pt>
                <c:pt idx="237">
                  <c:v>1.45450428935736</c:v>
                </c:pt>
                <c:pt idx="238">
                  <c:v>5.00361080741927</c:v>
                </c:pt>
                <c:pt idx="239">
                  <c:v>-2.22702215632974</c:v>
                </c:pt>
                <c:pt idx="240">
                  <c:v>1.4364899083833</c:v>
                </c:pt>
                <c:pt idx="241">
                  <c:v>-4.20266787180621</c:v>
                </c:pt>
                <c:pt idx="242">
                  <c:v>-4.719553010378</c:v>
                </c:pt>
                <c:pt idx="243">
                  <c:v>-5.04871538864806</c:v>
                </c:pt>
                <c:pt idx="244">
                  <c:v>10.9653112640871</c:v>
                </c:pt>
                <c:pt idx="245">
                  <c:v>4.90488873326389</c:v>
                </c:pt>
                <c:pt idx="246">
                  <c:v>-0.295175835023102</c:v>
                </c:pt>
                <c:pt idx="247">
                  <c:v>7.06817035803618</c:v>
                </c:pt>
                <c:pt idx="248">
                  <c:v>1.90346217166034</c:v>
                </c:pt>
                <c:pt idx="249">
                  <c:v>-1.78513611764343</c:v>
                </c:pt>
                <c:pt idx="250">
                  <c:v>-0.307923668184614</c:v>
                </c:pt>
                <c:pt idx="251">
                  <c:v>-0.274359736244161</c:v>
                </c:pt>
                <c:pt idx="252">
                  <c:v>-2.03937086598801</c:v>
                </c:pt>
                <c:pt idx="253">
                  <c:v>-2.72362539035112</c:v>
                </c:pt>
                <c:pt idx="254">
                  <c:v>-4.22228625777859</c:v>
                </c:pt>
                <c:pt idx="255">
                  <c:v>-0.557243785825101</c:v>
                </c:pt>
                <c:pt idx="256">
                  <c:v>-1.21839457016083</c:v>
                </c:pt>
                <c:pt idx="257">
                  <c:v>-4.06365397011653</c:v>
                </c:pt>
                <c:pt idx="258">
                  <c:v>-1.370893237668</c:v>
                </c:pt>
                <c:pt idx="259">
                  <c:v>-3.00319714563601</c:v>
                </c:pt>
                <c:pt idx="260">
                  <c:v>-1.84049661298565</c:v>
                </c:pt>
                <c:pt idx="261">
                  <c:v>-3.91397437358413</c:v>
                </c:pt>
                <c:pt idx="262">
                  <c:v>-2.24432883028595</c:v>
                </c:pt>
                <c:pt idx="263">
                  <c:v>-2.74936585335601</c:v>
                </c:pt>
                <c:pt idx="264">
                  <c:v>-4.66100869120019</c:v>
                </c:pt>
                <c:pt idx="265">
                  <c:v>0.0425561040395266</c:v>
                </c:pt>
                <c:pt idx="266">
                  <c:v>1.01027420233894</c:v>
                </c:pt>
                <c:pt idx="267">
                  <c:v>-1.77023297673025</c:v>
                </c:pt>
                <c:pt idx="268">
                  <c:v>-3.52322535018549</c:v>
                </c:pt>
                <c:pt idx="269">
                  <c:v>2.55180851835708</c:v>
                </c:pt>
                <c:pt idx="270">
                  <c:v>-8.52234036118171</c:v>
                </c:pt>
                <c:pt idx="271">
                  <c:v>-2.46703139517518</c:v>
                </c:pt>
                <c:pt idx="272">
                  <c:v>-1.41034824111165</c:v>
                </c:pt>
                <c:pt idx="273">
                  <c:v>-6.14250739046135</c:v>
                </c:pt>
                <c:pt idx="274">
                  <c:v>-5.28806816130525</c:v>
                </c:pt>
                <c:pt idx="275">
                  <c:v>-6.19841254006054</c:v>
                </c:pt>
                <c:pt idx="276">
                  <c:v>-4.25790717258288</c:v>
                </c:pt>
                <c:pt idx="277">
                  <c:v>-5.27934974874116</c:v>
                </c:pt>
                <c:pt idx="278">
                  <c:v>0.335574054457457</c:v>
                </c:pt>
                <c:pt idx="279">
                  <c:v>-2.5048732973256</c:v>
                </c:pt>
                <c:pt idx="280">
                  <c:v>-1.94028995364317</c:v>
                </c:pt>
                <c:pt idx="281">
                  <c:v>-5.42040413120037</c:v>
                </c:pt>
                <c:pt idx="282">
                  <c:v>-3.14698582264966</c:v>
                </c:pt>
                <c:pt idx="283">
                  <c:v>-3.73899237640655</c:v>
                </c:pt>
                <c:pt idx="284">
                  <c:v>-2.13788587137108</c:v>
                </c:pt>
                <c:pt idx="285">
                  <c:v>-2.85053825237891</c:v>
                </c:pt>
                <c:pt idx="286">
                  <c:v>-2.79573096925957</c:v>
                </c:pt>
                <c:pt idx="287">
                  <c:v>-3.16721109476886</c:v>
                </c:pt>
                <c:pt idx="288">
                  <c:v>-1.87843519815718</c:v>
                </c:pt>
                <c:pt idx="289">
                  <c:v>0.0448068080493016</c:v>
                </c:pt>
                <c:pt idx="290">
                  <c:v>-3.54710582547155</c:v>
                </c:pt>
                <c:pt idx="291">
                  <c:v>-1.51432347534973</c:v>
                </c:pt>
                <c:pt idx="292">
                  <c:v>-1.24834900474188</c:v>
                </c:pt>
                <c:pt idx="293">
                  <c:v>-0.370573139128666</c:v>
                </c:pt>
                <c:pt idx="294">
                  <c:v>0.590046641048602</c:v>
                </c:pt>
                <c:pt idx="295">
                  <c:v>4.72148571974315</c:v>
                </c:pt>
                <c:pt idx="296">
                  <c:v>0.94383168469242</c:v>
                </c:pt>
                <c:pt idx="297">
                  <c:v>1.95550726486793</c:v>
                </c:pt>
                <c:pt idx="298">
                  <c:v>2.42640429125992</c:v>
                </c:pt>
                <c:pt idx="299">
                  <c:v>1.38311434418438</c:v>
                </c:pt>
                <c:pt idx="300">
                  <c:v>0.945046805757876</c:v>
                </c:pt>
                <c:pt idx="301">
                  <c:v>4.9404922675901</c:v>
                </c:pt>
                <c:pt idx="302">
                  <c:v>4.75828592256332</c:v>
                </c:pt>
                <c:pt idx="303">
                  <c:v>-1.74343870795509</c:v>
                </c:pt>
                <c:pt idx="304">
                  <c:v>6.26313873881855</c:v>
                </c:pt>
                <c:pt idx="305">
                  <c:v>1.42020726715243</c:v>
                </c:pt>
                <c:pt idx="306">
                  <c:v>2.522723794034</c:v>
                </c:pt>
                <c:pt idx="307">
                  <c:v>1.08018405859502</c:v>
                </c:pt>
                <c:pt idx="308">
                  <c:v>6.00853992399779</c:v>
                </c:pt>
                <c:pt idx="309">
                  <c:v>9.76980925277041</c:v>
                </c:pt>
                <c:pt idx="310">
                  <c:v>3.34210463995375</c:v>
                </c:pt>
                <c:pt idx="311">
                  <c:v>1.48863016792675</c:v>
                </c:pt>
                <c:pt idx="312">
                  <c:v>3.12394200953724</c:v>
                </c:pt>
                <c:pt idx="313">
                  <c:v>0.276305356860249</c:v>
                </c:pt>
                <c:pt idx="314">
                  <c:v>-0.00352041669517433</c:v>
                </c:pt>
                <c:pt idx="315">
                  <c:v>-1.57915713913686</c:v>
                </c:pt>
                <c:pt idx="316">
                  <c:v>-4.72883805304592</c:v>
                </c:pt>
                <c:pt idx="317">
                  <c:v>2.81425706630106</c:v>
                </c:pt>
                <c:pt idx="318">
                  <c:v>-0.15976212884819</c:v>
                </c:pt>
                <c:pt idx="319">
                  <c:v>0.0922556834349599</c:v>
                </c:pt>
                <c:pt idx="320">
                  <c:v>5.56222437107846</c:v>
                </c:pt>
                <c:pt idx="321">
                  <c:v>-0.414738523099821</c:v>
                </c:pt>
                <c:pt idx="322">
                  <c:v>12.9970962349293</c:v>
                </c:pt>
                <c:pt idx="323">
                  <c:v>1.29507908354133</c:v>
                </c:pt>
                <c:pt idx="324">
                  <c:v>7.10203949721577</c:v>
                </c:pt>
                <c:pt idx="325">
                  <c:v>11.3066013736796</c:v>
                </c:pt>
                <c:pt idx="326">
                  <c:v>11.8932003850902</c:v>
                </c:pt>
                <c:pt idx="327">
                  <c:v>9.41888944200962</c:v>
                </c:pt>
                <c:pt idx="328">
                  <c:v>3.93768147433174</c:v>
                </c:pt>
                <c:pt idx="329">
                  <c:v>9.56115670396524</c:v>
                </c:pt>
                <c:pt idx="330">
                  <c:v>7.00629703024011</c:v>
                </c:pt>
                <c:pt idx="331">
                  <c:v>0.236966691301845</c:v>
                </c:pt>
                <c:pt idx="332">
                  <c:v>-4.00186157838479</c:v>
                </c:pt>
                <c:pt idx="333">
                  <c:v>5.22821368907079</c:v>
                </c:pt>
                <c:pt idx="334">
                  <c:v>-6.96750675033042</c:v>
                </c:pt>
                <c:pt idx="335">
                  <c:v>5.31231331748008</c:v>
                </c:pt>
                <c:pt idx="336">
                  <c:v>-2.29471716862267</c:v>
                </c:pt>
                <c:pt idx="337">
                  <c:v>-0.231444288207491</c:v>
                </c:pt>
                <c:pt idx="338">
                  <c:v>-2.234128971588</c:v>
                </c:pt>
                <c:pt idx="339">
                  <c:v>-2.24175196985211</c:v>
                </c:pt>
                <c:pt idx="340">
                  <c:v>-2.94535710857822</c:v>
                </c:pt>
                <c:pt idx="341">
                  <c:v>-3.60647059846201</c:v>
                </c:pt>
                <c:pt idx="342">
                  <c:v>0.114060216847953</c:v>
                </c:pt>
                <c:pt idx="343">
                  <c:v>2.50439523562765</c:v>
                </c:pt>
                <c:pt idx="344">
                  <c:v>6.07184706885961</c:v>
                </c:pt>
                <c:pt idx="345">
                  <c:v>-1.401447462922</c:v>
                </c:pt>
                <c:pt idx="346">
                  <c:v>-2.53057023585018</c:v>
                </c:pt>
                <c:pt idx="347">
                  <c:v>1.63349617045557</c:v>
                </c:pt>
                <c:pt idx="348">
                  <c:v>2.89570323236982</c:v>
                </c:pt>
                <c:pt idx="349">
                  <c:v>-0.973140908310015</c:v>
                </c:pt>
                <c:pt idx="350">
                  <c:v>3.78198355469128</c:v>
                </c:pt>
                <c:pt idx="351">
                  <c:v>2.40194883754518</c:v>
                </c:pt>
                <c:pt idx="352">
                  <c:v>-0.266243490876768</c:v>
                </c:pt>
                <c:pt idx="353">
                  <c:v>0.701633899712995</c:v>
                </c:pt>
                <c:pt idx="354">
                  <c:v>3.02234648941385</c:v>
                </c:pt>
                <c:pt idx="355">
                  <c:v>0.0562142559203735</c:v>
                </c:pt>
                <c:pt idx="356">
                  <c:v>-0.543379883919677</c:v>
                </c:pt>
                <c:pt idx="357">
                  <c:v>2.04758436748298</c:v>
                </c:pt>
                <c:pt idx="358">
                  <c:v>0.172620908709398</c:v>
                </c:pt>
                <c:pt idx="359">
                  <c:v>1.56204017551914</c:v>
                </c:pt>
                <c:pt idx="360">
                  <c:v>4.47925919898846</c:v>
                </c:pt>
                <c:pt idx="361">
                  <c:v>-3.23114514684265</c:v>
                </c:pt>
                <c:pt idx="362">
                  <c:v>-3.85201367409279</c:v>
                </c:pt>
                <c:pt idx="363">
                  <c:v>-1.52421822709993</c:v>
                </c:pt>
                <c:pt idx="364">
                  <c:v>2.92284336073684</c:v>
                </c:pt>
                <c:pt idx="365">
                  <c:v>-5.92028565421055</c:v>
                </c:pt>
                <c:pt idx="366">
                  <c:v>-6.31153860166739</c:v>
                </c:pt>
                <c:pt idx="367">
                  <c:v>-1.26108735520534</c:v>
                </c:pt>
                <c:pt idx="368">
                  <c:v>-1.94027074374445</c:v>
                </c:pt>
                <c:pt idx="369">
                  <c:v>3.48312617834335</c:v>
                </c:pt>
                <c:pt idx="370">
                  <c:v>1.79483442436476</c:v>
                </c:pt>
                <c:pt idx="371">
                  <c:v>-0.980853044942237</c:v>
                </c:pt>
                <c:pt idx="372">
                  <c:v>-1.98283931411572</c:v>
                </c:pt>
                <c:pt idx="373">
                  <c:v>-3.73474945469984</c:v>
                </c:pt>
                <c:pt idx="374">
                  <c:v>-4.52963276693657</c:v>
                </c:pt>
                <c:pt idx="375">
                  <c:v>1.45504905328342</c:v>
                </c:pt>
                <c:pt idx="376">
                  <c:v>1.24611034641867</c:v>
                </c:pt>
                <c:pt idx="377">
                  <c:v>-5.06685484235872</c:v>
                </c:pt>
                <c:pt idx="378">
                  <c:v>5.74793937021637</c:v>
                </c:pt>
                <c:pt idx="379">
                  <c:v>3.75723539562257</c:v>
                </c:pt>
                <c:pt idx="380">
                  <c:v>1.19984631429546</c:v>
                </c:pt>
                <c:pt idx="381">
                  <c:v>1.56106939544075</c:v>
                </c:pt>
                <c:pt idx="382">
                  <c:v>-0.47675825977143</c:v>
                </c:pt>
                <c:pt idx="383">
                  <c:v>2.11416648871126</c:v>
                </c:pt>
                <c:pt idx="384">
                  <c:v>-3.9474623588703</c:v>
                </c:pt>
                <c:pt idx="385">
                  <c:v>2.20803880768295</c:v>
                </c:pt>
                <c:pt idx="386">
                  <c:v>-1.88612934018287</c:v>
                </c:pt>
                <c:pt idx="387">
                  <c:v>9.58964827817395</c:v>
                </c:pt>
                <c:pt idx="388">
                  <c:v>-3.7400237410265</c:v>
                </c:pt>
                <c:pt idx="389">
                  <c:v>-6.4280133901577</c:v>
                </c:pt>
                <c:pt idx="390">
                  <c:v>0.262820970232298</c:v>
                </c:pt>
                <c:pt idx="391">
                  <c:v>5.25240809904544</c:v>
                </c:pt>
                <c:pt idx="392">
                  <c:v>-0.491304434092122</c:v>
                </c:pt>
                <c:pt idx="393">
                  <c:v>-1.25091404652878</c:v>
                </c:pt>
                <c:pt idx="394">
                  <c:v>9.46714119790205</c:v>
                </c:pt>
                <c:pt idx="395">
                  <c:v>0.876861364286924</c:v>
                </c:pt>
                <c:pt idx="396">
                  <c:v>-1.32689601651887</c:v>
                </c:pt>
                <c:pt idx="397">
                  <c:v>2.29778336103639</c:v>
                </c:pt>
              </c:numCache>
            </c:numRef>
          </c:yVal>
          <c:smooth val="0"/>
        </c:ser>
        <c:axId val="55035947"/>
        <c:axId val="19108990"/>
      </c:scatterChart>
      <c:valAx>
        <c:axId val="5503594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model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9108990"/>
        <c:crossesAt val="-10"/>
        <c:crossBetween val="midCat"/>
      </c:valAx>
      <c:valAx>
        <c:axId val="19108990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Residuals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503594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>
              <c:idx val="3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1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0000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>
                <a:solidFill>
                  <a:srgbClr val="ff3333"/>
                </a:solidFill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xVal>
            <c:numRef>
              <c:f>mpg_data_for_test!$D$2:$D$399</c:f>
              <c:numCache>
                <c:formatCode>General</c:formatCode>
                <c:ptCount val="398"/>
                <c:pt idx="0">
                  <c:v>130</c:v>
                </c:pt>
                <c:pt idx="1">
                  <c:v>165</c:v>
                </c:pt>
                <c:pt idx="2">
                  <c:v>150</c:v>
                </c:pt>
                <c:pt idx="3">
                  <c:v>150</c:v>
                </c:pt>
                <c:pt idx="4">
                  <c:v>140</c:v>
                </c:pt>
                <c:pt idx="5">
                  <c:v>198</c:v>
                </c:pt>
                <c:pt idx="6">
                  <c:v>220</c:v>
                </c:pt>
                <c:pt idx="7">
                  <c:v>215</c:v>
                </c:pt>
                <c:pt idx="8">
                  <c:v>225</c:v>
                </c:pt>
                <c:pt idx="9">
                  <c:v>190</c:v>
                </c:pt>
                <c:pt idx="10">
                  <c:v>170</c:v>
                </c:pt>
                <c:pt idx="11">
                  <c:v>160</c:v>
                </c:pt>
                <c:pt idx="12">
                  <c:v>150</c:v>
                </c:pt>
                <c:pt idx="13">
                  <c:v>225</c:v>
                </c:pt>
                <c:pt idx="14">
                  <c:v>95</c:v>
                </c:pt>
                <c:pt idx="15">
                  <c:v>95</c:v>
                </c:pt>
                <c:pt idx="16">
                  <c:v>97</c:v>
                </c:pt>
                <c:pt idx="17">
                  <c:v>85</c:v>
                </c:pt>
                <c:pt idx="18">
                  <c:v>88</c:v>
                </c:pt>
                <c:pt idx="19">
                  <c:v>46</c:v>
                </c:pt>
                <c:pt idx="20">
                  <c:v>87</c:v>
                </c:pt>
                <c:pt idx="21">
                  <c:v>90</c:v>
                </c:pt>
                <c:pt idx="22">
                  <c:v>95</c:v>
                </c:pt>
                <c:pt idx="23">
                  <c:v>113</c:v>
                </c:pt>
                <c:pt idx="24">
                  <c:v>90</c:v>
                </c:pt>
                <c:pt idx="25">
                  <c:v>215</c:v>
                </c:pt>
                <c:pt idx="26">
                  <c:v>200</c:v>
                </c:pt>
                <c:pt idx="27">
                  <c:v>210</c:v>
                </c:pt>
                <c:pt idx="28">
                  <c:v>193</c:v>
                </c:pt>
                <c:pt idx="29">
                  <c:v>88</c:v>
                </c:pt>
                <c:pt idx="30">
                  <c:v>90</c:v>
                </c:pt>
                <c:pt idx="31">
                  <c:v>95</c:v>
                </c:pt>
                <c:pt idx="32">
                  <c:v>90</c:v>
                </c:pt>
                <c:pt idx="33">
                  <c:v>100</c:v>
                </c:pt>
                <c:pt idx="34">
                  <c:v>105</c:v>
                </c:pt>
                <c:pt idx="35">
                  <c:v>100</c:v>
                </c:pt>
                <c:pt idx="36">
                  <c:v>88</c:v>
                </c:pt>
                <c:pt idx="37">
                  <c:v>100</c:v>
                </c:pt>
                <c:pt idx="38">
                  <c:v>165</c:v>
                </c:pt>
                <c:pt idx="39">
                  <c:v>175</c:v>
                </c:pt>
                <c:pt idx="40">
                  <c:v>153</c:v>
                </c:pt>
                <c:pt idx="41">
                  <c:v>150</c:v>
                </c:pt>
                <c:pt idx="42">
                  <c:v>180</c:v>
                </c:pt>
                <c:pt idx="43">
                  <c:v>170</c:v>
                </c:pt>
                <c:pt idx="44">
                  <c:v>175</c:v>
                </c:pt>
                <c:pt idx="45">
                  <c:v>110</c:v>
                </c:pt>
                <c:pt idx="46">
                  <c:v>72</c:v>
                </c:pt>
                <c:pt idx="47">
                  <c:v>100</c:v>
                </c:pt>
                <c:pt idx="48">
                  <c:v>88</c:v>
                </c:pt>
                <c:pt idx="49">
                  <c:v>86</c:v>
                </c:pt>
                <c:pt idx="50">
                  <c:v>90</c:v>
                </c:pt>
                <c:pt idx="51">
                  <c:v>70</c:v>
                </c:pt>
                <c:pt idx="52">
                  <c:v>76</c:v>
                </c:pt>
                <c:pt idx="53">
                  <c:v>65</c:v>
                </c:pt>
                <c:pt idx="54">
                  <c:v>69</c:v>
                </c:pt>
                <c:pt idx="55">
                  <c:v>60</c:v>
                </c:pt>
                <c:pt idx="56">
                  <c:v>70</c:v>
                </c:pt>
                <c:pt idx="57">
                  <c:v>95</c:v>
                </c:pt>
                <c:pt idx="58">
                  <c:v>80</c:v>
                </c:pt>
                <c:pt idx="59">
                  <c:v>54</c:v>
                </c:pt>
                <c:pt idx="60">
                  <c:v>90</c:v>
                </c:pt>
                <c:pt idx="61">
                  <c:v>86</c:v>
                </c:pt>
                <c:pt idx="62">
                  <c:v>165</c:v>
                </c:pt>
                <c:pt idx="63">
                  <c:v>175</c:v>
                </c:pt>
                <c:pt idx="64">
                  <c:v>150</c:v>
                </c:pt>
                <c:pt idx="65">
                  <c:v>153</c:v>
                </c:pt>
                <c:pt idx="66">
                  <c:v>150</c:v>
                </c:pt>
                <c:pt idx="67">
                  <c:v>208</c:v>
                </c:pt>
                <c:pt idx="68">
                  <c:v>155</c:v>
                </c:pt>
                <c:pt idx="69">
                  <c:v>160</c:v>
                </c:pt>
                <c:pt idx="70">
                  <c:v>190</c:v>
                </c:pt>
                <c:pt idx="71">
                  <c:v>97</c:v>
                </c:pt>
                <c:pt idx="72">
                  <c:v>150</c:v>
                </c:pt>
                <c:pt idx="73">
                  <c:v>130</c:v>
                </c:pt>
                <c:pt idx="74">
                  <c:v>140</c:v>
                </c:pt>
                <c:pt idx="75">
                  <c:v>150</c:v>
                </c:pt>
                <c:pt idx="76">
                  <c:v>112</c:v>
                </c:pt>
                <c:pt idx="77">
                  <c:v>76</c:v>
                </c:pt>
                <c:pt idx="78">
                  <c:v>87</c:v>
                </c:pt>
                <c:pt idx="79">
                  <c:v>69</c:v>
                </c:pt>
                <c:pt idx="80">
                  <c:v>86</c:v>
                </c:pt>
                <c:pt idx="81">
                  <c:v>92</c:v>
                </c:pt>
                <c:pt idx="82">
                  <c:v>97</c:v>
                </c:pt>
                <c:pt idx="83">
                  <c:v>80</c:v>
                </c:pt>
                <c:pt idx="84">
                  <c:v>88</c:v>
                </c:pt>
                <c:pt idx="85">
                  <c:v>175</c:v>
                </c:pt>
                <c:pt idx="86">
                  <c:v>150</c:v>
                </c:pt>
                <c:pt idx="87">
                  <c:v>145</c:v>
                </c:pt>
                <c:pt idx="88">
                  <c:v>137</c:v>
                </c:pt>
                <c:pt idx="89">
                  <c:v>150</c:v>
                </c:pt>
                <c:pt idx="90">
                  <c:v>198</c:v>
                </c:pt>
                <c:pt idx="91">
                  <c:v>150</c:v>
                </c:pt>
                <c:pt idx="92">
                  <c:v>158</c:v>
                </c:pt>
                <c:pt idx="93">
                  <c:v>150</c:v>
                </c:pt>
                <c:pt idx="94">
                  <c:v>215</c:v>
                </c:pt>
                <c:pt idx="95">
                  <c:v>225</c:v>
                </c:pt>
                <c:pt idx="96">
                  <c:v>175</c:v>
                </c:pt>
                <c:pt idx="97">
                  <c:v>105</c:v>
                </c:pt>
                <c:pt idx="98">
                  <c:v>100</c:v>
                </c:pt>
                <c:pt idx="99">
                  <c:v>100</c:v>
                </c:pt>
                <c:pt idx="100">
                  <c:v>88</c:v>
                </c:pt>
                <c:pt idx="101">
                  <c:v>95</c:v>
                </c:pt>
                <c:pt idx="102">
                  <c:v>46</c:v>
                </c:pt>
                <c:pt idx="103">
                  <c:v>150</c:v>
                </c:pt>
                <c:pt idx="104">
                  <c:v>167</c:v>
                </c:pt>
                <c:pt idx="105">
                  <c:v>170</c:v>
                </c:pt>
                <c:pt idx="106">
                  <c:v>180</c:v>
                </c:pt>
                <c:pt idx="107">
                  <c:v>100</c:v>
                </c:pt>
                <c:pt idx="108">
                  <c:v>88</c:v>
                </c:pt>
                <c:pt idx="109">
                  <c:v>72</c:v>
                </c:pt>
                <c:pt idx="110">
                  <c:v>94</c:v>
                </c:pt>
                <c:pt idx="111">
                  <c:v>90</c:v>
                </c:pt>
                <c:pt idx="112">
                  <c:v>85</c:v>
                </c:pt>
                <c:pt idx="113">
                  <c:v>107</c:v>
                </c:pt>
                <c:pt idx="114">
                  <c:v>90</c:v>
                </c:pt>
                <c:pt idx="115">
                  <c:v>145</c:v>
                </c:pt>
                <c:pt idx="116">
                  <c:v>230</c:v>
                </c:pt>
                <c:pt idx="117">
                  <c:v>49</c:v>
                </c:pt>
                <c:pt idx="118">
                  <c:v>75</c:v>
                </c:pt>
                <c:pt idx="119">
                  <c:v>91</c:v>
                </c:pt>
                <c:pt idx="120">
                  <c:v>112</c:v>
                </c:pt>
                <c:pt idx="121">
                  <c:v>150</c:v>
                </c:pt>
                <c:pt idx="122">
                  <c:v>110</c:v>
                </c:pt>
                <c:pt idx="123">
                  <c:v>122</c:v>
                </c:pt>
                <c:pt idx="124">
                  <c:v>180</c:v>
                </c:pt>
                <c:pt idx="125">
                  <c:v>95</c:v>
                </c:pt>
                <c:pt idx="126">
                  <c:v>95</c:v>
                </c:pt>
                <c:pt idx="127">
                  <c:v>100</c:v>
                </c:pt>
                <c:pt idx="128">
                  <c:v>100</c:v>
                </c:pt>
                <c:pt idx="129">
                  <c:v>67</c:v>
                </c:pt>
                <c:pt idx="130">
                  <c:v>80</c:v>
                </c:pt>
                <c:pt idx="131">
                  <c:v>65</c:v>
                </c:pt>
                <c:pt idx="132">
                  <c:v>75</c:v>
                </c:pt>
                <c:pt idx="133">
                  <c:v>100</c:v>
                </c:pt>
                <c:pt idx="134">
                  <c:v>110</c:v>
                </c:pt>
                <c:pt idx="135">
                  <c:v>105</c:v>
                </c:pt>
                <c:pt idx="136">
                  <c:v>140</c:v>
                </c:pt>
                <c:pt idx="137">
                  <c:v>150</c:v>
                </c:pt>
                <c:pt idx="138">
                  <c:v>150</c:v>
                </c:pt>
                <c:pt idx="139">
                  <c:v>140</c:v>
                </c:pt>
                <c:pt idx="140">
                  <c:v>150</c:v>
                </c:pt>
                <c:pt idx="141">
                  <c:v>83</c:v>
                </c:pt>
                <c:pt idx="142">
                  <c:v>67</c:v>
                </c:pt>
                <c:pt idx="143">
                  <c:v>78</c:v>
                </c:pt>
                <c:pt idx="144">
                  <c:v>52</c:v>
                </c:pt>
                <c:pt idx="145">
                  <c:v>61</c:v>
                </c:pt>
                <c:pt idx="146">
                  <c:v>75</c:v>
                </c:pt>
                <c:pt idx="147">
                  <c:v>75</c:v>
                </c:pt>
                <c:pt idx="148">
                  <c:v>75</c:v>
                </c:pt>
                <c:pt idx="149">
                  <c:v>97</c:v>
                </c:pt>
                <c:pt idx="150">
                  <c:v>93</c:v>
                </c:pt>
                <c:pt idx="151">
                  <c:v>67</c:v>
                </c:pt>
                <c:pt idx="152">
                  <c:v>95</c:v>
                </c:pt>
                <c:pt idx="153">
                  <c:v>105</c:v>
                </c:pt>
                <c:pt idx="154">
                  <c:v>72</c:v>
                </c:pt>
                <c:pt idx="155">
                  <c:v>72</c:v>
                </c:pt>
                <c:pt idx="156">
                  <c:v>170</c:v>
                </c:pt>
                <c:pt idx="157">
                  <c:v>145</c:v>
                </c:pt>
                <c:pt idx="158">
                  <c:v>150</c:v>
                </c:pt>
                <c:pt idx="159">
                  <c:v>148</c:v>
                </c:pt>
                <c:pt idx="160">
                  <c:v>110</c:v>
                </c:pt>
                <c:pt idx="161">
                  <c:v>105</c:v>
                </c:pt>
                <c:pt idx="162">
                  <c:v>110</c:v>
                </c:pt>
                <c:pt idx="163">
                  <c:v>95</c:v>
                </c:pt>
                <c:pt idx="164">
                  <c:v>110</c:v>
                </c:pt>
                <c:pt idx="165">
                  <c:v>110</c:v>
                </c:pt>
                <c:pt idx="166">
                  <c:v>129</c:v>
                </c:pt>
                <c:pt idx="167">
                  <c:v>75</c:v>
                </c:pt>
                <c:pt idx="168">
                  <c:v>83</c:v>
                </c:pt>
                <c:pt idx="169">
                  <c:v>100</c:v>
                </c:pt>
                <c:pt idx="170">
                  <c:v>78</c:v>
                </c:pt>
                <c:pt idx="171">
                  <c:v>96</c:v>
                </c:pt>
                <c:pt idx="172">
                  <c:v>71</c:v>
                </c:pt>
                <c:pt idx="173">
                  <c:v>97</c:v>
                </c:pt>
                <c:pt idx="174">
                  <c:v>97</c:v>
                </c:pt>
                <c:pt idx="175">
                  <c:v>70</c:v>
                </c:pt>
                <c:pt idx="176">
                  <c:v>90</c:v>
                </c:pt>
                <c:pt idx="177">
                  <c:v>95</c:v>
                </c:pt>
                <c:pt idx="178">
                  <c:v>88</c:v>
                </c:pt>
                <c:pt idx="179">
                  <c:v>98</c:v>
                </c:pt>
                <c:pt idx="180">
                  <c:v>115</c:v>
                </c:pt>
                <c:pt idx="181">
                  <c:v>53</c:v>
                </c:pt>
                <c:pt idx="182">
                  <c:v>86</c:v>
                </c:pt>
                <c:pt idx="183">
                  <c:v>81</c:v>
                </c:pt>
                <c:pt idx="184">
                  <c:v>92</c:v>
                </c:pt>
                <c:pt idx="185">
                  <c:v>79</c:v>
                </c:pt>
                <c:pt idx="186">
                  <c:v>83</c:v>
                </c:pt>
                <c:pt idx="187">
                  <c:v>140</c:v>
                </c:pt>
                <c:pt idx="188">
                  <c:v>150</c:v>
                </c:pt>
                <c:pt idx="189">
                  <c:v>120</c:v>
                </c:pt>
                <c:pt idx="190">
                  <c:v>152</c:v>
                </c:pt>
                <c:pt idx="191">
                  <c:v>100</c:v>
                </c:pt>
                <c:pt idx="192">
                  <c:v>105</c:v>
                </c:pt>
                <c:pt idx="193">
                  <c:v>81</c:v>
                </c:pt>
                <c:pt idx="194">
                  <c:v>90</c:v>
                </c:pt>
                <c:pt idx="195">
                  <c:v>52</c:v>
                </c:pt>
                <c:pt idx="196">
                  <c:v>60</c:v>
                </c:pt>
                <c:pt idx="197">
                  <c:v>70</c:v>
                </c:pt>
                <c:pt idx="198">
                  <c:v>53</c:v>
                </c:pt>
                <c:pt idx="199">
                  <c:v>100</c:v>
                </c:pt>
                <c:pt idx="200">
                  <c:v>78</c:v>
                </c:pt>
                <c:pt idx="201">
                  <c:v>110</c:v>
                </c:pt>
                <c:pt idx="202">
                  <c:v>95</c:v>
                </c:pt>
                <c:pt idx="203">
                  <c:v>71</c:v>
                </c:pt>
                <c:pt idx="204">
                  <c:v>70</c:v>
                </c:pt>
                <c:pt idx="205">
                  <c:v>75</c:v>
                </c:pt>
                <c:pt idx="206">
                  <c:v>72</c:v>
                </c:pt>
                <c:pt idx="207">
                  <c:v>102</c:v>
                </c:pt>
                <c:pt idx="208">
                  <c:v>150</c:v>
                </c:pt>
                <c:pt idx="209">
                  <c:v>88</c:v>
                </c:pt>
                <c:pt idx="210">
                  <c:v>108</c:v>
                </c:pt>
                <c:pt idx="211">
                  <c:v>120</c:v>
                </c:pt>
                <c:pt idx="212">
                  <c:v>180</c:v>
                </c:pt>
                <c:pt idx="213">
                  <c:v>145</c:v>
                </c:pt>
                <c:pt idx="214">
                  <c:v>130</c:v>
                </c:pt>
                <c:pt idx="215">
                  <c:v>150</c:v>
                </c:pt>
                <c:pt idx="216">
                  <c:v>68</c:v>
                </c:pt>
                <c:pt idx="217">
                  <c:v>80</c:v>
                </c:pt>
                <c:pt idx="218">
                  <c:v>58</c:v>
                </c:pt>
                <c:pt idx="219">
                  <c:v>96</c:v>
                </c:pt>
                <c:pt idx="220">
                  <c:v>70</c:v>
                </c:pt>
                <c:pt idx="221">
                  <c:v>145</c:v>
                </c:pt>
                <c:pt idx="222">
                  <c:v>110</c:v>
                </c:pt>
                <c:pt idx="223">
                  <c:v>145</c:v>
                </c:pt>
                <c:pt idx="224">
                  <c:v>130</c:v>
                </c:pt>
                <c:pt idx="225">
                  <c:v>110</c:v>
                </c:pt>
                <c:pt idx="226">
                  <c:v>105</c:v>
                </c:pt>
                <c:pt idx="227">
                  <c:v>100</c:v>
                </c:pt>
                <c:pt idx="228">
                  <c:v>98</c:v>
                </c:pt>
                <c:pt idx="229">
                  <c:v>180</c:v>
                </c:pt>
                <c:pt idx="230">
                  <c:v>170</c:v>
                </c:pt>
                <c:pt idx="231">
                  <c:v>190</c:v>
                </c:pt>
                <c:pt idx="232">
                  <c:v>149</c:v>
                </c:pt>
                <c:pt idx="233">
                  <c:v>78</c:v>
                </c:pt>
                <c:pt idx="234">
                  <c:v>88</c:v>
                </c:pt>
                <c:pt idx="235">
                  <c:v>75</c:v>
                </c:pt>
                <c:pt idx="236">
                  <c:v>89</c:v>
                </c:pt>
                <c:pt idx="237">
                  <c:v>63</c:v>
                </c:pt>
                <c:pt idx="238">
                  <c:v>83</c:v>
                </c:pt>
                <c:pt idx="239">
                  <c:v>67</c:v>
                </c:pt>
                <c:pt idx="240">
                  <c:v>78</c:v>
                </c:pt>
                <c:pt idx="241">
                  <c:v>97</c:v>
                </c:pt>
                <c:pt idx="242">
                  <c:v>110</c:v>
                </c:pt>
                <c:pt idx="243">
                  <c:v>110</c:v>
                </c:pt>
                <c:pt idx="244">
                  <c:v>48</c:v>
                </c:pt>
                <c:pt idx="245">
                  <c:v>66</c:v>
                </c:pt>
                <c:pt idx="246">
                  <c:v>52</c:v>
                </c:pt>
                <c:pt idx="247">
                  <c:v>70</c:v>
                </c:pt>
                <c:pt idx="248">
                  <c:v>60</c:v>
                </c:pt>
                <c:pt idx="249">
                  <c:v>110</c:v>
                </c:pt>
                <c:pt idx="250">
                  <c:v>140</c:v>
                </c:pt>
                <c:pt idx="251">
                  <c:v>139</c:v>
                </c:pt>
                <c:pt idx="252">
                  <c:v>105</c:v>
                </c:pt>
                <c:pt idx="253">
                  <c:v>95</c:v>
                </c:pt>
                <c:pt idx="254">
                  <c:v>85</c:v>
                </c:pt>
                <c:pt idx="255">
                  <c:v>88</c:v>
                </c:pt>
                <c:pt idx="256">
                  <c:v>100</c:v>
                </c:pt>
                <c:pt idx="257">
                  <c:v>90</c:v>
                </c:pt>
                <c:pt idx="258">
                  <c:v>105</c:v>
                </c:pt>
                <c:pt idx="259">
                  <c:v>85</c:v>
                </c:pt>
                <c:pt idx="260">
                  <c:v>110</c:v>
                </c:pt>
                <c:pt idx="261">
                  <c:v>120</c:v>
                </c:pt>
                <c:pt idx="262">
                  <c:v>145</c:v>
                </c:pt>
                <c:pt idx="263">
                  <c:v>165</c:v>
                </c:pt>
                <c:pt idx="264">
                  <c:v>139</c:v>
                </c:pt>
                <c:pt idx="265">
                  <c:v>140</c:v>
                </c:pt>
                <c:pt idx="266">
                  <c:v>68</c:v>
                </c:pt>
                <c:pt idx="267">
                  <c:v>95</c:v>
                </c:pt>
                <c:pt idx="268">
                  <c:v>97</c:v>
                </c:pt>
                <c:pt idx="269">
                  <c:v>75</c:v>
                </c:pt>
                <c:pt idx="270">
                  <c:v>95</c:v>
                </c:pt>
                <c:pt idx="271">
                  <c:v>105</c:v>
                </c:pt>
                <c:pt idx="272">
                  <c:v>85</c:v>
                </c:pt>
                <c:pt idx="273">
                  <c:v>97</c:v>
                </c:pt>
                <c:pt idx="274">
                  <c:v>103</c:v>
                </c:pt>
                <c:pt idx="275">
                  <c:v>125</c:v>
                </c:pt>
                <c:pt idx="276">
                  <c:v>115</c:v>
                </c:pt>
                <c:pt idx="277">
                  <c:v>133</c:v>
                </c:pt>
                <c:pt idx="278">
                  <c:v>71</c:v>
                </c:pt>
                <c:pt idx="279">
                  <c:v>68</c:v>
                </c:pt>
                <c:pt idx="280">
                  <c:v>115</c:v>
                </c:pt>
                <c:pt idx="281">
                  <c:v>85</c:v>
                </c:pt>
                <c:pt idx="282">
                  <c:v>88</c:v>
                </c:pt>
                <c:pt idx="283">
                  <c:v>90</c:v>
                </c:pt>
                <c:pt idx="284">
                  <c:v>110</c:v>
                </c:pt>
                <c:pt idx="285">
                  <c:v>130</c:v>
                </c:pt>
                <c:pt idx="286">
                  <c:v>129</c:v>
                </c:pt>
                <c:pt idx="287">
                  <c:v>138</c:v>
                </c:pt>
                <c:pt idx="288">
                  <c:v>135</c:v>
                </c:pt>
                <c:pt idx="289">
                  <c:v>155</c:v>
                </c:pt>
                <c:pt idx="290">
                  <c:v>142</c:v>
                </c:pt>
                <c:pt idx="291">
                  <c:v>125</c:v>
                </c:pt>
                <c:pt idx="292">
                  <c:v>150</c:v>
                </c:pt>
                <c:pt idx="293">
                  <c:v>71</c:v>
                </c:pt>
                <c:pt idx="294">
                  <c:v>65</c:v>
                </c:pt>
                <c:pt idx="295">
                  <c:v>80</c:v>
                </c:pt>
                <c:pt idx="296">
                  <c:v>80</c:v>
                </c:pt>
                <c:pt idx="297">
                  <c:v>77</c:v>
                </c:pt>
                <c:pt idx="298">
                  <c:v>125</c:v>
                </c:pt>
                <c:pt idx="299">
                  <c:v>71</c:v>
                </c:pt>
                <c:pt idx="300">
                  <c:v>90</c:v>
                </c:pt>
                <c:pt idx="301">
                  <c:v>70</c:v>
                </c:pt>
                <c:pt idx="302">
                  <c:v>70</c:v>
                </c:pt>
                <c:pt idx="303">
                  <c:v>65</c:v>
                </c:pt>
                <c:pt idx="304">
                  <c:v>69</c:v>
                </c:pt>
                <c:pt idx="305">
                  <c:v>90</c:v>
                </c:pt>
                <c:pt idx="306">
                  <c:v>115</c:v>
                </c:pt>
                <c:pt idx="307">
                  <c:v>115</c:v>
                </c:pt>
                <c:pt idx="308">
                  <c:v>90</c:v>
                </c:pt>
                <c:pt idx="309">
                  <c:v>76</c:v>
                </c:pt>
                <c:pt idx="310">
                  <c:v>60</c:v>
                </c:pt>
                <c:pt idx="311">
                  <c:v>70</c:v>
                </c:pt>
                <c:pt idx="312">
                  <c:v>65</c:v>
                </c:pt>
                <c:pt idx="313">
                  <c:v>90</c:v>
                </c:pt>
                <c:pt idx="314">
                  <c:v>88</c:v>
                </c:pt>
                <c:pt idx="315">
                  <c:v>90</c:v>
                </c:pt>
                <c:pt idx="316">
                  <c:v>90</c:v>
                </c:pt>
                <c:pt idx="317">
                  <c:v>78</c:v>
                </c:pt>
                <c:pt idx="318">
                  <c:v>90</c:v>
                </c:pt>
                <c:pt idx="319">
                  <c:v>75</c:v>
                </c:pt>
                <c:pt idx="320">
                  <c:v>92</c:v>
                </c:pt>
                <c:pt idx="321">
                  <c:v>75</c:v>
                </c:pt>
                <c:pt idx="322">
                  <c:v>65</c:v>
                </c:pt>
                <c:pt idx="323">
                  <c:v>105</c:v>
                </c:pt>
                <c:pt idx="324">
                  <c:v>65</c:v>
                </c:pt>
                <c:pt idx="325">
                  <c:v>48</c:v>
                </c:pt>
                <c:pt idx="326">
                  <c:v>48</c:v>
                </c:pt>
                <c:pt idx="327">
                  <c:v>67</c:v>
                </c:pt>
                <c:pt idx="328">
                  <c:v>67</c:v>
                </c:pt>
                <c:pt idx="329">
                  <c:v>67</c:v>
                </c:pt>
                <c:pt idx="330">
                  <c:v>67</c:v>
                </c:pt>
                <c:pt idx="331">
                  <c:v>67</c:v>
                </c:pt>
                <c:pt idx="332">
                  <c:v>62</c:v>
                </c:pt>
                <c:pt idx="333">
                  <c:v>132</c:v>
                </c:pt>
                <c:pt idx="334">
                  <c:v>100</c:v>
                </c:pt>
                <c:pt idx="335">
                  <c:v>88</c:v>
                </c:pt>
                <c:pt idx="336">
                  <c:v>84</c:v>
                </c:pt>
                <c:pt idx="337">
                  <c:v>72</c:v>
                </c:pt>
                <c:pt idx="338">
                  <c:v>84</c:v>
                </c:pt>
                <c:pt idx="339">
                  <c:v>84</c:v>
                </c:pt>
                <c:pt idx="340">
                  <c:v>92</c:v>
                </c:pt>
                <c:pt idx="341">
                  <c:v>110</c:v>
                </c:pt>
                <c:pt idx="342">
                  <c:v>84</c:v>
                </c:pt>
                <c:pt idx="343">
                  <c:v>58</c:v>
                </c:pt>
                <c:pt idx="344">
                  <c:v>64</c:v>
                </c:pt>
                <c:pt idx="345">
                  <c:v>60</c:v>
                </c:pt>
                <c:pt idx="346">
                  <c:v>67</c:v>
                </c:pt>
                <c:pt idx="347">
                  <c:v>65</c:v>
                </c:pt>
                <c:pt idx="348">
                  <c:v>62</c:v>
                </c:pt>
                <c:pt idx="349">
                  <c:v>68</c:v>
                </c:pt>
                <c:pt idx="350">
                  <c:v>63</c:v>
                </c:pt>
                <c:pt idx="351">
                  <c:v>65</c:v>
                </c:pt>
                <c:pt idx="352">
                  <c:v>65</c:v>
                </c:pt>
                <c:pt idx="353">
                  <c:v>74</c:v>
                </c:pt>
                <c:pt idx="354">
                  <c:v>74</c:v>
                </c:pt>
                <c:pt idx="355">
                  <c:v>75</c:v>
                </c:pt>
                <c:pt idx="356">
                  <c:v>75</c:v>
                </c:pt>
                <c:pt idx="357">
                  <c:v>100</c:v>
                </c:pt>
                <c:pt idx="358">
                  <c:v>74</c:v>
                </c:pt>
                <c:pt idx="359">
                  <c:v>80</c:v>
                </c:pt>
                <c:pt idx="360">
                  <c:v>76</c:v>
                </c:pt>
                <c:pt idx="361">
                  <c:v>116</c:v>
                </c:pt>
                <c:pt idx="362">
                  <c:v>120</c:v>
                </c:pt>
                <c:pt idx="363">
                  <c:v>110</c:v>
                </c:pt>
                <c:pt idx="364">
                  <c:v>105</c:v>
                </c:pt>
                <c:pt idx="365">
                  <c:v>88</c:v>
                </c:pt>
                <c:pt idx="366">
                  <c:v>85</c:v>
                </c:pt>
                <c:pt idx="367">
                  <c:v>88</c:v>
                </c:pt>
                <c:pt idx="368">
                  <c:v>88</c:v>
                </c:pt>
                <c:pt idx="369">
                  <c:v>88</c:v>
                </c:pt>
                <c:pt idx="370">
                  <c:v>85</c:v>
                </c:pt>
                <c:pt idx="371">
                  <c:v>84</c:v>
                </c:pt>
                <c:pt idx="372">
                  <c:v>90</c:v>
                </c:pt>
                <c:pt idx="373">
                  <c:v>92</c:v>
                </c:pt>
                <c:pt idx="374">
                  <c:v>68</c:v>
                </c:pt>
                <c:pt idx="375">
                  <c:v>74</c:v>
                </c:pt>
                <c:pt idx="376">
                  <c:v>68</c:v>
                </c:pt>
                <c:pt idx="377">
                  <c:v>68</c:v>
                </c:pt>
                <c:pt idx="378">
                  <c:v>63</c:v>
                </c:pt>
                <c:pt idx="379">
                  <c:v>70</c:v>
                </c:pt>
                <c:pt idx="380">
                  <c:v>88</c:v>
                </c:pt>
                <c:pt idx="381">
                  <c:v>75</c:v>
                </c:pt>
                <c:pt idx="382">
                  <c:v>70</c:v>
                </c:pt>
                <c:pt idx="383">
                  <c:v>67</c:v>
                </c:pt>
                <c:pt idx="384">
                  <c:v>67</c:v>
                </c:pt>
                <c:pt idx="385">
                  <c:v>67</c:v>
                </c:pt>
                <c:pt idx="386">
                  <c:v>110</c:v>
                </c:pt>
                <c:pt idx="387">
                  <c:v>85</c:v>
                </c:pt>
                <c:pt idx="388">
                  <c:v>92</c:v>
                </c:pt>
                <c:pt idx="389">
                  <c:v>112</c:v>
                </c:pt>
                <c:pt idx="390">
                  <c:v>96</c:v>
                </c:pt>
                <c:pt idx="391">
                  <c:v>84</c:v>
                </c:pt>
                <c:pt idx="392">
                  <c:v>90</c:v>
                </c:pt>
                <c:pt idx="393">
                  <c:v>86</c:v>
                </c:pt>
                <c:pt idx="394">
                  <c:v>52</c:v>
                </c:pt>
                <c:pt idx="395">
                  <c:v>84</c:v>
                </c:pt>
                <c:pt idx="396">
                  <c:v>79</c:v>
                </c:pt>
                <c:pt idx="397">
                  <c:v>82</c:v>
                </c:pt>
              </c:numCache>
            </c:numRef>
          </c:xVal>
          <c:yVal>
            <c:numRef>
              <c:f>Regression_Output!$C$31:$C$428</c:f>
              <c:numCache>
                <c:formatCode>General</c:formatCode>
                <c:ptCount val="398"/>
                <c:pt idx="0">
                  <c:v>2.95314834227972</c:v>
                </c:pt>
                <c:pt idx="1">
                  <c:v>0.932218742340034</c:v>
                </c:pt>
                <c:pt idx="2">
                  <c:v>2.66821877185625</c:v>
                </c:pt>
                <c:pt idx="3">
                  <c:v>0.831781092959929</c:v>
                </c:pt>
                <c:pt idx="4">
                  <c:v>1.96272630936924</c:v>
                </c:pt>
                <c:pt idx="5">
                  <c:v>4.32446297829937</c:v>
                </c:pt>
                <c:pt idx="6">
                  <c:v>3.33595085991723</c:v>
                </c:pt>
                <c:pt idx="7">
                  <c:v>3.29903575156458</c:v>
                </c:pt>
                <c:pt idx="8">
                  <c:v>3.77387528185567</c:v>
                </c:pt>
                <c:pt idx="9">
                  <c:v>1.83043757085714</c:v>
                </c:pt>
                <c:pt idx="10">
                  <c:v>-0.367248444563302</c:v>
                </c:pt>
                <c:pt idx="11">
                  <c:v>-0.197490559742434</c:v>
                </c:pt>
                <c:pt idx="12">
                  <c:v>0.371225869041183</c:v>
                </c:pt>
                <c:pt idx="13">
                  <c:v>-5.13144647367864</c:v>
                </c:pt>
                <c:pt idx="14">
                  <c:v>-0.158971933487301</c:v>
                </c:pt>
                <c:pt idx="15">
                  <c:v>2.93604275170899</c:v>
                </c:pt>
                <c:pt idx="16">
                  <c:v>-1.44648252600525</c:v>
                </c:pt>
                <c:pt idx="17">
                  <c:v>0.0708280591310029</c:v>
                </c:pt>
                <c:pt idx="18">
                  <c:v>1.48349710757809</c:v>
                </c:pt>
                <c:pt idx="19">
                  <c:v>-1.18460173046751</c:v>
                </c:pt>
                <c:pt idx="20">
                  <c:v>3.99394019276043</c:v>
                </c:pt>
                <c:pt idx="21">
                  <c:v>1.75067527242454</c:v>
                </c:pt>
                <c:pt idx="22">
                  <c:v>2.25211317589913</c:v>
                </c:pt>
                <c:pt idx="23">
                  <c:v>2.68820007528532</c:v>
                </c:pt>
                <c:pt idx="24">
                  <c:v>0.657121318141215</c:v>
                </c:pt>
                <c:pt idx="25">
                  <c:v>2.38172589820058</c:v>
                </c:pt>
                <c:pt idx="26">
                  <c:v>1.5127107383488</c:v>
                </c:pt>
                <c:pt idx="27">
                  <c:v>2.61763359324351</c:v>
                </c:pt>
                <c:pt idx="28">
                  <c:v>2.5279900512347</c:v>
                </c:pt>
                <c:pt idx="29">
                  <c:v>0.730409996842987</c:v>
                </c:pt>
                <c:pt idx="30">
                  <c:v>4.60209531117128</c:v>
                </c:pt>
                <c:pt idx="31">
                  <c:v>-0.781722338841142</c:v>
                </c:pt>
                <c:pt idx="32">
                  <c:v>0.658759991018627</c:v>
                </c:pt>
                <c:pt idx="33">
                  <c:v>-2.50676724699309</c:v>
                </c:pt>
                <c:pt idx="34">
                  <c:v>-0.164097262868886</c:v>
                </c:pt>
                <c:pt idx="35">
                  <c:v>-0.453758944727014</c:v>
                </c:pt>
                <c:pt idx="36">
                  <c:v>1.19108519935732</c:v>
                </c:pt>
                <c:pt idx="37">
                  <c:v>0.622704354846597</c:v>
                </c:pt>
                <c:pt idx="38">
                  <c:v>2.5668855040504</c:v>
                </c:pt>
                <c:pt idx="39">
                  <c:v>3.48332123715969</c:v>
                </c:pt>
                <c:pt idx="40">
                  <c:v>1.87405067501795</c:v>
                </c:pt>
                <c:pt idx="41">
                  <c:v>2.12852822276997</c:v>
                </c:pt>
                <c:pt idx="42">
                  <c:v>5.15173473208755</c:v>
                </c:pt>
                <c:pt idx="43">
                  <c:v>4.24164434610638</c:v>
                </c:pt>
                <c:pt idx="44">
                  <c:v>6.93519122677132</c:v>
                </c:pt>
                <c:pt idx="45">
                  <c:v>-1.72734567346094</c:v>
                </c:pt>
                <c:pt idx="46">
                  <c:v>-1.01172381300277</c:v>
                </c:pt>
                <c:pt idx="47">
                  <c:v>1.27767755127082</c:v>
                </c:pt>
                <c:pt idx="48">
                  <c:v>-0.804941884174909</c:v>
                </c:pt>
                <c:pt idx="49">
                  <c:v>-0.267860503920392</c:v>
                </c:pt>
                <c:pt idx="50">
                  <c:v>2.82526443999355</c:v>
                </c:pt>
                <c:pt idx="51">
                  <c:v>4.44019139653032</c:v>
                </c:pt>
                <c:pt idx="52">
                  <c:v>4.73376252236692</c:v>
                </c:pt>
                <c:pt idx="53">
                  <c:v>2.12769287334796</c:v>
                </c:pt>
                <c:pt idx="54">
                  <c:v>5.19074988436069</c:v>
                </c:pt>
                <c:pt idx="55">
                  <c:v>-0.607427112687521</c:v>
                </c:pt>
                <c:pt idx="56">
                  <c:v>0.76461621912673</c:v>
                </c:pt>
                <c:pt idx="57">
                  <c:v>-2.33433497920802</c:v>
                </c:pt>
                <c:pt idx="58">
                  <c:v>0.47718989442491</c:v>
                </c:pt>
                <c:pt idx="59">
                  <c:v>-3.05118799517198</c:v>
                </c:pt>
                <c:pt idx="60">
                  <c:v>-3.54545213743747</c:v>
                </c:pt>
                <c:pt idx="61">
                  <c:v>-3.20114628733876</c:v>
                </c:pt>
                <c:pt idx="62">
                  <c:v>1.24609556591405</c:v>
                </c:pt>
                <c:pt idx="63">
                  <c:v>2.1608061881584</c:v>
                </c:pt>
                <c:pt idx="64">
                  <c:v>2.59079881017871</c:v>
                </c:pt>
                <c:pt idx="65">
                  <c:v>0.998716026391037</c:v>
                </c:pt>
                <c:pt idx="66">
                  <c:v>1.95915092692207</c:v>
                </c:pt>
                <c:pt idx="67">
                  <c:v>0.818581344113177</c:v>
                </c:pt>
                <c:pt idx="68">
                  <c:v>2.48407733234308</c:v>
                </c:pt>
                <c:pt idx="69">
                  <c:v>1.25130489080109</c:v>
                </c:pt>
                <c:pt idx="70">
                  <c:v>1.58234526126752</c:v>
                </c:pt>
                <c:pt idx="71">
                  <c:v>-6.37331295647235</c:v>
                </c:pt>
                <c:pt idx="72">
                  <c:v>1.33426937719474</c:v>
                </c:pt>
                <c:pt idx="73">
                  <c:v>0.221422784127292</c:v>
                </c:pt>
                <c:pt idx="74">
                  <c:v>1.59218867211342</c:v>
                </c:pt>
                <c:pt idx="75">
                  <c:v>1.16103611229058</c:v>
                </c:pt>
                <c:pt idx="76">
                  <c:v>-2.35983146940547</c:v>
                </c:pt>
                <c:pt idx="77">
                  <c:v>-2.00134074977061</c:v>
                </c:pt>
                <c:pt idx="78">
                  <c:v>0.159487985775947</c:v>
                </c:pt>
                <c:pt idx="79">
                  <c:v>0.239621154595024</c:v>
                </c:pt>
                <c:pt idx="80">
                  <c:v>-1.03315303316661</c:v>
                </c:pt>
                <c:pt idx="81">
                  <c:v>1.8665632784471</c:v>
                </c:pt>
                <c:pt idx="82">
                  <c:v>-1.83644177912381</c:v>
                </c:pt>
                <c:pt idx="83">
                  <c:v>3.8963014757302</c:v>
                </c:pt>
                <c:pt idx="84">
                  <c:v>-0.398281307522367</c:v>
                </c:pt>
                <c:pt idx="85">
                  <c:v>-0.605937148783482</c:v>
                </c:pt>
                <c:pt idx="86">
                  <c:v>-1.79393618381302</c:v>
                </c:pt>
                <c:pt idx="87">
                  <c:v>-1.78978408365946</c:v>
                </c:pt>
                <c:pt idx="88">
                  <c:v>0.251283927801857</c:v>
                </c:pt>
                <c:pt idx="89">
                  <c:v>-0.455206901884871</c:v>
                </c:pt>
                <c:pt idx="90">
                  <c:v>2.99673325227616</c:v>
                </c:pt>
                <c:pt idx="91">
                  <c:v>0.567321699557709</c:v>
                </c:pt>
                <c:pt idx="92">
                  <c:v>0.875059679154731</c:v>
                </c:pt>
                <c:pt idx="93">
                  <c:v>1.42804451330624</c:v>
                </c:pt>
                <c:pt idx="94">
                  <c:v>2.63292837704033</c:v>
                </c:pt>
                <c:pt idx="95">
                  <c:v>2.92485447400333</c:v>
                </c:pt>
                <c:pt idx="96">
                  <c:v>-2.47937557009562</c:v>
                </c:pt>
                <c:pt idx="97">
                  <c:v>-1.87324347803763</c:v>
                </c:pt>
                <c:pt idx="98">
                  <c:v>-3.51922320562093</c:v>
                </c:pt>
                <c:pt idx="99">
                  <c:v>-3.20868939821396</c:v>
                </c:pt>
                <c:pt idx="100">
                  <c:v>-3.27198416371674</c:v>
                </c:pt>
                <c:pt idx="101">
                  <c:v>2.10496234108077</c:v>
                </c:pt>
                <c:pt idx="102">
                  <c:v>-2.72305020887503</c:v>
                </c:pt>
                <c:pt idx="103">
                  <c:v>1.93607609320588</c:v>
                </c:pt>
                <c:pt idx="104">
                  <c:v>2.71166907110098</c:v>
                </c:pt>
                <c:pt idx="105">
                  <c:v>2.81143560109582</c:v>
                </c:pt>
                <c:pt idx="106">
                  <c:v>1.16488396595831</c:v>
                </c:pt>
                <c:pt idx="107">
                  <c:v>-4.15816140162017</c:v>
                </c:pt>
                <c:pt idx="108">
                  <c:v>-7.18099153925481</c:v>
                </c:pt>
                <c:pt idx="109">
                  <c:v>-3.60847372001439</c:v>
                </c:pt>
                <c:pt idx="110">
                  <c:v>-4.42138800840881</c:v>
                </c:pt>
                <c:pt idx="111">
                  <c:v>-9.59887488705947</c:v>
                </c:pt>
                <c:pt idx="112">
                  <c:v>-5.58628704665188</c:v>
                </c:pt>
                <c:pt idx="113">
                  <c:v>-1.58241852870184</c:v>
                </c:pt>
                <c:pt idx="114">
                  <c:v>0.480574510859569</c:v>
                </c:pt>
                <c:pt idx="115">
                  <c:v>0.835384135175659</c:v>
                </c:pt>
                <c:pt idx="116">
                  <c:v>3.72096481472149</c:v>
                </c:pt>
                <c:pt idx="117">
                  <c:v>0.463406191506405</c:v>
                </c:pt>
                <c:pt idx="118">
                  <c:v>-2.79967902352258</c:v>
                </c:pt>
                <c:pt idx="119">
                  <c:v>-3.57480080919452</c:v>
                </c:pt>
                <c:pt idx="120">
                  <c:v>-2.63325696357011</c:v>
                </c:pt>
                <c:pt idx="121">
                  <c:v>-2.83711941244373</c:v>
                </c:pt>
                <c:pt idx="122">
                  <c:v>1.08618952350276</c:v>
                </c:pt>
                <c:pt idx="123">
                  <c:v>-2.98364767684215</c:v>
                </c:pt>
                <c:pt idx="124">
                  <c:v>-5.25641020425639</c:v>
                </c:pt>
                <c:pt idx="125">
                  <c:v>-0.375301680076603</c:v>
                </c:pt>
                <c:pt idx="126">
                  <c:v>-0.967830699454545</c:v>
                </c:pt>
                <c:pt idx="127">
                  <c:v>-3.25440844116976</c:v>
                </c:pt>
                <c:pt idx="128">
                  <c:v>-4.7985270130525</c:v>
                </c:pt>
                <c:pt idx="129">
                  <c:v>0.919699681682836</c:v>
                </c:pt>
                <c:pt idx="130">
                  <c:v>1.70129965038402</c:v>
                </c:pt>
                <c:pt idx="131">
                  <c:v>1.11134484061524</c:v>
                </c:pt>
                <c:pt idx="132">
                  <c:v>0.840191089866153</c:v>
                </c:pt>
                <c:pt idx="133">
                  <c:v>-0.838954062184108</c:v>
                </c:pt>
                <c:pt idx="134">
                  <c:v>-1.92680621377154</c:v>
                </c:pt>
                <c:pt idx="135">
                  <c:v>0.64582647151321</c:v>
                </c:pt>
                <c:pt idx="136">
                  <c:v>2.24453583526468</c:v>
                </c:pt>
                <c:pt idx="137">
                  <c:v>2.12689392715964</c:v>
                </c:pt>
                <c:pt idx="138">
                  <c:v>2.22615827450542</c:v>
                </c:pt>
                <c:pt idx="139">
                  <c:v>3.37386410255047</c:v>
                </c:pt>
                <c:pt idx="140">
                  <c:v>0.991486415517464</c:v>
                </c:pt>
                <c:pt idx="141">
                  <c:v>2.23108748660781</c:v>
                </c:pt>
                <c:pt idx="142">
                  <c:v>-2.24903221392178</c:v>
                </c:pt>
                <c:pt idx="143">
                  <c:v>-0.10788541319198</c:v>
                </c:pt>
                <c:pt idx="144">
                  <c:v>-1.02335805398927</c:v>
                </c:pt>
                <c:pt idx="145">
                  <c:v>2.1068076694561</c:v>
                </c:pt>
                <c:pt idx="146">
                  <c:v>2.25678330490507</c:v>
                </c:pt>
                <c:pt idx="147">
                  <c:v>-3.38098467534247</c:v>
                </c:pt>
                <c:pt idx="148">
                  <c:v>-0.835440453570097</c:v>
                </c:pt>
                <c:pt idx="149">
                  <c:v>-2.49969894345831</c:v>
                </c:pt>
                <c:pt idx="150">
                  <c:v>-1.02125738795431</c:v>
                </c:pt>
                <c:pt idx="151">
                  <c:v>2.9530240327575</c:v>
                </c:pt>
                <c:pt idx="152">
                  <c:v>-1.53066519866174</c:v>
                </c:pt>
                <c:pt idx="153">
                  <c:v>-1.57237270574204</c:v>
                </c:pt>
                <c:pt idx="154">
                  <c:v>-5.67501057281345</c:v>
                </c:pt>
                <c:pt idx="155">
                  <c:v>-7.36524760721431</c:v>
                </c:pt>
                <c:pt idx="156">
                  <c:v>3.75455990146287</c:v>
                </c:pt>
                <c:pt idx="157">
                  <c:v>1.62212851503394</c:v>
                </c:pt>
                <c:pt idx="158">
                  <c:v>3.65770970796334</c:v>
                </c:pt>
                <c:pt idx="159">
                  <c:v>2.13385633327539</c:v>
                </c:pt>
                <c:pt idx="160">
                  <c:v>0.408647201276466</c:v>
                </c:pt>
                <c:pt idx="161">
                  <c:v>-0.87945786207667</c:v>
                </c:pt>
                <c:pt idx="162">
                  <c:v>-3.11616341357316</c:v>
                </c:pt>
                <c:pt idx="163">
                  <c:v>0.670239275368182</c:v>
                </c:pt>
                <c:pt idx="164">
                  <c:v>-0.835935469365161</c:v>
                </c:pt>
                <c:pt idx="165">
                  <c:v>-0.246290541959127</c:v>
                </c:pt>
                <c:pt idx="166">
                  <c:v>-7.95792833830846</c:v>
                </c:pt>
                <c:pt idx="167">
                  <c:v>-0.331538956892309</c:v>
                </c:pt>
                <c:pt idx="168">
                  <c:v>-1.15071811740772</c:v>
                </c:pt>
                <c:pt idx="169">
                  <c:v>-2.92103611738511</c:v>
                </c:pt>
                <c:pt idx="170">
                  <c:v>-1.66852498521475</c:v>
                </c:pt>
                <c:pt idx="171">
                  <c:v>-1.99030755452976</c:v>
                </c:pt>
                <c:pt idx="172">
                  <c:v>-2.51580829140982</c:v>
                </c:pt>
                <c:pt idx="173">
                  <c:v>-3.03703099848033</c:v>
                </c:pt>
                <c:pt idx="174">
                  <c:v>-3.18411304680668</c:v>
                </c:pt>
                <c:pt idx="175">
                  <c:v>-0.212445012195989</c:v>
                </c:pt>
                <c:pt idx="176">
                  <c:v>-2.18013367001278</c:v>
                </c:pt>
                <c:pt idx="177">
                  <c:v>-1.38500304213111</c:v>
                </c:pt>
                <c:pt idx="178">
                  <c:v>-0.0113540970340438</c:v>
                </c:pt>
                <c:pt idx="179">
                  <c:v>-0.744134730824477</c:v>
                </c:pt>
                <c:pt idx="180">
                  <c:v>0.770354832646419</c:v>
                </c:pt>
                <c:pt idx="181">
                  <c:v>0.830199224289736</c:v>
                </c:pt>
                <c:pt idx="182">
                  <c:v>1.31170731836633</c:v>
                </c:pt>
                <c:pt idx="183">
                  <c:v>-3.68205992491719</c:v>
                </c:pt>
                <c:pt idx="184">
                  <c:v>-0.0328276136035655</c:v>
                </c:pt>
                <c:pt idx="185">
                  <c:v>-0.763174383243751</c:v>
                </c:pt>
                <c:pt idx="186">
                  <c:v>-1.34069012841392</c:v>
                </c:pt>
                <c:pt idx="187">
                  <c:v>2.76036601971506</c:v>
                </c:pt>
                <c:pt idx="188">
                  <c:v>0.988260887929577</c:v>
                </c:pt>
                <c:pt idx="189">
                  <c:v>-1.27475161250825</c:v>
                </c:pt>
                <c:pt idx="190">
                  <c:v>-0.938693949835056</c:v>
                </c:pt>
                <c:pt idx="191">
                  <c:v>0.636060861543975</c:v>
                </c:pt>
                <c:pt idx="192">
                  <c:v>1.10162507214648</c:v>
                </c:pt>
                <c:pt idx="193">
                  <c:v>1.17946913989913</c:v>
                </c:pt>
                <c:pt idx="194">
                  <c:v>-0.324036949514706</c:v>
                </c:pt>
                <c:pt idx="195">
                  <c:v>0.234570292105296</c:v>
                </c:pt>
                <c:pt idx="196">
                  <c:v>-3.53378333268198</c:v>
                </c:pt>
                <c:pt idx="197">
                  <c:v>-0.983140365097253</c:v>
                </c:pt>
                <c:pt idx="198">
                  <c:v>0.0859162346377147</c:v>
                </c:pt>
                <c:pt idx="199">
                  <c:v>1.21356943272973</c:v>
                </c:pt>
                <c:pt idx="200">
                  <c:v>-2.39590149899166</c:v>
                </c:pt>
                <c:pt idx="201">
                  <c:v>-0.532872130294351</c:v>
                </c:pt>
                <c:pt idx="202">
                  <c:v>-5.05452361598007</c:v>
                </c:pt>
                <c:pt idx="203">
                  <c:v>-1.17308489158898</c:v>
                </c:pt>
                <c:pt idx="204">
                  <c:v>0.783152458252587</c:v>
                </c:pt>
                <c:pt idx="205">
                  <c:v>-2.22625416367634</c:v>
                </c:pt>
                <c:pt idx="206">
                  <c:v>1.24242711177733</c:v>
                </c:pt>
                <c:pt idx="207">
                  <c:v>-2.3555152930215</c:v>
                </c:pt>
                <c:pt idx="208">
                  <c:v>-3.69202878730871</c:v>
                </c:pt>
                <c:pt idx="209">
                  <c:v>-3.11416598663376</c:v>
                </c:pt>
                <c:pt idx="210">
                  <c:v>-5.80580280363876</c:v>
                </c:pt>
                <c:pt idx="211">
                  <c:v>-1.11281769818553</c:v>
                </c:pt>
                <c:pt idx="212">
                  <c:v>2.64940275594299</c:v>
                </c:pt>
                <c:pt idx="213">
                  <c:v>-3.51540558097064</c:v>
                </c:pt>
                <c:pt idx="214">
                  <c:v>-4.29834815477306</c:v>
                </c:pt>
                <c:pt idx="215">
                  <c:v>-4.99284601644672</c:v>
                </c:pt>
                <c:pt idx="216">
                  <c:v>-0.517629803074975</c:v>
                </c:pt>
                <c:pt idx="217">
                  <c:v>1.83645875986545</c:v>
                </c:pt>
                <c:pt idx="218">
                  <c:v>4.16928885338373</c:v>
                </c:pt>
                <c:pt idx="219">
                  <c:v>-1.74006504170756</c:v>
                </c:pt>
                <c:pt idx="220">
                  <c:v>1.24839093173066</c:v>
                </c:pt>
                <c:pt idx="221">
                  <c:v>-0.103532663778019</c:v>
                </c:pt>
                <c:pt idx="222">
                  <c:v>0.382061139124382</c:v>
                </c:pt>
                <c:pt idx="223">
                  <c:v>-0.732152299144786</c:v>
                </c:pt>
                <c:pt idx="224">
                  <c:v>-0.216072708202461</c:v>
                </c:pt>
                <c:pt idx="225">
                  <c:v>-3.13490819973168</c:v>
                </c:pt>
                <c:pt idx="226">
                  <c:v>-0.515368800893796</c:v>
                </c:pt>
                <c:pt idx="227">
                  <c:v>-0.679182918383418</c:v>
                </c:pt>
                <c:pt idx="228">
                  <c:v>-2.50614798037418</c:v>
                </c:pt>
                <c:pt idx="229">
                  <c:v>-0.549601079453701</c:v>
                </c:pt>
                <c:pt idx="230">
                  <c:v>-0.61828342393914</c:v>
                </c:pt>
                <c:pt idx="231">
                  <c:v>-0.301798325190724</c:v>
                </c:pt>
                <c:pt idx="232">
                  <c:v>0.412739403606146</c:v>
                </c:pt>
                <c:pt idx="233">
                  <c:v>-1.76140800902115</c:v>
                </c:pt>
                <c:pt idx="234">
                  <c:v>-0.537332086974473</c:v>
                </c:pt>
                <c:pt idx="235">
                  <c:v>-4.40623562335515</c:v>
                </c:pt>
                <c:pt idx="236">
                  <c:v>0.808034429636436</c:v>
                </c:pt>
                <c:pt idx="237">
                  <c:v>1.45450428935736</c:v>
                </c:pt>
                <c:pt idx="238">
                  <c:v>5.00361080741927</c:v>
                </c:pt>
                <c:pt idx="239">
                  <c:v>-2.22702215632974</c:v>
                </c:pt>
                <c:pt idx="240">
                  <c:v>1.4364899083833</c:v>
                </c:pt>
                <c:pt idx="241">
                  <c:v>-4.20266787180621</c:v>
                </c:pt>
                <c:pt idx="242">
                  <c:v>-4.719553010378</c:v>
                </c:pt>
                <c:pt idx="243">
                  <c:v>-5.04871538864806</c:v>
                </c:pt>
                <c:pt idx="244">
                  <c:v>10.9653112640871</c:v>
                </c:pt>
                <c:pt idx="245">
                  <c:v>4.90488873326389</c:v>
                </c:pt>
                <c:pt idx="246">
                  <c:v>-0.295175835023102</c:v>
                </c:pt>
                <c:pt idx="247">
                  <c:v>7.06817035803618</c:v>
                </c:pt>
                <c:pt idx="248">
                  <c:v>1.90346217166034</c:v>
                </c:pt>
                <c:pt idx="249">
                  <c:v>-1.78513611764343</c:v>
                </c:pt>
                <c:pt idx="250">
                  <c:v>-0.307923668184614</c:v>
                </c:pt>
                <c:pt idx="251">
                  <c:v>-0.274359736244161</c:v>
                </c:pt>
                <c:pt idx="252">
                  <c:v>-2.03937086598801</c:v>
                </c:pt>
                <c:pt idx="253">
                  <c:v>-2.72362539035112</c:v>
                </c:pt>
                <c:pt idx="254">
                  <c:v>-4.22228625777859</c:v>
                </c:pt>
                <c:pt idx="255">
                  <c:v>-0.557243785825101</c:v>
                </c:pt>
                <c:pt idx="256">
                  <c:v>-1.21839457016083</c:v>
                </c:pt>
                <c:pt idx="257">
                  <c:v>-4.06365397011653</c:v>
                </c:pt>
                <c:pt idx="258">
                  <c:v>-1.370893237668</c:v>
                </c:pt>
                <c:pt idx="259">
                  <c:v>-3.00319714563601</c:v>
                </c:pt>
                <c:pt idx="260">
                  <c:v>-1.84049661298565</c:v>
                </c:pt>
                <c:pt idx="261">
                  <c:v>-3.91397437358413</c:v>
                </c:pt>
                <c:pt idx="262">
                  <c:v>-2.24432883028595</c:v>
                </c:pt>
                <c:pt idx="263">
                  <c:v>-2.74936585335601</c:v>
                </c:pt>
                <c:pt idx="264">
                  <c:v>-4.66100869120019</c:v>
                </c:pt>
                <c:pt idx="265">
                  <c:v>0.0425561040395266</c:v>
                </c:pt>
                <c:pt idx="266">
                  <c:v>1.01027420233894</c:v>
                </c:pt>
                <c:pt idx="267">
                  <c:v>-1.77023297673025</c:v>
                </c:pt>
                <c:pt idx="268">
                  <c:v>-3.52322535018549</c:v>
                </c:pt>
                <c:pt idx="269">
                  <c:v>2.55180851835708</c:v>
                </c:pt>
                <c:pt idx="270">
                  <c:v>-8.52234036118171</c:v>
                </c:pt>
                <c:pt idx="271">
                  <c:v>-2.46703139517518</c:v>
                </c:pt>
                <c:pt idx="272">
                  <c:v>-1.41034824111165</c:v>
                </c:pt>
                <c:pt idx="273">
                  <c:v>-6.14250739046135</c:v>
                </c:pt>
                <c:pt idx="274">
                  <c:v>-5.28806816130525</c:v>
                </c:pt>
                <c:pt idx="275">
                  <c:v>-6.19841254006054</c:v>
                </c:pt>
                <c:pt idx="276">
                  <c:v>-4.25790717258288</c:v>
                </c:pt>
                <c:pt idx="277">
                  <c:v>-5.27934974874116</c:v>
                </c:pt>
                <c:pt idx="278">
                  <c:v>0.335574054457457</c:v>
                </c:pt>
                <c:pt idx="279">
                  <c:v>-2.5048732973256</c:v>
                </c:pt>
                <c:pt idx="280">
                  <c:v>-1.94028995364317</c:v>
                </c:pt>
                <c:pt idx="281">
                  <c:v>-5.42040413120037</c:v>
                </c:pt>
                <c:pt idx="282">
                  <c:v>-3.14698582264966</c:v>
                </c:pt>
                <c:pt idx="283">
                  <c:v>-3.73899237640655</c:v>
                </c:pt>
                <c:pt idx="284">
                  <c:v>-2.13788587137108</c:v>
                </c:pt>
                <c:pt idx="285">
                  <c:v>-2.85053825237891</c:v>
                </c:pt>
                <c:pt idx="286">
                  <c:v>-2.79573096925957</c:v>
                </c:pt>
                <c:pt idx="287">
                  <c:v>-3.16721109476886</c:v>
                </c:pt>
                <c:pt idx="288">
                  <c:v>-1.87843519815718</c:v>
                </c:pt>
                <c:pt idx="289">
                  <c:v>0.0448068080493016</c:v>
                </c:pt>
                <c:pt idx="290">
                  <c:v>-3.54710582547155</c:v>
                </c:pt>
                <c:pt idx="291">
                  <c:v>-1.51432347534973</c:v>
                </c:pt>
                <c:pt idx="292">
                  <c:v>-1.24834900474188</c:v>
                </c:pt>
                <c:pt idx="293">
                  <c:v>-0.370573139128666</c:v>
                </c:pt>
                <c:pt idx="294">
                  <c:v>0.590046641048602</c:v>
                </c:pt>
                <c:pt idx="295">
                  <c:v>4.72148571974315</c:v>
                </c:pt>
                <c:pt idx="296">
                  <c:v>0.94383168469242</c:v>
                </c:pt>
                <c:pt idx="297">
                  <c:v>1.95550726486793</c:v>
                </c:pt>
                <c:pt idx="298">
                  <c:v>2.42640429125992</c:v>
                </c:pt>
                <c:pt idx="299">
                  <c:v>1.38311434418438</c:v>
                </c:pt>
                <c:pt idx="300">
                  <c:v>0.945046805757876</c:v>
                </c:pt>
                <c:pt idx="301">
                  <c:v>4.9404922675901</c:v>
                </c:pt>
                <c:pt idx="302">
                  <c:v>4.75828592256332</c:v>
                </c:pt>
                <c:pt idx="303">
                  <c:v>-1.74343870795509</c:v>
                </c:pt>
                <c:pt idx="304">
                  <c:v>6.26313873881855</c:v>
                </c:pt>
                <c:pt idx="305">
                  <c:v>1.42020726715243</c:v>
                </c:pt>
                <c:pt idx="306">
                  <c:v>2.522723794034</c:v>
                </c:pt>
                <c:pt idx="307">
                  <c:v>1.08018405859502</c:v>
                </c:pt>
                <c:pt idx="308">
                  <c:v>6.00853992399779</c:v>
                </c:pt>
                <c:pt idx="309">
                  <c:v>9.76980925277041</c:v>
                </c:pt>
                <c:pt idx="310">
                  <c:v>3.34210463995375</c:v>
                </c:pt>
                <c:pt idx="311">
                  <c:v>1.48863016792675</c:v>
                </c:pt>
                <c:pt idx="312">
                  <c:v>3.12394200953724</c:v>
                </c:pt>
                <c:pt idx="313">
                  <c:v>0.276305356860249</c:v>
                </c:pt>
                <c:pt idx="314">
                  <c:v>-0.00352041669517433</c:v>
                </c:pt>
                <c:pt idx="315">
                  <c:v>-1.57915713913686</c:v>
                </c:pt>
                <c:pt idx="316">
                  <c:v>-4.72883805304592</c:v>
                </c:pt>
                <c:pt idx="317">
                  <c:v>2.81425706630106</c:v>
                </c:pt>
                <c:pt idx="318">
                  <c:v>-0.15976212884819</c:v>
                </c:pt>
                <c:pt idx="319">
                  <c:v>0.0922556834349599</c:v>
                </c:pt>
                <c:pt idx="320">
                  <c:v>5.56222437107846</c:v>
                </c:pt>
                <c:pt idx="321">
                  <c:v>-0.414738523099821</c:v>
                </c:pt>
                <c:pt idx="322">
                  <c:v>12.9970962349293</c:v>
                </c:pt>
                <c:pt idx="323">
                  <c:v>1.29507908354133</c:v>
                </c:pt>
                <c:pt idx="324">
                  <c:v>7.10203949721577</c:v>
                </c:pt>
                <c:pt idx="325">
                  <c:v>11.3066013736796</c:v>
                </c:pt>
                <c:pt idx="326">
                  <c:v>11.8932003850902</c:v>
                </c:pt>
                <c:pt idx="327">
                  <c:v>9.41888944200962</c:v>
                </c:pt>
                <c:pt idx="328">
                  <c:v>3.93768147433174</c:v>
                </c:pt>
                <c:pt idx="329">
                  <c:v>9.56115670396524</c:v>
                </c:pt>
                <c:pt idx="330">
                  <c:v>7.00629703024011</c:v>
                </c:pt>
                <c:pt idx="331">
                  <c:v>0.236966691301845</c:v>
                </c:pt>
                <c:pt idx="332">
                  <c:v>-4.00186157838479</c:v>
                </c:pt>
                <c:pt idx="333">
                  <c:v>5.22821368907079</c:v>
                </c:pt>
                <c:pt idx="334">
                  <c:v>-6.96750675033042</c:v>
                </c:pt>
                <c:pt idx="335">
                  <c:v>5.31231331748008</c:v>
                </c:pt>
                <c:pt idx="336">
                  <c:v>-2.29471716862267</c:v>
                </c:pt>
                <c:pt idx="337">
                  <c:v>-0.231444288207491</c:v>
                </c:pt>
                <c:pt idx="338">
                  <c:v>-2.234128971588</c:v>
                </c:pt>
                <c:pt idx="339">
                  <c:v>-2.24175196985211</c:v>
                </c:pt>
                <c:pt idx="340">
                  <c:v>-2.94535710857822</c:v>
                </c:pt>
                <c:pt idx="341">
                  <c:v>-3.60647059846201</c:v>
                </c:pt>
                <c:pt idx="342">
                  <c:v>0.114060216847953</c:v>
                </c:pt>
                <c:pt idx="343">
                  <c:v>2.50439523562765</c:v>
                </c:pt>
                <c:pt idx="344">
                  <c:v>6.07184706885961</c:v>
                </c:pt>
                <c:pt idx="345">
                  <c:v>-1.401447462922</c:v>
                </c:pt>
                <c:pt idx="346">
                  <c:v>-2.53057023585018</c:v>
                </c:pt>
                <c:pt idx="347">
                  <c:v>1.63349617045557</c:v>
                </c:pt>
                <c:pt idx="348">
                  <c:v>2.89570323236982</c:v>
                </c:pt>
                <c:pt idx="349">
                  <c:v>-0.973140908310015</c:v>
                </c:pt>
                <c:pt idx="350">
                  <c:v>3.78198355469128</c:v>
                </c:pt>
                <c:pt idx="351">
                  <c:v>2.40194883754518</c:v>
                </c:pt>
                <c:pt idx="352">
                  <c:v>-0.266243490876768</c:v>
                </c:pt>
                <c:pt idx="353">
                  <c:v>0.701633899712995</c:v>
                </c:pt>
                <c:pt idx="354">
                  <c:v>3.02234648941385</c:v>
                </c:pt>
                <c:pt idx="355">
                  <c:v>0.0562142559203735</c:v>
                </c:pt>
                <c:pt idx="356">
                  <c:v>-0.543379883919677</c:v>
                </c:pt>
                <c:pt idx="357">
                  <c:v>2.04758436748298</c:v>
                </c:pt>
                <c:pt idx="358">
                  <c:v>0.172620908709398</c:v>
                </c:pt>
                <c:pt idx="359">
                  <c:v>1.56204017551914</c:v>
                </c:pt>
                <c:pt idx="360">
                  <c:v>4.47925919898846</c:v>
                </c:pt>
                <c:pt idx="361">
                  <c:v>-3.23114514684265</c:v>
                </c:pt>
                <c:pt idx="362">
                  <c:v>-3.85201367409279</c:v>
                </c:pt>
                <c:pt idx="363">
                  <c:v>-1.52421822709993</c:v>
                </c:pt>
                <c:pt idx="364">
                  <c:v>2.92284336073684</c:v>
                </c:pt>
                <c:pt idx="365">
                  <c:v>-5.92028565421055</c:v>
                </c:pt>
                <c:pt idx="366">
                  <c:v>-6.31153860166739</c:v>
                </c:pt>
                <c:pt idx="367">
                  <c:v>-1.26108735520534</c:v>
                </c:pt>
                <c:pt idx="368">
                  <c:v>-1.94027074374445</c:v>
                </c:pt>
                <c:pt idx="369">
                  <c:v>3.48312617834335</c:v>
                </c:pt>
                <c:pt idx="370">
                  <c:v>1.79483442436476</c:v>
                </c:pt>
                <c:pt idx="371">
                  <c:v>-0.980853044942237</c:v>
                </c:pt>
                <c:pt idx="372">
                  <c:v>-1.98283931411572</c:v>
                </c:pt>
                <c:pt idx="373">
                  <c:v>-3.73474945469984</c:v>
                </c:pt>
                <c:pt idx="374">
                  <c:v>-4.52963276693657</c:v>
                </c:pt>
                <c:pt idx="375">
                  <c:v>1.45504905328342</c:v>
                </c:pt>
                <c:pt idx="376">
                  <c:v>1.24611034641867</c:v>
                </c:pt>
                <c:pt idx="377">
                  <c:v>-5.06685484235872</c:v>
                </c:pt>
                <c:pt idx="378">
                  <c:v>5.74793937021637</c:v>
                </c:pt>
                <c:pt idx="379">
                  <c:v>3.75723539562257</c:v>
                </c:pt>
                <c:pt idx="380">
                  <c:v>1.19984631429546</c:v>
                </c:pt>
                <c:pt idx="381">
                  <c:v>1.56106939544075</c:v>
                </c:pt>
                <c:pt idx="382">
                  <c:v>-0.47675825977143</c:v>
                </c:pt>
                <c:pt idx="383">
                  <c:v>2.11416648871126</c:v>
                </c:pt>
                <c:pt idx="384">
                  <c:v>-3.9474623588703</c:v>
                </c:pt>
                <c:pt idx="385">
                  <c:v>2.20803880768295</c:v>
                </c:pt>
                <c:pt idx="386">
                  <c:v>-1.88612934018287</c:v>
                </c:pt>
                <c:pt idx="387">
                  <c:v>9.58964827817395</c:v>
                </c:pt>
                <c:pt idx="388">
                  <c:v>-3.7400237410265</c:v>
                </c:pt>
                <c:pt idx="389">
                  <c:v>-6.4280133901577</c:v>
                </c:pt>
                <c:pt idx="390">
                  <c:v>0.262820970232298</c:v>
                </c:pt>
                <c:pt idx="391">
                  <c:v>5.25240809904544</c:v>
                </c:pt>
                <c:pt idx="392">
                  <c:v>-0.491304434092122</c:v>
                </c:pt>
                <c:pt idx="393">
                  <c:v>-1.25091404652878</c:v>
                </c:pt>
                <c:pt idx="394">
                  <c:v>9.46714119790205</c:v>
                </c:pt>
                <c:pt idx="395">
                  <c:v>0.876861364286924</c:v>
                </c:pt>
                <c:pt idx="396">
                  <c:v>-1.32689601651887</c:v>
                </c:pt>
                <c:pt idx="397">
                  <c:v>2.29778336103639</c:v>
                </c:pt>
              </c:numCache>
            </c:numRef>
          </c:yVal>
          <c:smooth val="0"/>
        </c:ser>
        <c:axId val="9669625"/>
        <c:axId val="59865879"/>
      </c:scatterChart>
      <c:valAx>
        <c:axId val="966962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hp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9865879"/>
        <c:crossesAt val="-10"/>
        <c:crossBetween val="midCat"/>
      </c:valAx>
      <c:valAx>
        <c:axId val="59865879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Residuals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66962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mpg_data_for_test!$B$2:$B$399</c:f>
              <c:numCache>
                <c:formatCode>General</c:formatCode>
                <c:ptCount val="39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4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6</c:v>
                </c:pt>
                <c:pt idx="46">
                  <c:v>4</c:v>
                </c:pt>
                <c:pt idx="47">
                  <c:v>6</c:v>
                </c:pt>
                <c:pt idx="48">
                  <c:v>6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3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4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6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3</c:v>
                </c:pt>
                <c:pt idx="112">
                  <c:v>4</c:v>
                </c:pt>
                <c:pt idx="113">
                  <c:v>6</c:v>
                </c:pt>
                <c:pt idx="114">
                  <c:v>4</c:v>
                </c:pt>
                <c:pt idx="115">
                  <c:v>8</c:v>
                </c:pt>
                <c:pt idx="116">
                  <c:v>8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8</c:v>
                </c:pt>
                <c:pt idx="122">
                  <c:v>4</c:v>
                </c:pt>
                <c:pt idx="123">
                  <c:v>6</c:v>
                </c:pt>
                <c:pt idx="124">
                  <c:v>8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8</c:v>
                </c:pt>
                <c:pt idx="166">
                  <c:v>8</c:v>
                </c:pt>
                <c:pt idx="167">
                  <c:v>4</c:v>
                </c:pt>
                <c:pt idx="168">
                  <c:v>4</c:v>
                </c:pt>
                <c:pt idx="169">
                  <c:v>6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6</c:v>
                </c:pt>
                <c:pt idx="175">
                  <c:v>4</c:v>
                </c:pt>
                <c:pt idx="176">
                  <c:v>6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8</c:v>
                </c:pt>
                <c:pt idx="209">
                  <c:v>4</c:v>
                </c:pt>
                <c:pt idx="210">
                  <c:v>6</c:v>
                </c:pt>
                <c:pt idx="211">
                  <c:v>6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6</c:v>
                </c:pt>
                <c:pt idx="242">
                  <c:v>4</c:v>
                </c:pt>
                <c:pt idx="243">
                  <c:v>3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8</c:v>
                </c:pt>
                <c:pt idx="250">
                  <c:v>8</c:v>
                </c:pt>
                <c:pt idx="251">
                  <c:v>8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4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8</c:v>
                </c:pt>
                <c:pt idx="263">
                  <c:v>6</c:v>
                </c:pt>
                <c:pt idx="264">
                  <c:v>8</c:v>
                </c:pt>
                <c:pt idx="265">
                  <c:v>8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5</c:v>
                </c:pt>
                <c:pt idx="275">
                  <c:v>6</c:v>
                </c:pt>
                <c:pt idx="276">
                  <c:v>4</c:v>
                </c:pt>
                <c:pt idx="277">
                  <c:v>6</c:v>
                </c:pt>
                <c:pt idx="278">
                  <c:v>4</c:v>
                </c:pt>
                <c:pt idx="279">
                  <c:v>4</c:v>
                </c:pt>
                <c:pt idx="280">
                  <c:v>6</c:v>
                </c:pt>
                <c:pt idx="281">
                  <c:v>6</c:v>
                </c:pt>
                <c:pt idx="282">
                  <c:v>4</c:v>
                </c:pt>
                <c:pt idx="283">
                  <c:v>6</c:v>
                </c:pt>
                <c:pt idx="284">
                  <c:v>6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5</c:v>
                </c:pt>
                <c:pt idx="298">
                  <c:v>8</c:v>
                </c:pt>
                <c:pt idx="299">
                  <c:v>4</c:v>
                </c:pt>
                <c:pt idx="300">
                  <c:v>8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6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5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6</c:v>
                </c:pt>
                <c:pt idx="334">
                  <c:v>3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6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8</c:v>
                </c:pt>
                <c:pt idx="365">
                  <c:v>6</c:v>
                </c:pt>
                <c:pt idx="366">
                  <c:v>6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6</c:v>
                </c:pt>
                <c:pt idx="387">
                  <c:v>6</c:v>
                </c:pt>
                <c:pt idx="388">
                  <c:v>4</c:v>
                </c:pt>
                <c:pt idx="389">
                  <c:v>6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</c:numCache>
            </c:numRef>
          </c:xVal>
          <c:yVal>
            <c:numRef>
              <c:f>Regression_Output!$C$31:$C$428</c:f>
              <c:numCache>
                <c:formatCode>General</c:formatCode>
                <c:ptCount val="398"/>
                <c:pt idx="0">
                  <c:v>2.95314834227972</c:v>
                </c:pt>
                <c:pt idx="1">
                  <c:v>0.932218742340034</c:v>
                </c:pt>
                <c:pt idx="2">
                  <c:v>2.66821877185625</c:v>
                </c:pt>
                <c:pt idx="3">
                  <c:v>0.831781092959929</c:v>
                </c:pt>
                <c:pt idx="4">
                  <c:v>1.96272630936924</c:v>
                </c:pt>
                <c:pt idx="5">
                  <c:v>4.32446297829937</c:v>
                </c:pt>
                <c:pt idx="6">
                  <c:v>3.33595085991723</c:v>
                </c:pt>
                <c:pt idx="7">
                  <c:v>3.29903575156458</c:v>
                </c:pt>
                <c:pt idx="8">
                  <c:v>3.77387528185567</c:v>
                </c:pt>
                <c:pt idx="9">
                  <c:v>1.83043757085714</c:v>
                </c:pt>
                <c:pt idx="10">
                  <c:v>-0.367248444563302</c:v>
                </c:pt>
                <c:pt idx="11">
                  <c:v>-0.197490559742434</c:v>
                </c:pt>
                <c:pt idx="12">
                  <c:v>0.371225869041183</c:v>
                </c:pt>
                <c:pt idx="13">
                  <c:v>-5.13144647367864</c:v>
                </c:pt>
                <c:pt idx="14">
                  <c:v>-0.158971933487301</c:v>
                </c:pt>
                <c:pt idx="15">
                  <c:v>2.93604275170899</c:v>
                </c:pt>
                <c:pt idx="16">
                  <c:v>-1.44648252600525</c:v>
                </c:pt>
                <c:pt idx="17">
                  <c:v>0.0708280591310029</c:v>
                </c:pt>
                <c:pt idx="18">
                  <c:v>1.48349710757809</c:v>
                </c:pt>
                <c:pt idx="19">
                  <c:v>-1.18460173046751</c:v>
                </c:pt>
                <c:pt idx="20">
                  <c:v>3.99394019276043</c:v>
                </c:pt>
                <c:pt idx="21">
                  <c:v>1.75067527242454</c:v>
                </c:pt>
                <c:pt idx="22">
                  <c:v>2.25211317589913</c:v>
                </c:pt>
                <c:pt idx="23">
                  <c:v>2.68820007528532</c:v>
                </c:pt>
                <c:pt idx="24">
                  <c:v>0.657121318141215</c:v>
                </c:pt>
                <c:pt idx="25">
                  <c:v>2.38172589820058</c:v>
                </c:pt>
                <c:pt idx="26">
                  <c:v>1.5127107383488</c:v>
                </c:pt>
                <c:pt idx="27">
                  <c:v>2.61763359324351</c:v>
                </c:pt>
                <c:pt idx="28">
                  <c:v>2.5279900512347</c:v>
                </c:pt>
                <c:pt idx="29">
                  <c:v>0.730409996842987</c:v>
                </c:pt>
                <c:pt idx="30">
                  <c:v>4.60209531117128</c:v>
                </c:pt>
                <c:pt idx="31">
                  <c:v>-0.781722338841142</c:v>
                </c:pt>
                <c:pt idx="32">
                  <c:v>0.658759991018627</c:v>
                </c:pt>
                <c:pt idx="33">
                  <c:v>-2.50676724699309</c:v>
                </c:pt>
                <c:pt idx="34">
                  <c:v>-0.164097262868886</c:v>
                </c:pt>
                <c:pt idx="35">
                  <c:v>-0.453758944727014</c:v>
                </c:pt>
                <c:pt idx="36">
                  <c:v>1.19108519935732</c:v>
                </c:pt>
                <c:pt idx="37">
                  <c:v>0.622704354846597</c:v>
                </c:pt>
                <c:pt idx="38">
                  <c:v>2.5668855040504</c:v>
                </c:pt>
                <c:pt idx="39">
                  <c:v>3.48332123715969</c:v>
                </c:pt>
                <c:pt idx="40">
                  <c:v>1.87405067501795</c:v>
                </c:pt>
                <c:pt idx="41">
                  <c:v>2.12852822276997</c:v>
                </c:pt>
                <c:pt idx="42">
                  <c:v>5.15173473208755</c:v>
                </c:pt>
                <c:pt idx="43">
                  <c:v>4.24164434610638</c:v>
                </c:pt>
                <c:pt idx="44">
                  <c:v>6.93519122677132</c:v>
                </c:pt>
                <c:pt idx="45">
                  <c:v>-1.72734567346094</c:v>
                </c:pt>
                <c:pt idx="46">
                  <c:v>-1.01172381300277</c:v>
                </c:pt>
                <c:pt idx="47">
                  <c:v>1.27767755127082</c:v>
                </c:pt>
                <c:pt idx="48">
                  <c:v>-0.804941884174909</c:v>
                </c:pt>
                <c:pt idx="49">
                  <c:v>-0.267860503920392</c:v>
                </c:pt>
                <c:pt idx="50">
                  <c:v>2.82526443999355</c:v>
                </c:pt>
                <c:pt idx="51">
                  <c:v>4.44019139653032</c:v>
                </c:pt>
                <c:pt idx="52">
                  <c:v>4.73376252236692</c:v>
                </c:pt>
                <c:pt idx="53">
                  <c:v>2.12769287334796</c:v>
                </c:pt>
                <c:pt idx="54">
                  <c:v>5.19074988436069</c:v>
                </c:pt>
                <c:pt idx="55">
                  <c:v>-0.607427112687521</c:v>
                </c:pt>
                <c:pt idx="56">
                  <c:v>0.76461621912673</c:v>
                </c:pt>
                <c:pt idx="57">
                  <c:v>-2.33433497920802</c:v>
                </c:pt>
                <c:pt idx="58">
                  <c:v>0.47718989442491</c:v>
                </c:pt>
                <c:pt idx="59">
                  <c:v>-3.05118799517198</c:v>
                </c:pt>
                <c:pt idx="60">
                  <c:v>-3.54545213743747</c:v>
                </c:pt>
                <c:pt idx="61">
                  <c:v>-3.20114628733876</c:v>
                </c:pt>
                <c:pt idx="62">
                  <c:v>1.24609556591405</c:v>
                </c:pt>
                <c:pt idx="63">
                  <c:v>2.1608061881584</c:v>
                </c:pt>
                <c:pt idx="64">
                  <c:v>2.59079881017871</c:v>
                </c:pt>
                <c:pt idx="65">
                  <c:v>0.998716026391037</c:v>
                </c:pt>
                <c:pt idx="66">
                  <c:v>1.95915092692207</c:v>
                </c:pt>
                <c:pt idx="67">
                  <c:v>0.818581344113177</c:v>
                </c:pt>
                <c:pt idx="68">
                  <c:v>2.48407733234308</c:v>
                </c:pt>
                <c:pt idx="69">
                  <c:v>1.25130489080109</c:v>
                </c:pt>
                <c:pt idx="70">
                  <c:v>1.58234526126752</c:v>
                </c:pt>
                <c:pt idx="71">
                  <c:v>-6.37331295647235</c:v>
                </c:pt>
                <c:pt idx="72">
                  <c:v>1.33426937719474</c:v>
                </c:pt>
                <c:pt idx="73">
                  <c:v>0.221422784127292</c:v>
                </c:pt>
                <c:pt idx="74">
                  <c:v>1.59218867211342</c:v>
                </c:pt>
                <c:pt idx="75">
                  <c:v>1.16103611229058</c:v>
                </c:pt>
                <c:pt idx="76">
                  <c:v>-2.35983146940547</c:v>
                </c:pt>
                <c:pt idx="77">
                  <c:v>-2.00134074977061</c:v>
                </c:pt>
                <c:pt idx="78">
                  <c:v>0.159487985775947</c:v>
                </c:pt>
                <c:pt idx="79">
                  <c:v>0.239621154595024</c:v>
                </c:pt>
                <c:pt idx="80">
                  <c:v>-1.03315303316661</c:v>
                </c:pt>
                <c:pt idx="81">
                  <c:v>1.8665632784471</c:v>
                </c:pt>
                <c:pt idx="82">
                  <c:v>-1.83644177912381</c:v>
                </c:pt>
                <c:pt idx="83">
                  <c:v>3.8963014757302</c:v>
                </c:pt>
                <c:pt idx="84">
                  <c:v>-0.398281307522367</c:v>
                </c:pt>
                <c:pt idx="85">
                  <c:v>-0.605937148783482</c:v>
                </c:pt>
                <c:pt idx="86">
                  <c:v>-1.79393618381302</c:v>
                </c:pt>
                <c:pt idx="87">
                  <c:v>-1.78978408365946</c:v>
                </c:pt>
                <c:pt idx="88">
                  <c:v>0.251283927801857</c:v>
                </c:pt>
                <c:pt idx="89">
                  <c:v>-0.455206901884871</c:v>
                </c:pt>
                <c:pt idx="90">
                  <c:v>2.99673325227616</c:v>
                </c:pt>
                <c:pt idx="91">
                  <c:v>0.567321699557709</c:v>
                </c:pt>
                <c:pt idx="92">
                  <c:v>0.875059679154731</c:v>
                </c:pt>
                <c:pt idx="93">
                  <c:v>1.42804451330624</c:v>
                </c:pt>
                <c:pt idx="94">
                  <c:v>2.63292837704033</c:v>
                </c:pt>
                <c:pt idx="95">
                  <c:v>2.92485447400333</c:v>
                </c:pt>
                <c:pt idx="96">
                  <c:v>-2.47937557009562</c:v>
                </c:pt>
                <c:pt idx="97">
                  <c:v>-1.87324347803763</c:v>
                </c:pt>
                <c:pt idx="98">
                  <c:v>-3.51922320562093</c:v>
                </c:pt>
                <c:pt idx="99">
                  <c:v>-3.20868939821396</c:v>
                </c:pt>
                <c:pt idx="100">
                  <c:v>-3.27198416371674</c:v>
                </c:pt>
                <c:pt idx="101">
                  <c:v>2.10496234108077</c:v>
                </c:pt>
                <c:pt idx="102">
                  <c:v>-2.72305020887503</c:v>
                </c:pt>
                <c:pt idx="103">
                  <c:v>1.93607609320588</c:v>
                </c:pt>
                <c:pt idx="104">
                  <c:v>2.71166907110098</c:v>
                </c:pt>
                <c:pt idx="105">
                  <c:v>2.81143560109582</c:v>
                </c:pt>
                <c:pt idx="106">
                  <c:v>1.16488396595831</c:v>
                </c:pt>
                <c:pt idx="107">
                  <c:v>-4.15816140162017</c:v>
                </c:pt>
                <c:pt idx="108">
                  <c:v>-7.18099153925481</c:v>
                </c:pt>
                <c:pt idx="109">
                  <c:v>-3.60847372001439</c:v>
                </c:pt>
                <c:pt idx="110">
                  <c:v>-4.42138800840881</c:v>
                </c:pt>
                <c:pt idx="111">
                  <c:v>-9.59887488705947</c:v>
                </c:pt>
                <c:pt idx="112">
                  <c:v>-5.58628704665188</c:v>
                </c:pt>
                <c:pt idx="113">
                  <c:v>-1.58241852870184</c:v>
                </c:pt>
                <c:pt idx="114">
                  <c:v>0.480574510859569</c:v>
                </c:pt>
                <c:pt idx="115">
                  <c:v>0.835384135175659</c:v>
                </c:pt>
                <c:pt idx="116">
                  <c:v>3.72096481472149</c:v>
                </c:pt>
                <c:pt idx="117">
                  <c:v>0.463406191506405</c:v>
                </c:pt>
                <c:pt idx="118">
                  <c:v>-2.79967902352258</c:v>
                </c:pt>
                <c:pt idx="119">
                  <c:v>-3.57480080919452</c:v>
                </c:pt>
                <c:pt idx="120">
                  <c:v>-2.63325696357011</c:v>
                </c:pt>
                <c:pt idx="121">
                  <c:v>-2.83711941244373</c:v>
                </c:pt>
                <c:pt idx="122">
                  <c:v>1.08618952350276</c:v>
                </c:pt>
                <c:pt idx="123">
                  <c:v>-2.98364767684215</c:v>
                </c:pt>
                <c:pt idx="124">
                  <c:v>-5.25641020425639</c:v>
                </c:pt>
                <c:pt idx="125">
                  <c:v>-0.375301680076603</c:v>
                </c:pt>
                <c:pt idx="126">
                  <c:v>-0.967830699454545</c:v>
                </c:pt>
                <c:pt idx="127">
                  <c:v>-3.25440844116976</c:v>
                </c:pt>
                <c:pt idx="128">
                  <c:v>-4.7985270130525</c:v>
                </c:pt>
                <c:pt idx="129">
                  <c:v>0.919699681682836</c:v>
                </c:pt>
                <c:pt idx="130">
                  <c:v>1.70129965038402</c:v>
                </c:pt>
                <c:pt idx="131">
                  <c:v>1.11134484061524</c:v>
                </c:pt>
                <c:pt idx="132">
                  <c:v>0.840191089866153</c:v>
                </c:pt>
                <c:pt idx="133">
                  <c:v>-0.838954062184108</c:v>
                </c:pt>
                <c:pt idx="134">
                  <c:v>-1.92680621377154</c:v>
                </c:pt>
                <c:pt idx="135">
                  <c:v>0.64582647151321</c:v>
                </c:pt>
                <c:pt idx="136">
                  <c:v>2.24453583526468</c:v>
                </c:pt>
                <c:pt idx="137">
                  <c:v>2.12689392715964</c:v>
                </c:pt>
                <c:pt idx="138">
                  <c:v>2.22615827450542</c:v>
                </c:pt>
                <c:pt idx="139">
                  <c:v>3.37386410255047</c:v>
                </c:pt>
                <c:pt idx="140">
                  <c:v>0.991486415517464</c:v>
                </c:pt>
                <c:pt idx="141">
                  <c:v>2.23108748660781</c:v>
                </c:pt>
                <c:pt idx="142">
                  <c:v>-2.24903221392178</c:v>
                </c:pt>
                <c:pt idx="143">
                  <c:v>-0.10788541319198</c:v>
                </c:pt>
                <c:pt idx="144">
                  <c:v>-1.02335805398927</c:v>
                </c:pt>
                <c:pt idx="145">
                  <c:v>2.1068076694561</c:v>
                </c:pt>
                <c:pt idx="146">
                  <c:v>2.25678330490507</c:v>
                </c:pt>
                <c:pt idx="147">
                  <c:v>-3.38098467534247</c:v>
                </c:pt>
                <c:pt idx="148">
                  <c:v>-0.835440453570097</c:v>
                </c:pt>
                <c:pt idx="149">
                  <c:v>-2.49969894345831</c:v>
                </c:pt>
                <c:pt idx="150">
                  <c:v>-1.02125738795431</c:v>
                </c:pt>
                <c:pt idx="151">
                  <c:v>2.9530240327575</c:v>
                </c:pt>
                <c:pt idx="152">
                  <c:v>-1.53066519866174</c:v>
                </c:pt>
                <c:pt idx="153">
                  <c:v>-1.57237270574204</c:v>
                </c:pt>
                <c:pt idx="154">
                  <c:v>-5.67501057281345</c:v>
                </c:pt>
                <c:pt idx="155">
                  <c:v>-7.36524760721431</c:v>
                </c:pt>
                <c:pt idx="156">
                  <c:v>3.75455990146287</c:v>
                </c:pt>
                <c:pt idx="157">
                  <c:v>1.62212851503394</c:v>
                </c:pt>
                <c:pt idx="158">
                  <c:v>3.65770970796334</c:v>
                </c:pt>
                <c:pt idx="159">
                  <c:v>2.13385633327539</c:v>
                </c:pt>
                <c:pt idx="160">
                  <c:v>0.408647201276466</c:v>
                </c:pt>
                <c:pt idx="161">
                  <c:v>-0.87945786207667</c:v>
                </c:pt>
                <c:pt idx="162">
                  <c:v>-3.11616341357316</c:v>
                </c:pt>
                <c:pt idx="163">
                  <c:v>0.670239275368182</c:v>
                </c:pt>
                <c:pt idx="164">
                  <c:v>-0.835935469365161</c:v>
                </c:pt>
                <c:pt idx="165">
                  <c:v>-0.246290541959127</c:v>
                </c:pt>
                <c:pt idx="166">
                  <c:v>-7.95792833830846</c:v>
                </c:pt>
                <c:pt idx="167">
                  <c:v>-0.331538956892309</c:v>
                </c:pt>
                <c:pt idx="168">
                  <c:v>-1.15071811740772</c:v>
                </c:pt>
                <c:pt idx="169">
                  <c:v>-2.92103611738511</c:v>
                </c:pt>
                <c:pt idx="170">
                  <c:v>-1.66852498521475</c:v>
                </c:pt>
                <c:pt idx="171">
                  <c:v>-1.99030755452976</c:v>
                </c:pt>
                <c:pt idx="172">
                  <c:v>-2.51580829140982</c:v>
                </c:pt>
                <c:pt idx="173">
                  <c:v>-3.03703099848033</c:v>
                </c:pt>
                <c:pt idx="174">
                  <c:v>-3.18411304680668</c:v>
                </c:pt>
                <c:pt idx="175">
                  <c:v>-0.212445012195989</c:v>
                </c:pt>
                <c:pt idx="176">
                  <c:v>-2.18013367001278</c:v>
                </c:pt>
                <c:pt idx="177">
                  <c:v>-1.38500304213111</c:v>
                </c:pt>
                <c:pt idx="178">
                  <c:v>-0.0113540970340438</c:v>
                </c:pt>
                <c:pt idx="179">
                  <c:v>-0.744134730824477</c:v>
                </c:pt>
                <c:pt idx="180">
                  <c:v>0.770354832646419</c:v>
                </c:pt>
                <c:pt idx="181">
                  <c:v>0.830199224289736</c:v>
                </c:pt>
                <c:pt idx="182">
                  <c:v>1.31170731836633</c:v>
                </c:pt>
                <c:pt idx="183">
                  <c:v>-3.68205992491719</c:v>
                </c:pt>
                <c:pt idx="184">
                  <c:v>-0.0328276136035655</c:v>
                </c:pt>
                <c:pt idx="185">
                  <c:v>-0.763174383243751</c:v>
                </c:pt>
                <c:pt idx="186">
                  <c:v>-1.34069012841392</c:v>
                </c:pt>
                <c:pt idx="187">
                  <c:v>2.76036601971506</c:v>
                </c:pt>
                <c:pt idx="188">
                  <c:v>0.988260887929577</c:v>
                </c:pt>
                <c:pt idx="189">
                  <c:v>-1.27475161250825</c:v>
                </c:pt>
                <c:pt idx="190">
                  <c:v>-0.938693949835056</c:v>
                </c:pt>
                <c:pt idx="191">
                  <c:v>0.636060861543975</c:v>
                </c:pt>
                <c:pt idx="192">
                  <c:v>1.10162507214648</c:v>
                </c:pt>
                <c:pt idx="193">
                  <c:v>1.17946913989913</c:v>
                </c:pt>
                <c:pt idx="194">
                  <c:v>-0.324036949514706</c:v>
                </c:pt>
                <c:pt idx="195">
                  <c:v>0.234570292105296</c:v>
                </c:pt>
                <c:pt idx="196">
                  <c:v>-3.53378333268198</c:v>
                </c:pt>
                <c:pt idx="197">
                  <c:v>-0.983140365097253</c:v>
                </c:pt>
                <c:pt idx="198">
                  <c:v>0.0859162346377147</c:v>
                </c:pt>
                <c:pt idx="199">
                  <c:v>1.21356943272973</c:v>
                </c:pt>
                <c:pt idx="200">
                  <c:v>-2.39590149899166</c:v>
                </c:pt>
                <c:pt idx="201">
                  <c:v>-0.532872130294351</c:v>
                </c:pt>
                <c:pt idx="202">
                  <c:v>-5.05452361598007</c:v>
                </c:pt>
                <c:pt idx="203">
                  <c:v>-1.17308489158898</c:v>
                </c:pt>
                <c:pt idx="204">
                  <c:v>0.783152458252587</c:v>
                </c:pt>
                <c:pt idx="205">
                  <c:v>-2.22625416367634</c:v>
                </c:pt>
                <c:pt idx="206">
                  <c:v>1.24242711177733</c:v>
                </c:pt>
                <c:pt idx="207">
                  <c:v>-2.3555152930215</c:v>
                </c:pt>
                <c:pt idx="208">
                  <c:v>-3.69202878730871</c:v>
                </c:pt>
                <c:pt idx="209">
                  <c:v>-3.11416598663376</c:v>
                </c:pt>
                <c:pt idx="210">
                  <c:v>-5.80580280363876</c:v>
                </c:pt>
                <c:pt idx="211">
                  <c:v>-1.11281769818553</c:v>
                </c:pt>
                <c:pt idx="212">
                  <c:v>2.64940275594299</c:v>
                </c:pt>
                <c:pt idx="213">
                  <c:v>-3.51540558097064</c:v>
                </c:pt>
                <c:pt idx="214">
                  <c:v>-4.29834815477306</c:v>
                </c:pt>
                <c:pt idx="215">
                  <c:v>-4.99284601644672</c:v>
                </c:pt>
                <c:pt idx="216">
                  <c:v>-0.517629803074975</c:v>
                </c:pt>
                <c:pt idx="217">
                  <c:v>1.83645875986545</c:v>
                </c:pt>
                <c:pt idx="218">
                  <c:v>4.16928885338373</c:v>
                </c:pt>
                <c:pt idx="219">
                  <c:v>-1.74006504170756</c:v>
                </c:pt>
                <c:pt idx="220">
                  <c:v>1.24839093173066</c:v>
                </c:pt>
                <c:pt idx="221">
                  <c:v>-0.103532663778019</c:v>
                </c:pt>
                <c:pt idx="222">
                  <c:v>0.382061139124382</c:v>
                </c:pt>
                <c:pt idx="223">
                  <c:v>-0.732152299144786</c:v>
                </c:pt>
                <c:pt idx="224">
                  <c:v>-0.216072708202461</c:v>
                </c:pt>
                <c:pt idx="225">
                  <c:v>-3.13490819973168</c:v>
                </c:pt>
                <c:pt idx="226">
                  <c:v>-0.515368800893796</c:v>
                </c:pt>
                <c:pt idx="227">
                  <c:v>-0.679182918383418</c:v>
                </c:pt>
                <c:pt idx="228">
                  <c:v>-2.50614798037418</c:v>
                </c:pt>
                <c:pt idx="229">
                  <c:v>-0.549601079453701</c:v>
                </c:pt>
                <c:pt idx="230">
                  <c:v>-0.61828342393914</c:v>
                </c:pt>
                <c:pt idx="231">
                  <c:v>-0.301798325190724</c:v>
                </c:pt>
                <c:pt idx="232">
                  <c:v>0.412739403606146</c:v>
                </c:pt>
                <c:pt idx="233">
                  <c:v>-1.76140800902115</c:v>
                </c:pt>
                <c:pt idx="234">
                  <c:v>-0.537332086974473</c:v>
                </c:pt>
                <c:pt idx="235">
                  <c:v>-4.40623562335515</c:v>
                </c:pt>
                <c:pt idx="236">
                  <c:v>0.808034429636436</c:v>
                </c:pt>
                <c:pt idx="237">
                  <c:v>1.45450428935736</c:v>
                </c:pt>
                <c:pt idx="238">
                  <c:v>5.00361080741927</c:v>
                </c:pt>
                <c:pt idx="239">
                  <c:v>-2.22702215632974</c:v>
                </c:pt>
                <c:pt idx="240">
                  <c:v>1.4364899083833</c:v>
                </c:pt>
                <c:pt idx="241">
                  <c:v>-4.20266787180621</c:v>
                </c:pt>
                <c:pt idx="242">
                  <c:v>-4.719553010378</c:v>
                </c:pt>
                <c:pt idx="243">
                  <c:v>-5.04871538864806</c:v>
                </c:pt>
                <c:pt idx="244">
                  <c:v>10.9653112640871</c:v>
                </c:pt>
                <c:pt idx="245">
                  <c:v>4.90488873326389</c:v>
                </c:pt>
                <c:pt idx="246">
                  <c:v>-0.295175835023102</c:v>
                </c:pt>
                <c:pt idx="247">
                  <c:v>7.06817035803618</c:v>
                </c:pt>
                <c:pt idx="248">
                  <c:v>1.90346217166034</c:v>
                </c:pt>
                <c:pt idx="249">
                  <c:v>-1.78513611764343</c:v>
                </c:pt>
                <c:pt idx="250">
                  <c:v>-0.307923668184614</c:v>
                </c:pt>
                <c:pt idx="251">
                  <c:v>-0.274359736244161</c:v>
                </c:pt>
                <c:pt idx="252">
                  <c:v>-2.03937086598801</c:v>
                </c:pt>
                <c:pt idx="253">
                  <c:v>-2.72362539035112</c:v>
                </c:pt>
                <c:pt idx="254">
                  <c:v>-4.22228625777859</c:v>
                </c:pt>
                <c:pt idx="255">
                  <c:v>-0.557243785825101</c:v>
                </c:pt>
                <c:pt idx="256">
                  <c:v>-1.21839457016083</c:v>
                </c:pt>
                <c:pt idx="257">
                  <c:v>-4.06365397011653</c:v>
                </c:pt>
                <c:pt idx="258">
                  <c:v>-1.370893237668</c:v>
                </c:pt>
                <c:pt idx="259">
                  <c:v>-3.00319714563601</c:v>
                </c:pt>
                <c:pt idx="260">
                  <c:v>-1.84049661298565</c:v>
                </c:pt>
                <c:pt idx="261">
                  <c:v>-3.91397437358413</c:v>
                </c:pt>
                <c:pt idx="262">
                  <c:v>-2.24432883028595</c:v>
                </c:pt>
                <c:pt idx="263">
                  <c:v>-2.74936585335601</c:v>
                </c:pt>
                <c:pt idx="264">
                  <c:v>-4.66100869120019</c:v>
                </c:pt>
                <c:pt idx="265">
                  <c:v>0.0425561040395266</c:v>
                </c:pt>
                <c:pt idx="266">
                  <c:v>1.01027420233894</c:v>
                </c:pt>
                <c:pt idx="267">
                  <c:v>-1.77023297673025</c:v>
                </c:pt>
                <c:pt idx="268">
                  <c:v>-3.52322535018549</c:v>
                </c:pt>
                <c:pt idx="269">
                  <c:v>2.55180851835708</c:v>
                </c:pt>
                <c:pt idx="270">
                  <c:v>-8.52234036118171</c:v>
                </c:pt>
                <c:pt idx="271">
                  <c:v>-2.46703139517518</c:v>
                </c:pt>
                <c:pt idx="272">
                  <c:v>-1.41034824111165</c:v>
                </c:pt>
                <c:pt idx="273">
                  <c:v>-6.14250739046135</c:v>
                </c:pt>
                <c:pt idx="274">
                  <c:v>-5.28806816130525</c:v>
                </c:pt>
                <c:pt idx="275">
                  <c:v>-6.19841254006054</c:v>
                </c:pt>
                <c:pt idx="276">
                  <c:v>-4.25790717258288</c:v>
                </c:pt>
                <c:pt idx="277">
                  <c:v>-5.27934974874116</c:v>
                </c:pt>
                <c:pt idx="278">
                  <c:v>0.335574054457457</c:v>
                </c:pt>
                <c:pt idx="279">
                  <c:v>-2.5048732973256</c:v>
                </c:pt>
                <c:pt idx="280">
                  <c:v>-1.94028995364317</c:v>
                </c:pt>
                <c:pt idx="281">
                  <c:v>-5.42040413120037</c:v>
                </c:pt>
                <c:pt idx="282">
                  <c:v>-3.14698582264966</c:v>
                </c:pt>
                <c:pt idx="283">
                  <c:v>-3.73899237640655</c:v>
                </c:pt>
                <c:pt idx="284">
                  <c:v>-2.13788587137108</c:v>
                </c:pt>
                <c:pt idx="285">
                  <c:v>-2.85053825237891</c:v>
                </c:pt>
                <c:pt idx="286">
                  <c:v>-2.79573096925957</c:v>
                </c:pt>
                <c:pt idx="287">
                  <c:v>-3.16721109476886</c:v>
                </c:pt>
                <c:pt idx="288">
                  <c:v>-1.87843519815718</c:v>
                </c:pt>
                <c:pt idx="289">
                  <c:v>0.0448068080493016</c:v>
                </c:pt>
                <c:pt idx="290">
                  <c:v>-3.54710582547155</c:v>
                </c:pt>
                <c:pt idx="291">
                  <c:v>-1.51432347534973</c:v>
                </c:pt>
                <c:pt idx="292">
                  <c:v>-1.24834900474188</c:v>
                </c:pt>
                <c:pt idx="293">
                  <c:v>-0.370573139128666</c:v>
                </c:pt>
                <c:pt idx="294">
                  <c:v>0.590046641048602</c:v>
                </c:pt>
                <c:pt idx="295">
                  <c:v>4.72148571974315</c:v>
                </c:pt>
                <c:pt idx="296">
                  <c:v>0.94383168469242</c:v>
                </c:pt>
                <c:pt idx="297">
                  <c:v>1.95550726486793</c:v>
                </c:pt>
                <c:pt idx="298">
                  <c:v>2.42640429125992</c:v>
                </c:pt>
                <c:pt idx="299">
                  <c:v>1.38311434418438</c:v>
                </c:pt>
                <c:pt idx="300">
                  <c:v>0.945046805757876</c:v>
                </c:pt>
                <c:pt idx="301">
                  <c:v>4.9404922675901</c:v>
                </c:pt>
                <c:pt idx="302">
                  <c:v>4.75828592256332</c:v>
                </c:pt>
                <c:pt idx="303">
                  <c:v>-1.74343870795509</c:v>
                </c:pt>
                <c:pt idx="304">
                  <c:v>6.26313873881855</c:v>
                </c:pt>
                <c:pt idx="305">
                  <c:v>1.42020726715243</c:v>
                </c:pt>
                <c:pt idx="306">
                  <c:v>2.522723794034</c:v>
                </c:pt>
                <c:pt idx="307">
                  <c:v>1.08018405859502</c:v>
                </c:pt>
                <c:pt idx="308">
                  <c:v>6.00853992399779</c:v>
                </c:pt>
                <c:pt idx="309">
                  <c:v>9.76980925277041</c:v>
                </c:pt>
                <c:pt idx="310">
                  <c:v>3.34210463995375</c:v>
                </c:pt>
                <c:pt idx="311">
                  <c:v>1.48863016792675</c:v>
                </c:pt>
                <c:pt idx="312">
                  <c:v>3.12394200953724</c:v>
                </c:pt>
                <c:pt idx="313">
                  <c:v>0.276305356860249</c:v>
                </c:pt>
                <c:pt idx="314">
                  <c:v>-0.00352041669517433</c:v>
                </c:pt>
                <c:pt idx="315">
                  <c:v>-1.57915713913686</c:v>
                </c:pt>
                <c:pt idx="316">
                  <c:v>-4.72883805304592</c:v>
                </c:pt>
                <c:pt idx="317">
                  <c:v>2.81425706630106</c:v>
                </c:pt>
                <c:pt idx="318">
                  <c:v>-0.15976212884819</c:v>
                </c:pt>
                <c:pt idx="319">
                  <c:v>0.0922556834349599</c:v>
                </c:pt>
                <c:pt idx="320">
                  <c:v>5.56222437107846</c:v>
                </c:pt>
                <c:pt idx="321">
                  <c:v>-0.414738523099821</c:v>
                </c:pt>
                <c:pt idx="322">
                  <c:v>12.9970962349293</c:v>
                </c:pt>
                <c:pt idx="323">
                  <c:v>1.29507908354133</c:v>
                </c:pt>
                <c:pt idx="324">
                  <c:v>7.10203949721577</c:v>
                </c:pt>
                <c:pt idx="325">
                  <c:v>11.3066013736796</c:v>
                </c:pt>
                <c:pt idx="326">
                  <c:v>11.8932003850902</c:v>
                </c:pt>
                <c:pt idx="327">
                  <c:v>9.41888944200962</c:v>
                </c:pt>
                <c:pt idx="328">
                  <c:v>3.93768147433174</c:v>
                </c:pt>
                <c:pt idx="329">
                  <c:v>9.56115670396524</c:v>
                </c:pt>
                <c:pt idx="330">
                  <c:v>7.00629703024011</c:v>
                </c:pt>
                <c:pt idx="331">
                  <c:v>0.236966691301845</c:v>
                </c:pt>
                <c:pt idx="332">
                  <c:v>-4.00186157838479</c:v>
                </c:pt>
                <c:pt idx="333">
                  <c:v>5.22821368907079</c:v>
                </c:pt>
                <c:pt idx="334">
                  <c:v>-6.96750675033042</c:v>
                </c:pt>
                <c:pt idx="335">
                  <c:v>5.31231331748008</c:v>
                </c:pt>
                <c:pt idx="336">
                  <c:v>-2.29471716862267</c:v>
                </c:pt>
                <c:pt idx="337">
                  <c:v>-0.231444288207491</c:v>
                </c:pt>
                <c:pt idx="338">
                  <c:v>-2.234128971588</c:v>
                </c:pt>
                <c:pt idx="339">
                  <c:v>-2.24175196985211</c:v>
                </c:pt>
                <c:pt idx="340">
                  <c:v>-2.94535710857822</c:v>
                </c:pt>
                <c:pt idx="341">
                  <c:v>-3.60647059846201</c:v>
                </c:pt>
                <c:pt idx="342">
                  <c:v>0.114060216847953</c:v>
                </c:pt>
                <c:pt idx="343">
                  <c:v>2.50439523562765</c:v>
                </c:pt>
                <c:pt idx="344">
                  <c:v>6.07184706885961</c:v>
                </c:pt>
                <c:pt idx="345">
                  <c:v>-1.401447462922</c:v>
                </c:pt>
                <c:pt idx="346">
                  <c:v>-2.53057023585018</c:v>
                </c:pt>
                <c:pt idx="347">
                  <c:v>1.63349617045557</c:v>
                </c:pt>
                <c:pt idx="348">
                  <c:v>2.89570323236982</c:v>
                </c:pt>
                <c:pt idx="349">
                  <c:v>-0.973140908310015</c:v>
                </c:pt>
                <c:pt idx="350">
                  <c:v>3.78198355469128</c:v>
                </c:pt>
                <c:pt idx="351">
                  <c:v>2.40194883754518</c:v>
                </c:pt>
                <c:pt idx="352">
                  <c:v>-0.266243490876768</c:v>
                </c:pt>
                <c:pt idx="353">
                  <c:v>0.701633899712995</c:v>
                </c:pt>
                <c:pt idx="354">
                  <c:v>3.02234648941385</c:v>
                </c:pt>
                <c:pt idx="355">
                  <c:v>0.0562142559203735</c:v>
                </c:pt>
                <c:pt idx="356">
                  <c:v>-0.543379883919677</c:v>
                </c:pt>
                <c:pt idx="357">
                  <c:v>2.04758436748298</c:v>
                </c:pt>
                <c:pt idx="358">
                  <c:v>0.172620908709398</c:v>
                </c:pt>
                <c:pt idx="359">
                  <c:v>1.56204017551914</c:v>
                </c:pt>
                <c:pt idx="360">
                  <c:v>4.47925919898846</c:v>
                </c:pt>
                <c:pt idx="361">
                  <c:v>-3.23114514684265</c:v>
                </c:pt>
                <c:pt idx="362">
                  <c:v>-3.85201367409279</c:v>
                </c:pt>
                <c:pt idx="363">
                  <c:v>-1.52421822709993</c:v>
                </c:pt>
                <c:pt idx="364">
                  <c:v>2.92284336073684</c:v>
                </c:pt>
                <c:pt idx="365">
                  <c:v>-5.92028565421055</c:v>
                </c:pt>
                <c:pt idx="366">
                  <c:v>-6.31153860166739</c:v>
                </c:pt>
                <c:pt idx="367">
                  <c:v>-1.26108735520534</c:v>
                </c:pt>
                <c:pt idx="368">
                  <c:v>-1.94027074374445</c:v>
                </c:pt>
                <c:pt idx="369">
                  <c:v>3.48312617834335</c:v>
                </c:pt>
                <c:pt idx="370">
                  <c:v>1.79483442436476</c:v>
                </c:pt>
                <c:pt idx="371">
                  <c:v>-0.980853044942237</c:v>
                </c:pt>
                <c:pt idx="372">
                  <c:v>-1.98283931411572</c:v>
                </c:pt>
                <c:pt idx="373">
                  <c:v>-3.73474945469984</c:v>
                </c:pt>
                <c:pt idx="374">
                  <c:v>-4.52963276693657</c:v>
                </c:pt>
                <c:pt idx="375">
                  <c:v>1.45504905328342</c:v>
                </c:pt>
                <c:pt idx="376">
                  <c:v>1.24611034641867</c:v>
                </c:pt>
                <c:pt idx="377">
                  <c:v>-5.06685484235872</c:v>
                </c:pt>
                <c:pt idx="378">
                  <c:v>5.74793937021637</c:v>
                </c:pt>
                <c:pt idx="379">
                  <c:v>3.75723539562257</c:v>
                </c:pt>
                <c:pt idx="380">
                  <c:v>1.19984631429546</c:v>
                </c:pt>
                <c:pt idx="381">
                  <c:v>1.56106939544075</c:v>
                </c:pt>
                <c:pt idx="382">
                  <c:v>-0.47675825977143</c:v>
                </c:pt>
                <c:pt idx="383">
                  <c:v>2.11416648871126</c:v>
                </c:pt>
                <c:pt idx="384">
                  <c:v>-3.9474623588703</c:v>
                </c:pt>
                <c:pt idx="385">
                  <c:v>2.20803880768295</c:v>
                </c:pt>
                <c:pt idx="386">
                  <c:v>-1.88612934018287</c:v>
                </c:pt>
                <c:pt idx="387">
                  <c:v>9.58964827817395</c:v>
                </c:pt>
                <c:pt idx="388">
                  <c:v>-3.7400237410265</c:v>
                </c:pt>
                <c:pt idx="389">
                  <c:v>-6.4280133901577</c:v>
                </c:pt>
                <c:pt idx="390">
                  <c:v>0.262820970232298</c:v>
                </c:pt>
                <c:pt idx="391">
                  <c:v>5.25240809904544</c:v>
                </c:pt>
                <c:pt idx="392">
                  <c:v>-0.491304434092122</c:v>
                </c:pt>
                <c:pt idx="393">
                  <c:v>-1.25091404652878</c:v>
                </c:pt>
                <c:pt idx="394">
                  <c:v>9.46714119790205</c:v>
                </c:pt>
                <c:pt idx="395">
                  <c:v>0.876861364286924</c:v>
                </c:pt>
                <c:pt idx="396">
                  <c:v>-1.32689601651887</c:v>
                </c:pt>
                <c:pt idx="397">
                  <c:v>2.29778336103639</c:v>
                </c:pt>
              </c:numCache>
            </c:numRef>
          </c:yVal>
          <c:smooth val="0"/>
        </c:ser>
        <c:axId val="17533664"/>
        <c:axId val="79850907"/>
      </c:scatterChart>
      <c:valAx>
        <c:axId val="1753366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cylinder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9850907"/>
        <c:crosses val="autoZero"/>
        <c:crossBetween val="midCat"/>
      </c:valAx>
      <c:valAx>
        <c:axId val="79850907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Residuals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753366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0000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>
                <a:solidFill>
                  <a:srgbClr val="ff3333"/>
                </a:solidFill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xVal>
            <c:numRef>
              <c:f>mpg_data_for_test!$B$2:$B$399</c:f>
              <c:numCache>
                <c:formatCode>General</c:formatCode>
                <c:ptCount val="39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4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6</c:v>
                </c:pt>
                <c:pt idx="46">
                  <c:v>4</c:v>
                </c:pt>
                <c:pt idx="47">
                  <c:v>6</c:v>
                </c:pt>
                <c:pt idx="48">
                  <c:v>6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3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4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6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3</c:v>
                </c:pt>
                <c:pt idx="112">
                  <c:v>4</c:v>
                </c:pt>
                <c:pt idx="113">
                  <c:v>6</c:v>
                </c:pt>
                <c:pt idx="114">
                  <c:v>4</c:v>
                </c:pt>
                <c:pt idx="115">
                  <c:v>8</c:v>
                </c:pt>
                <c:pt idx="116">
                  <c:v>8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8</c:v>
                </c:pt>
                <c:pt idx="122">
                  <c:v>4</c:v>
                </c:pt>
                <c:pt idx="123">
                  <c:v>6</c:v>
                </c:pt>
                <c:pt idx="124">
                  <c:v>8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8</c:v>
                </c:pt>
                <c:pt idx="166">
                  <c:v>8</c:v>
                </c:pt>
                <c:pt idx="167">
                  <c:v>4</c:v>
                </c:pt>
                <c:pt idx="168">
                  <c:v>4</c:v>
                </c:pt>
                <c:pt idx="169">
                  <c:v>6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6</c:v>
                </c:pt>
                <c:pt idx="175">
                  <c:v>4</c:v>
                </c:pt>
                <c:pt idx="176">
                  <c:v>6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8</c:v>
                </c:pt>
                <c:pt idx="209">
                  <c:v>4</c:v>
                </c:pt>
                <c:pt idx="210">
                  <c:v>6</c:v>
                </c:pt>
                <c:pt idx="211">
                  <c:v>6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6</c:v>
                </c:pt>
                <c:pt idx="242">
                  <c:v>4</c:v>
                </c:pt>
                <c:pt idx="243">
                  <c:v>3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8</c:v>
                </c:pt>
                <c:pt idx="250">
                  <c:v>8</c:v>
                </c:pt>
                <c:pt idx="251">
                  <c:v>8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4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8</c:v>
                </c:pt>
                <c:pt idx="263">
                  <c:v>6</c:v>
                </c:pt>
                <c:pt idx="264">
                  <c:v>8</c:v>
                </c:pt>
                <c:pt idx="265">
                  <c:v>8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5</c:v>
                </c:pt>
                <c:pt idx="275">
                  <c:v>6</c:v>
                </c:pt>
                <c:pt idx="276">
                  <c:v>4</c:v>
                </c:pt>
                <c:pt idx="277">
                  <c:v>6</c:v>
                </c:pt>
                <c:pt idx="278">
                  <c:v>4</c:v>
                </c:pt>
                <c:pt idx="279">
                  <c:v>4</c:v>
                </c:pt>
                <c:pt idx="280">
                  <c:v>6</c:v>
                </c:pt>
                <c:pt idx="281">
                  <c:v>6</c:v>
                </c:pt>
                <c:pt idx="282">
                  <c:v>4</c:v>
                </c:pt>
                <c:pt idx="283">
                  <c:v>6</c:v>
                </c:pt>
                <c:pt idx="284">
                  <c:v>6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5</c:v>
                </c:pt>
                <c:pt idx="298">
                  <c:v>8</c:v>
                </c:pt>
                <c:pt idx="299">
                  <c:v>4</c:v>
                </c:pt>
                <c:pt idx="300">
                  <c:v>8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6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5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6</c:v>
                </c:pt>
                <c:pt idx="334">
                  <c:v>3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6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8</c:v>
                </c:pt>
                <c:pt idx="365">
                  <c:v>6</c:v>
                </c:pt>
                <c:pt idx="366">
                  <c:v>6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6</c:v>
                </c:pt>
                <c:pt idx="387">
                  <c:v>6</c:v>
                </c:pt>
                <c:pt idx="388">
                  <c:v>4</c:v>
                </c:pt>
                <c:pt idx="389">
                  <c:v>6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</c:numCache>
            </c:numRef>
          </c:xVal>
          <c:yVal>
            <c:numRef>
              <c:f>Regression_Output!$C$31:$C$428</c:f>
              <c:numCache>
                <c:formatCode>General</c:formatCode>
                <c:ptCount val="398"/>
                <c:pt idx="0">
                  <c:v>2.95314834227972</c:v>
                </c:pt>
                <c:pt idx="1">
                  <c:v>0.932218742340034</c:v>
                </c:pt>
                <c:pt idx="2">
                  <c:v>2.66821877185625</c:v>
                </c:pt>
                <c:pt idx="3">
                  <c:v>0.831781092959929</c:v>
                </c:pt>
                <c:pt idx="4">
                  <c:v>1.96272630936924</c:v>
                </c:pt>
                <c:pt idx="5">
                  <c:v>4.32446297829937</c:v>
                </c:pt>
                <c:pt idx="6">
                  <c:v>3.33595085991723</c:v>
                </c:pt>
                <c:pt idx="7">
                  <c:v>3.29903575156458</c:v>
                </c:pt>
                <c:pt idx="8">
                  <c:v>3.77387528185567</c:v>
                </c:pt>
                <c:pt idx="9">
                  <c:v>1.83043757085714</c:v>
                </c:pt>
                <c:pt idx="10">
                  <c:v>-0.367248444563302</c:v>
                </c:pt>
                <c:pt idx="11">
                  <c:v>-0.197490559742434</c:v>
                </c:pt>
                <c:pt idx="12">
                  <c:v>0.371225869041183</c:v>
                </c:pt>
                <c:pt idx="13">
                  <c:v>-5.13144647367864</c:v>
                </c:pt>
                <c:pt idx="14">
                  <c:v>-0.158971933487301</c:v>
                </c:pt>
                <c:pt idx="15">
                  <c:v>2.93604275170899</c:v>
                </c:pt>
                <c:pt idx="16">
                  <c:v>-1.44648252600525</c:v>
                </c:pt>
                <c:pt idx="17">
                  <c:v>0.0708280591310029</c:v>
                </c:pt>
                <c:pt idx="18">
                  <c:v>1.48349710757809</c:v>
                </c:pt>
                <c:pt idx="19">
                  <c:v>-1.18460173046751</c:v>
                </c:pt>
                <c:pt idx="20">
                  <c:v>3.99394019276043</c:v>
                </c:pt>
                <c:pt idx="21">
                  <c:v>1.75067527242454</c:v>
                </c:pt>
                <c:pt idx="22">
                  <c:v>2.25211317589913</c:v>
                </c:pt>
                <c:pt idx="23">
                  <c:v>2.68820007528532</c:v>
                </c:pt>
                <c:pt idx="24">
                  <c:v>0.657121318141215</c:v>
                </c:pt>
                <c:pt idx="25">
                  <c:v>2.38172589820058</c:v>
                </c:pt>
                <c:pt idx="26">
                  <c:v>1.5127107383488</c:v>
                </c:pt>
                <c:pt idx="27">
                  <c:v>2.61763359324351</c:v>
                </c:pt>
                <c:pt idx="28">
                  <c:v>2.5279900512347</c:v>
                </c:pt>
                <c:pt idx="29">
                  <c:v>0.730409996842987</c:v>
                </c:pt>
                <c:pt idx="30">
                  <c:v>4.60209531117128</c:v>
                </c:pt>
                <c:pt idx="31">
                  <c:v>-0.781722338841142</c:v>
                </c:pt>
                <c:pt idx="32">
                  <c:v>0.658759991018627</c:v>
                </c:pt>
                <c:pt idx="33">
                  <c:v>-2.50676724699309</c:v>
                </c:pt>
                <c:pt idx="34">
                  <c:v>-0.164097262868886</c:v>
                </c:pt>
                <c:pt idx="35">
                  <c:v>-0.453758944727014</c:v>
                </c:pt>
                <c:pt idx="36">
                  <c:v>1.19108519935732</c:v>
                </c:pt>
                <c:pt idx="37">
                  <c:v>0.622704354846597</c:v>
                </c:pt>
                <c:pt idx="38">
                  <c:v>2.5668855040504</c:v>
                </c:pt>
                <c:pt idx="39">
                  <c:v>3.48332123715969</c:v>
                </c:pt>
                <c:pt idx="40">
                  <c:v>1.87405067501795</c:v>
                </c:pt>
                <c:pt idx="41">
                  <c:v>2.12852822276997</c:v>
                </c:pt>
                <c:pt idx="42">
                  <c:v>5.15173473208755</c:v>
                </c:pt>
                <c:pt idx="43">
                  <c:v>4.24164434610638</c:v>
                </c:pt>
                <c:pt idx="44">
                  <c:v>6.93519122677132</c:v>
                </c:pt>
                <c:pt idx="45">
                  <c:v>-1.72734567346094</c:v>
                </c:pt>
                <c:pt idx="46">
                  <c:v>-1.01172381300277</c:v>
                </c:pt>
                <c:pt idx="47">
                  <c:v>1.27767755127082</c:v>
                </c:pt>
                <c:pt idx="48">
                  <c:v>-0.804941884174909</c:v>
                </c:pt>
                <c:pt idx="49">
                  <c:v>-0.267860503920392</c:v>
                </c:pt>
                <c:pt idx="50">
                  <c:v>2.82526443999355</c:v>
                </c:pt>
                <c:pt idx="51">
                  <c:v>4.44019139653032</c:v>
                </c:pt>
                <c:pt idx="52">
                  <c:v>4.73376252236692</c:v>
                </c:pt>
                <c:pt idx="53">
                  <c:v>2.12769287334796</c:v>
                </c:pt>
                <c:pt idx="54">
                  <c:v>5.19074988436069</c:v>
                </c:pt>
                <c:pt idx="55">
                  <c:v>-0.607427112687521</c:v>
                </c:pt>
                <c:pt idx="56">
                  <c:v>0.76461621912673</c:v>
                </c:pt>
                <c:pt idx="57">
                  <c:v>-2.33433497920802</c:v>
                </c:pt>
                <c:pt idx="58">
                  <c:v>0.47718989442491</c:v>
                </c:pt>
                <c:pt idx="59">
                  <c:v>-3.05118799517198</c:v>
                </c:pt>
                <c:pt idx="60">
                  <c:v>-3.54545213743747</c:v>
                </c:pt>
                <c:pt idx="61">
                  <c:v>-3.20114628733876</c:v>
                </c:pt>
                <c:pt idx="62">
                  <c:v>1.24609556591405</c:v>
                </c:pt>
                <c:pt idx="63">
                  <c:v>2.1608061881584</c:v>
                </c:pt>
                <c:pt idx="64">
                  <c:v>2.59079881017871</c:v>
                </c:pt>
                <c:pt idx="65">
                  <c:v>0.998716026391037</c:v>
                </c:pt>
                <c:pt idx="66">
                  <c:v>1.95915092692207</c:v>
                </c:pt>
                <c:pt idx="67">
                  <c:v>0.818581344113177</c:v>
                </c:pt>
                <c:pt idx="68">
                  <c:v>2.48407733234308</c:v>
                </c:pt>
                <c:pt idx="69">
                  <c:v>1.25130489080109</c:v>
                </c:pt>
                <c:pt idx="70">
                  <c:v>1.58234526126752</c:v>
                </c:pt>
                <c:pt idx="71">
                  <c:v>-6.37331295647235</c:v>
                </c:pt>
                <c:pt idx="72">
                  <c:v>1.33426937719474</c:v>
                </c:pt>
                <c:pt idx="73">
                  <c:v>0.221422784127292</c:v>
                </c:pt>
                <c:pt idx="74">
                  <c:v>1.59218867211342</c:v>
                </c:pt>
                <c:pt idx="75">
                  <c:v>1.16103611229058</c:v>
                </c:pt>
                <c:pt idx="76">
                  <c:v>-2.35983146940547</c:v>
                </c:pt>
                <c:pt idx="77">
                  <c:v>-2.00134074977061</c:v>
                </c:pt>
                <c:pt idx="78">
                  <c:v>0.159487985775947</c:v>
                </c:pt>
                <c:pt idx="79">
                  <c:v>0.239621154595024</c:v>
                </c:pt>
                <c:pt idx="80">
                  <c:v>-1.03315303316661</c:v>
                </c:pt>
                <c:pt idx="81">
                  <c:v>1.8665632784471</c:v>
                </c:pt>
                <c:pt idx="82">
                  <c:v>-1.83644177912381</c:v>
                </c:pt>
                <c:pt idx="83">
                  <c:v>3.8963014757302</c:v>
                </c:pt>
                <c:pt idx="84">
                  <c:v>-0.398281307522367</c:v>
                </c:pt>
                <c:pt idx="85">
                  <c:v>-0.605937148783482</c:v>
                </c:pt>
                <c:pt idx="86">
                  <c:v>-1.79393618381302</c:v>
                </c:pt>
                <c:pt idx="87">
                  <c:v>-1.78978408365946</c:v>
                </c:pt>
                <c:pt idx="88">
                  <c:v>0.251283927801857</c:v>
                </c:pt>
                <c:pt idx="89">
                  <c:v>-0.455206901884871</c:v>
                </c:pt>
                <c:pt idx="90">
                  <c:v>2.99673325227616</c:v>
                </c:pt>
                <c:pt idx="91">
                  <c:v>0.567321699557709</c:v>
                </c:pt>
                <c:pt idx="92">
                  <c:v>0.875059679154731</c:v>
                </c:pt>
                <c:pt idx="93">
                  <c:v>1.42804451330624</c:v>
                </c:pt>
                <c:pt idx="94">
                  <c:v>2.63292837704033</c:v>
                </c:pt>
                <c:pt idx="95">
                  <c:v>2.92485447400333</c:v>
                </c:pt>
                <c:pt idx="96">
                  <c:v>-2.47937557009562</c:v>
                </c:pt>
                <c:pt idx="97">
                  <c:v>-1.87324347803763</c:v>
                </c:pt>
                <c:pt idx="98">
                  <c:v>-3.51922320562093</c:v>
                </c:pt>
                <c:pt idx="99">
                  <c:v>-3.20868939821396</c:v>
                </c:pt>
                <c:pt idx="100">
                  <c:v>-3.27198416371674</c:v>
                </c:pt>
                <c:pt idx="101">
                  <c:v>2.10496234108077</c:v>
                </c:pt>
                <c:pt idx="102">
                  <c:v>-2.72305020887503</c:v>
                </c:pt>
                <c:pt idx="103">
                  <c:v>1.93607609320588</c:v>
                </c:pt>
                <c:pt idx="104">
                  <c:v>2.71166907110098</c:v>
                </c:pt>
                <c:pt idx="105">
                  <c:v>2.81143560109582</c:v>
                </c:pt>
                <c:pt idx="106">
                  <c:v>1.16488396595831</c:v>
                </c:pt>
                <c:pt idx="107">
                  <c:v>-4.15816140162017</c:v>
                </c:pt>
                <c:pt idx="108">
                  <c:v>-7.18099153925481</c:v>
                </c:pt>
                <c:pt idx="109">
                  <c:v>-3.60847372001439</c:v>
                </c:pt>
                <c:pt idx="110">
                  <c:v>-4.42138800840881</c:v>
                </c:pt>
                <c:pt idx="111">
                  <c:v>-9.59887488705947</c:v>
                </c:pt>
                <c:pt idx="112">
                  <c:v>-5.58628704665188</c:v>
                </c:pt>
                <c:pt idx="113">
                  <c:v>-1.58241852870184</c:v>
                </c:pt>
                <c:pt idx="114">
                  <c:v>0.480574510859569</c:v>
                </c:pt>
                <c:pt idx="115">
                  <c:v>0.835384135175659</c:v>
                </c:pt>
                <c:pt idx="116">
                  <c:v>3.72096481472149</c:v>
                </c:pt>
                <c:pt idx="117">
                  <c:v>0.463406191506405</c:v>
                </c:pt>
                <c:pt idx="118">
                  <c:v>-2.79967902352258</c:v>
                </c:pt>
                <c:pt idx="119">
                  <c:v>-3.57480080919452</c:v>
                </c:pt>
                <c:pt idx="120">
                  <c:v>-2.63325696357011</c:v>
                </c:pt>
                <c:pt idx="121">
                  <c:v>-2.83711941244373</c:v>
                </c:pt>
                <c:pt idx="122">
                  <c:v>1.08618952350276</c:v>
                </c:pt>
                <c:pt idx="123">
                  <c:v>-2.98364767684215</c:v>
                </c:pt>
                <c:pt idx="124">
                  <c:v>-5.25641020425639</c:v>
                </c:pt>
                <c:pt idx="125">
                  <c:v>-0.375301680076603</c:v>
                </c:pt>
                <c:pt idx="126">
                  <c:v>-0.967830699454545</c:v>
                </c:pt>
                <c:pt idx="127">
                  <c:v>-3.25440844116976</c:v>
                </c:pt>
                <c:pt idx="128">
                  <c:v>-4.7985270130525</c:v>
                </c:pt>
                <c:pt idx="129">
                  <c:v>0.919699681682836</c:v>
                </c:pt>
                <c:pt idx="130">
                  <c:v>1.70129965038402</c:v>
                </c:pt>
                <c:pt idx="131">
                  <c:v>1.11134484061524</c:v>
                </c:pt>
                <c:pt idx="132">
                  <c:v>0.840191089866153</c:v>
                </c:pt>
                <c:pt idx="133">
                  <c:v>-0.838954062184108</c:v>
                </c:pt>
                <c:pt idx="134">
                  <c:v>-1.92680621377154</c:v>
                </c:pt>
                <c:pt idx="135">
                  <c:v>0.64582647151321</c:v>
                </c:pt>
                <c:pt idx="136">
                  <c:v>2.24453583526468</c:v>
                </c:pt>
                <c:pt idx="137">
                  <c:v>2.12689392715964</c:v>
                </c:pt>
                <c:pt idx="138">
                  <c:v>2.22615827450542</c:v>
                </c:pt>
                <c:pt idx="139">
                  <c:v>3.37386410255047</c:v>
                </c:pt>
                <c:pt idx="140">
                  <c:v>0.991486415517464</c:v>
                </c:pt>
                <c:pt idx="141">
                  <c:v>2.23108748660781</c:v>
                </c:pt>
                <c:pt idx="142">
                  <c:v>-2.24903221392178</c:v>
                </c:pt>
                <c:pt idx="143">
                  <c:v>-0.10788541319198</c:v>
                </c:pt>
                <c:pt idx="144">
                  <c:v>-1.02335805398927</c:v>
                </c:pt>
                <c:pt idx="145">
                  <c:v>2.1068076694561</c:v>
                </c:pt>
                <c:pt idx="146">
                  <c:v>2.25678330490507</c:v>
                </c:pt>
                <c:pt idx="147">
                  <c:v>-3.38098467534247</c:v>
                </c:pt>
                <c:pt idx="148">
                  <c:v>-0.835440453570097</c:v>
                </c:pt>
                <c:pt idx="149">
                  <c:v>-2.49969894345831</c:v>
                </c:pt>
                <c:pt idx="150">
                  <c:v>-1.02125738795431</c:v>
                </c:pt>
                <c:pt idx="151">
                  <c:v>2.9530240327575</c:v>
                </c:pt>
                <c:pt idx="152">
                  <c:v>-1.53066519866174</c:v>
                </c:pt>
                <c:pt idx="153">
                  <c:v>-1.57237270574204</c:v>
                </c:pt>
                <c:pt idx="154">
                  <c:v>-5.67501057281345</c:v>
                </c:pt>
                <c:pt idx="155">
                  <c:v>-7.36524760721431</c:v>
                </c:pt>
                <c:pt idx="156">
                  <c:v>3.75455990146287</c:v>
                </c:pt>
                <c:pt idx="157">
                  <c:v>1.62212851503394</c:v>
                </c:pt>
                <c:pt idx="158">
                  <c:v>3.65770970796334</c:v>
                </c:pt>
                <c:pt idx="159">
                  <c:v>2.13385633327539</c:v>
                </c:pt>
                <c:pt idx="160">
                  <c:v>0.408647201276466</c:v>
                </c:pt>
                <c:pt idx="161">
                  <c:v>-0.87945786207667</c:v>
                </c:pt>
                <c:pt idx="162">
                  <c:v>-3.11616341357316</c:v>
                </c:pt>
                <c:pt idx="163">
                  <c:v>0.670239275368182</c:v>
                </c:pt>
                <c:pt idx="164">
                  <c:v>-0.835935469365161</c:v>
                </c:pt>
                <c:pt idx="165">
                  <c:v>-0.246290541959127</c:v>
                </c:pt>
                <c:pt idx="166">
                  <c:v>-7.95792833830846</c:v>
                </c:pt>
                <c:pt idx="167">
                  <c:v>-0.331538956892309</c:v>
                </c:pt>
                <c:pt idx="168">
                  <c:v>-1.15071811740772</c:v>
                </c:pt>
                <c:pt idx="169">
                  <c:v>-2.92103611738511</c:v>
                </c:pt>
                <c:pt idx="170">
                  <c:v>-1.66852498521475</c:v>
                </c:pt>
                <c:pt idx="171">
                  <c:v>-1.99030755452976</c:v>
                </c:pt>
                <c:pt idx="172">
                  <c:v>-2.51580829140982</c:v>
                </c:pt>
                <c:pt idx="173">
                  <c:v>-3.03703099848033</c:v>
                </c:pt>
                <c:pt idx="174">
                  <c:v>-3.18411304680668</c:v>
                </c:pt>
                <c:pt idx="175">
                  <c:v>-0.212445012195989</c:v>
                </c:pt>
                <c:pt idx="176">
                  <c:v>-2.18013367001278</c:v>
                </c:pt>
                <c:pt idx="177">
                  <c:v>-1.38500304213111</c:v>
                </c:pt>
                <c:pt idx="178">
                  <c:v>-0.0113540970340438</c:v>
                </c:pt>
                <c:pt idx="179">
                  <c:v>-0.744134730824477</c:v>
                </c:pt>
                <c:pt idx="180">
                  <c:v>0.770354832646419</c:v>
                </c:pt>
                <c:pt idx="181">
                  <c:v>0.830199224289736</c:v>
                </c:pt>
                <c:pt idx="182">
                  <c:v>1.31170731836633</c:v>
                </c:pt>
                <c:pt idx="183">
                  <c:v>-3.68205992491719</c:v>
                </c:pt>
                <c:pt idx="184">
                  <c:v>-0.0328276136035655</c:v>
                </c:pt>
                <c:pt idx="185">
                  <c:v>-0.763174383243751</c:v>
                </c:pt>
                <c:pt idx="186">
                  <c:v>-1.34069012841392</c:v>
                </c:pt>
                <c:pt idx="187">
                  <c:v>2.76036601971506</c:v>
                </c:pt>
                <c:pt idx="188">
                  <c:v>0.988260887929577</c:v>
                </c:pt>
                <c:pt idx="189">
                  <c:v>-1.27475161250825</c:v>
                </c:pt>
                <c:pt idx="190">
                  <c:v>-0.938693949835056</c:v>
                </c:pt>
                <c:pt idx="191">
                  <c:v>0.636060861543975</c:v>
                </c:pt>
                <c:pt idx="192">
                  <c:v>1.10162507214648</c:v>
                </c:pt>
                <c:pt idx="193">
                  <c:v>1.17946913989913</c:v>
                </c:pt>
                <c:pt idx="194">
                  <c:v>-0.324036949514706</c:v>
                </c:pt>
                <c:pt idx="195">
                  <c:v>0.234570292105296</c:v>
                </c:pt>
                <c:pt idx="196">
                  <c:v>-3.53378333268198</c:v>
                </c:pt>
                <c:pt idx="197">
                  <c:v>-0.983140365097253</c:v>
                </c:pt>
                <c:pt idx="198">
                  <c:v>0.0859162346377147</c:v>
                </c:pt>
                <c:pt idx="199">
                  <c:v>1.21356943272973</c:v>
                </c:pt>
                <c:pt idx="200">
                  <c:v>-2.39590149899166</c:v>
                </c:pt>
                <c:pt idx="201">
                  <c:v>-0.532872130294351</c:v>
                </c:pt>
                <c:pt idx="202">
                  <c:v>-5.05452361598007</c:v>
                </c:pt>
                <c:pt idx="203">
                  <c:v>-1.17308489158898</c:v>
                </c:pt>
                <c:pt idx="204">
                  <c:v>0.783152458252587</c:v>
                </c:pt>
                <c:pt idx="205">
                  <c:v>-2.22625416367634</c:v>
                </c:pt>
                <c:pt idx="206">
                  <c:v>1.24242711177733</c:v>
                </c:pt>
                <c:pt idx="207">
                  <c:v>-2.3555152930215</c:v>
                </c:pt>
                <c:pt idx="208">
                  <c:v>-3.69202878730871</c:v>
                </c:pt>
                <c:pt idx="209">
                  <c:v>-3.11416598663376</c:v>
                </c:pt>
                <c:pt idx="210">
                  <c:v>-5.80580280363876</c:v>
                </c:pt>
                <c:pt idx="211">
                  <c:v>-1.11281769818553</c:v>
                </c:pt>
                <c:pt idx="212">
                  <c:v>2.64940275594299</c:v>
                </c:pt>
                <c:pt idx="213">
                  <c:v>-3.51540558097064</c:v>
                </c:pt>
                <c:pt idx="214">
                  <c:v>-4.29834815477306</c:v>
                </c:pt>
                <c:pt idx="215">
                  <c:v>-4.99284601644672</c:v>
                </c:pt>
                <c:pt idx="216">
                  <c:v>-0.517629803074975</c:v>
                </c:pt>
                <c:pt idx="217">
                  <c:v>1.83645875986545</c:v>
                </c:pt>
                <c:pt idx="218">
                  <c:v>4.16928885338373</c:v>
                </c:pt>
                <c:pt idx="219">
                  <c:v>-1.74006504170756</c:v>
                </c:pt>
                <c:pt idx="220">
                  <c:v>1.24839093173066</c:v>
                </c:pt>
                <c:pt idx="221">
                  <c:v>-0.103532663778019</c:v>
                </c:pt>
                <c:pt idx="222">
                  <c:v>0.382061139124382</c:v>
                </c:pt>
                <c:pt idx="223">
                  <c:v>-0.732152299144786</c:v>
                </c:pt>
                <c:pt idx="224">
                  <c:v>-0.216072708202461</c:v>
                </c:pt>
                <c:pt idx="225">
                  <c:v>-3.13490819973168</c:v>
                </c:pt>
                <c:pt idx="226">
                  <c:v>-0.515368800893796</c:v>
                </c:pt>
                <c:pt idx="227">
                  <c:v>-0.679182918383418</c:v>
                </c:pt>
                <c:pt idx="228">
                  <c:v>-2.50614798037418</c:v>
                </c:pt>
                <c:pt idx="229">
                  <c:v>-0.549601079453701</c:v>
                </c:pt>
                <c:pt idx="230">
                  <c:v>-0.61828342393914</c:v>
                </c:pt>
                <c:pt idx="231">
                  <c:v>-0.301798325190724</c:v>
                </c:pt>
                <c:pt idx="232">
                  <c:v>0.412739403606146</c:v>
                </c:pt>
                <c:pt idx="233">
                  <c:v>-1.76140800902115</c:v>
                </c:pt>
                <c:pt idx="234">
                  <c:v>-0.537332086974473</c:v>
                </c:pt>
                <c:pt idx="235">
                  <c:v>-4.40623562335515</c:v>
                </c:pt>
                <c:pt idx="236">
                  <c:v>0.808034429636436</c:v>
                </c:pt>
                <c:pt idx="237">
                  <c:v>1.45450428935736</c:v>
                </c:pt>
                <c:pt idx="238">
                  <c:v>5.00361080741927</c:v>
                </c:pt>
                <c:pt idx="239">
                  <c:v>-2.22702215632974</c:v>
                </c:pt>
                <c:pt idx="240">
                  <c:v>1.4364899083833</c:v>
                </c:pt>
                <c:pt idx="241">
                  <c:v>-4.20266787180621</c:v>
                </c:pt>
                <c:pt idx="242">
                  <c:v>-4.719553010378</c:v>
                </c:pt>
                <c:pt idx="243">
                  <c:v>-5.04871538864806</c:v>
                </c:pt>
                <c:pt idx="244">
                  <c:v>10.9653112640871</c:v>
                </c:pt>
                <c:pt idx="245">
                  <c:v>4.90488873326389</c:v>
                </c:pt>
                <c:pt idx="246">
                  <c:v>-0.295175835023102</c:v>
                </c:pt>
                <c:pt idx="247">
                  <c:v>7.06817035803618</c:v>
                </c:pt>
                <c:pt idx="248">
                  <c:v>1.90346217166034</c:v>
                </c:pt>
                <c:pt idx="249">
                  <c:v>-1.78513611764343</c:v>
                </c:pt>
                <c:pt idx="250">
                  <c:v>-0.307923668184614</c:v>
                </c:pt>
                <c:pt idx="251">
                  <c:v>-0.274359736244161</c:v>
                </c:pt>
                <c:pt idx="252">
                  <c:v>-2.03937086598801</c:v>
                </c:pt>
                <c:pt idx="253">
                  <c:v>-2.72362539035112</c:v>
                </c:pt>
                <c:pt idx="254">
                  <c:v>-4.22228625777859</c:v>
                </c:pt>
                <c:pt idx="255">
                  <c:v>-0.557243785825101</c:v>
                </c:pt>
                <c:pt idx="256">
                  <c:v>-1.21839457016083</c:v>
                </c:pt>
                <c:pt idx="257">
                  <c:v>-4.06365397011653</c:v>
                </c:pt>
                <c:pt idx="258">
                  <c:v>-1.370893237668</c:v>
                </c:pt>
                <c:pt idx="259">
                  <c:v>-3.00319714563601</c:v>
                </c:pt>
                <c:pt idx="260">
                  <c:v>-1.84049661298565</c:v>
                </c:pt>
                <c:pt idx="261">
                  <c:v>-3.91397437358413</c:v>
                </c:pt>
                <c:pt idx="262">
                  <c:v>-2.24432883028595</c:v>
                </c:pt>
                <c:pt idx="263">
                  <c:v>-2.74936585335601</c:v>
                </c:pt>
                <c:pt idx="264">
                  <c:v>-4.66100869120019</c:v>
                </c:pt>
                <c:pt idx="265">
                  <c:v>0.0425561040395266</c:v>
                </c:pt>
                <c:pt idx="266">
                  <c:v>1.01027420233894</c:v>
                </c:pt>
                <c:pt idx="267">
                  <c:v>-1.77023297673025</c:v>
                </c:pt>
                <c:pt idx="268">
                  <c:v>-3.52322535018549</c:v>
                </c:pt>
                <c:pt idx="269">
                  <c:v>2.55180851835708</c:v>
                </c:pt>
                <c:pt idx="270">
                  <c:v>-8.52234036118171</c:v>
                </c:pt>
                <c:pt idx="271">
                  <c:v>-2.46703139517518</c:v>
                </c:pt>
                <c:pt idx="272">
                  <c:v>-1.41034824111165</c:v>
                </c:pt>
                <c:pt idx="273">
                  <c:v>-6.14250739046135</c:v>
                </c:pt>
                <c:pt idx="274">
                  <c:v>-5.28806816130525</c:v>
                </c:pt>
                <c:pt idx="275">
                  <c:v>-6.19841254006054</c:v>
                </c:pt>
                <c:pt idx="276">
                  <c:v>-4.25790717258288</c:v>
                </c:pt>
                <c:pt idx="277">
                  <c:v>-5.27934974874116</c:v>
                </c:pt>
                <c:pt idx="278">
                  <c:v>0.335574054457457</c:v>
                </c:pt>
                <c:pt idx="279">
                  <c:v>-2.5048732973256</c:v>
                </c:pt>
                <c:pt idx="280">
                  <c:v>-1.94028995364317</c:v>
                </c:pt>
                <c:pt idx="281">
                  <c:v>-5.42040413120037</c:v>
                </c:pt>
                <c:pt idx="282">
                  <c:v>-3.14698582264966</c:v>
                </c:pt>
                <c:pt idx="283">
                  <c:v>-3.73899237640655</c:v>
                </c:pt>
                <c:pt idx="284">
                  <c:v>-2.13788587137108</c:v>
                </c:pt>
                <c:pt idx="285">
                  <c:v>-2.85053825237891</c:v>
                </c:pt>
                <c:pt idx="286">
                  <c:v>-2.79573096925957</c:v>
                </c:pt>
                <c:pt idx="287">
                  <c:v>-3.16721109476886</c:v>
                </c:pt>
                <c:pt idx="288">
                  <c:v>-1.87843519815718</c:v>
                </c:pt>
                <c:pt idx="289">
                  <c:v>0.0448068080493016</c:v>
                </c:pt>
                <c:pt idx="290">
                  <c:v>-3.54710582547155</c:v>
                </c:pt>
                <c:pt idx="291">
                  <c:v>-1.51432347534973</c:v>
                </c:pt>
                <c:pt idx="292">
                  <c:v>-1.24834900474188</c:v>
                </c:pt>
                <c:pt idx="293">
                  <c:v>-0.370573139128666</c:v>
                </c:pt>
                <c:pt idx="294">
                  <c:v>0.590046641048602</c:v>
                </c:pt>
                <c:pt idx="295">
                  <c:v>4.72148571974315</c:v>
                </c:pt>
                <c:pt idx="296">
                  <c:v>0.94383168469242</c:v>
                </c:pt>
                <c:pt idx="297">
                  <c:v>1.95550726486793</c:v>
                </c:pt>
                <c:pt idx="298">
                  <c:v>2.42640429125992</c:v>
                </c:pt>
                <c:pt idx="299">
                  <c:v>1.38311434418438</c:v>
                </c:pt>
                <c:pt idx="300">
                  <c:v>0.945046805757876</c:v>
                </c:pt>
                <c:pt idx="301">
                  <c:v>4.9404922675901</c:v>
                </c:pt>
                <c:pt idx="302">
                  <c:v>4.75828592256332</c:v>
                </c:pt>
                <c:pt idx="303">
                  <c:v>-1.74343870795509</c:v>
                </c:pt>
                <c:pt idx="304">
                  <c:v>6.26313873881855</c:v>
                </c:pt>
                <c:pt idx="305">
                  <c:v>1.42020726715243</c:v>
                </c:pt>
                <c:pt idx="306">
                  <c:v>2.522723794034</c:v>
                </c:pt>
                <c:pt idx="307">
                  <c:v>1.08018405859502</c:v>
                </c:pt>
                <c:pt idx="308">
                  <c:v>6.00853992399779</c:v>
                </c:pt>
                <c:pt idx="309">
                  <c:v>9.76980925277041</c:v>
                </c:pt>
                <c:pt idx="310">
                  <c:v>3.34210463995375</c:v>
                </c:pt>
                <c:pt idx="311">
                  <c:v>1.48863016792675</c:v>
                </c:pt>
                <c:pt idx="312">
                  <c:v>3.12394200953724</c:v>
                </c:pt>
                <c:pt idx="313">
                  <c:v>0.276305356860249</c:v>
                </c:pt>
                <c:pt idx="314">
                  <c:v>-0.00352041669517433</c:v>
                </c:pt>
                <c:pt idx="315">
                  <c:v>-1.57915713913686</c:v>
                </c:pt>
                <c:pt idx="316">
                  <c:v>-4.72883805304592</c:v>
                </c:pt>
                <c:pt idx="317">
                  <c:v>2.81425706630106</c:v>
                </c:pt>
                <c:pt idx="318">
                  <c:v>-0.15976212884819</c:v>
                </c:pt>
                <c:pt idx="319">
                  <c:v>0.0922556834349599</c:v>
                </c:pt>
                <c:pt idx="320">
                  <c:v>5.56222437107846</c:v>
                </c:pt>
                <c:pt idx="321">
                  <c:v>-0.414738523099821</c:v>
                </c:pt>
                <c:pt idx="322">
                  <c:v>12.9970962349293</c:v>
                </c:pt>
                <c:pt idx="323">
                  <c:v>1.29507908354133</c:v>
                </c:pt>
                <c:pt idx="324">
                  <c:v>7.10203949721577</c:v>
                </c:pt>
                <c:pt idx="325">
                  <c:v>11.3066013736796</c:v>
                </c:pt>
                <c:pt idx="326">
                  <c:v>11.8932003850902</c:v>
                </c:pt>
                <c:pt idx="327">
                  <c:v>9.41888944200962</c:v>
                </c:pt>
                <c:pt idx="328">
                  <c:v>3.93768147433174</c:v>
                </c:pt>
                <c:pt idx="329">
                  <c:v>9.56115670396524</c:v>
                </c:pt>
                <c:pt idx="330">
                  <c:v>7.00629703024011</c:v>
                </c:pt>
                <c:pt idx="331">
                  <c:v>0.236966691301845</c:v>
                </c:pt>
                <c:pt idx="332">
                  <c:v>-4.00186157838479</c:v>
                </c:pt>
                <c:pt idx="333">
                  <c:v>5.22821368907079</c:v>
                </c:pt>
                <c:pt idx="334">
                  <c:v>-6.96750675033042</c:v>
                </c:pt>
                <c:pt idx="335">
                  <c:v>5.31231331748008</c:v>
                </c:pt>
                <c:pt idx="336">
                  <c:v>-2.29471716862267</c:v>
                </c:pt>
                <c:pt idx="337">
                  <c:v>-0.231444288207491</c:v>
                </c:pt>
                <c:pt idx="338">
                  <c:v>-2.234128971588</c:v>
                </c:pt>
                <c:pt idx="339">
                  <c:v>-2.24175196985211</c:v>
                </c:pt>
                <c:pt idx="340">
                  <c:v>-2.94535710857822</c:v>
                </c:pt>
                <c:pt idx="341">
                  <c:v>-3.60647059846201</c:v>
                </c:pt>
                <c:pt idx="342">
                  <c:v>0.114060216847953</c:v>
                </c:pt>
                <c:pt idx="343">
                  <c:v>2.50439523562765</c:v>
                </c:pt>
                <c:pt idx="344">
                  <c:v>6.07184706885961</c:v>
                </c:pt>
                <c:pt idx="345">
                  <c:v>-1.401447462922</c:v>
                </c:pt>
                <c:pt idx="346">
                  <c:v>-2.53057023585018</c:v>
                </c:pt>
                <c:pt idx="347">
                  <c:v>1.63349617045557</c:v>
                </c:pt>
                <c:pt idx="348">
                  <c:v>2.89570323236982</c:v>
                </c:pt>
                <c:pt idx="349">
                  <c:v>-0.973140908310015</c:v>
                </c:pt>
                <c:pt idx="350">
                  <c:v>3.78198355469128</c:v>
                </c:pt>
                <c:pt idx="351">
                  <c:v>2.40194883754518</c:v>
                </c:pt>
                <c:pt idx="352">
                  <c:v>-0.266243490876768</c:v>
                </c:pt>
                <c:pt idx="353">
                  <c:v>0.701633899712995</c:v>
                </c:pt>
                <c:pt idx="354">
                  <c:v>3.02234648941385</c:v>
                </c:pt>
                <c:pt idx="355">
                  <c:v>0.0562142559203735</c:v>
                </c:pt>
                <c:pt idx="356">
                  <c:v>-0.543379883919677</c:v>
                </c:pt>
                <c:pt idx="357">
                  <c:v>2.04758436748298</c:v>
                </c:pt>
                <c:pt idx="358">
                  <c:v>0.172620908709398</c:v>
                </c:pt>
                <c:pt idx="359">
                  <c:v>1.56204017551914</c:v>
                </c:pt>
                <c:pt idx="360">
                  <c:v>4.47925919898846</c:v>
                </c:pt>
                <c:pt idx="361">
                  <c:v>-3.23114514684265</c:v>
                </c:pt>
                <c:pt idx="362">
                  <c:v>-3.85201367409279</c:v>
                </c:pt>
                <c:pt idx="363">
                  <c:v>-1.52421822709993</c:v>
                </c:pt>
                <c:pt idx="364">
                  <c:v>2.92284336073684</c:v>
                </c:pt>
                <c:pt idx="365">
                  <c:v>-5.92028565421055</c:v>
                </c:pt>
                <c:pt idx="366">
                  <c:v>-6.31153860166739</c:v>
                </c:pt>
                <c:pt idx="367">
                  <c:v>-1.26108735520534</c:v>
                </c:pt>
                <c:pt idx="368">
                  <c:v>-1.94027074374445</c:v>
                </c:pt>
                <c:pt idx="369">
                  <c:v>3.48312617834335</c:v>
                </c:pt>
                <c:pt idx="370">
                  <c:v>1.79483442436476</c:v>
                </c:pt>
                <c:pt idx="371">
                  <c:v>-0.980853044942237</c:v>
                </c:pt>
                <c:pt idx="372">
                  <c:v>-1.98283931411572</c:v>
                </c:pt>
                <c:pt idx="373">
                  <c:v>-3.73474945469984</c:v>
                </c:pt>
                <c:pt idx="374">
                  <c:v>-4.52963276693657</c:v>
                </c:pt>
                <c:pt idx="375">
                  <c:v>1.45504905328342</c:v>
                </c:pt>
                <c:pt idx="376">
                  <c:v>1.24611034641867</c:v>
                </c:pt>
                <c:pt idx="377">
                  <c:v>-5.06685484235872</c:v>
                </c:pt>
                <c:pt idx="378">
                  <c:v>5.74793937021637</c:v>
                </c:pt>
                <c:pt idx="379">
                  <c:v>3.75723539562257</c:v>
                </c:pt>
                <c:pt idx="380">
                  <c:v>1.19984631429546</c:v>
                </c:pt>
                <c:pt idx="381">
                  <c:v>1.56106939544075</c:v>
                </c:pt>
                <c:pt idx="382">
                  <c:v>-0.47675825977143</c:v>
                </c:pt>
                <c:pt idx="383">
                  <c:v>2.11416648871126</c:v>
                </c:pt>
                <c:pt idx="384">
                  <c:v>-3.9474623588703</c:v>
                </c:pt>
                <c:pt idx="385">
                  <c:v>2.20803880768295</c:v>
                </c:pt>
                <c:pt idx="386">
                  <c:v>-1.88612934018287</c:v>
                </c:pt>
                <c:pt idx="387">
                  <c:v>9.58964827817395</c:v>
                </c:pt>
                <c:pt idx="388">
                  <c:v>-3.7400237410265</c:v>
                </c:pt>
                <c:pt idx="389">
                  <c:v>-6.4280133901577</c:v>
                </c:pt>
                <c:pt idx="390">
                  <c:v>0.262820970232298</c:v>
                </c:pt>
                <c:pt idx="391">
                  <c:v>5.25240809904544</c:v>
                </c:pt>
                <c:pt idx="392">
                  <c:v>-0.491304434092122</c:v>
                </c:pt>
                <c:pt idx="393">
                  <c:v>-1.25091404652878</c:v>
                </c:pt>
                <c:pt idx="394">
                  <c:v>9.46714119790205</c:v>
                </c:pt>
                <c:pt idx="395">
                  <c:v>0.876861364286924</c:v>
                </c:pt>
                <c:pt idx="396">
                  <c:v>-1.32689601651887</c:v>
                </c:pt>
                <c:pt idx="397">
                  <c:v>2.29778336103639</c:v>
                </c:pt>
              </c:numCache>
            </c:numRef>
          </c:yVal>
          <c:smooth val="0"/>
        </c:ser>
        <c:axId val="1165819"/>
        <c:axId val="70225020"/>
      </c:scatterChart>
      <c:valAx>
        <c:axId val="116581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cylinder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0225020"/>
        <c:crossesAt val="-10"/>
        <c:crossBetween val="midCat"/>
      </c:valAx>
      <c:valAx>
        <c:axId val="70225020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Residuals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16581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Residual_Constant_Variance!$B$4</c:f>
              <c:strCache>
                <c:ptCount val="1"/>
                <c:pt idx="0">
                  <c:v>Residuals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Residual_Constant_Variance!$A$5:$A$402</c:f>
              <c:numCache>
                <c:formatCode>General</c:formatCode>
                <c:ptCount val="398"/>
                <c:pt idx="0">
                  <c:v>15.0468516577203</c:v>
                </c:pt>
                <c:pt idx="1">
                  <c:v>14.06778125766</c:v>
                </c:pt>
                <c:pt idx="2">
                  <c:v>15.3317812281438</c:v>
                </c:pt>
                <c:pt idx="3">
                  <c:v>15.1682189070401</c:v>
                </c:pt>
                <c:pt idx="4">
                  <c:v>15.0372736906308</c:v>
                </c:pt>
                <c:pt idx="5">
                  <c:v>10.6755370217006</c:v>
                </c:pt>
                <c:pt idx="6">
                  <c:v>10.6640491400828</c:v>
                </c:pt>
                <c:pt idx="7">
                  <c:v>10.7009642484354</c:v>
                </c:pt>
                <c:pt idx="8">
                  <c:v>10.2261247181443</c:v>
                </c:pt>
                <c:pt idx="9">
                  <c:v>13.1695624291429</c:v>
                </c:pt>
                <c:pt idx="10">
                  <c:v>15.3672484445633</c:v>
                </c:pt>
                <c:pt idx="11">
                  <c:v>14.1974905597424</c:v>
                </c:pt>
                <c:pt idx="12">
                  <c:v>14.6287741309588</c:v>
                </c:pt>
                <c:pt idx="13">
                  <c:v>19.1314464736786</c:v>
                </c:pt>
                <c:pt idx="14">
                  <c:v>24.1589719334873</c:v>
                </c:pt>
                <c:pt idx="15">
                  <c:v>19.063957248291</c:v>
                </c:pt>
                <c:pt idx="16">
                  <c:v>19.4464825260052</c:v>
                </c:pt>
                <c:pt idx="17">
                  <c:v>20.929171940869</c:v>
                </c:pt>
                <c:pt idx="18">
                  <c:v>25.5165028924219</c:v>
                </c:pt>
                <c:pt idx="19">
                  <c:v>27.1846017304675</c:v>
                </c:pt>
                <c:pt idx="20">
                  <c:v>21.0060598072396</c:v>
                </c:pt>
                <c:pt idx="21">
                  <c:v>22.2493247275755</c:v>
                </c:pt>
                <c:pt idx="22">
                  <c:v>22.7478868241009</c:v>
                </c:pt>
                <c:pt idx="23">
                  <c:v>23.3117999247147</c:v>
                </c:pt>
                <c:pt idx="24">
                  <c:v>20.3428786818588</c:v>
                </c:pt>
                <c:pt idx="25">
                  <c:v>7.61827410179942</c:v>
                </c:pt>
                <c:pt idx="26">
                  <c:v>8.4872892616512</c:v>
                </c:pt>
                <c:pt idx="27">
                  <c:v>8.38236640675649</c:v>
                </c:pt>
                <c:pt idx="28">
                  <c:v>6.4720099487653</c:v>
                </c:pt>
                <c:pt idx="29">
                  <c:v>26.269590003157</c:v>
                </c:pt>
                <c:pt idx="30">
                  <c:v>23.3979046888287</c:v>
                </c:pt>
                <c:pt idx="31">
                  <c:v>25.7817223388411</c:v>
                </c:pt>
                <c:pt idx="32">
                  <c:v>24.3412400089814</c:v>
                </c:pt>
                <c:pt idx="33">
                  <c:v>21.5067672469931</c:v>
                </c:pt>
                <c:pt idx="34">
                  <c:v>16.1640972628689</c:v>
                </c:pt>
                <c:pt idx="35">
                  <c:v>17.453758944727</c:v>
                </c:pt>
                <c:pt idx="36">
                  <c:v>17.8089148006427</c:v>
                </c:pt>
                <c:pt idx="37">
                  <c:v>17.3772956451534</c:v>
                </c:pt>
                <c:pt idx="38">
                  <c:v>11.4331144959496</c:v>
                </c:pt>
                <c:pt idx="39">
                  <c:v>10.5166787628403</c:v>
                </c:pt>
                <c:pt idx="40">
                  <c:v>12.1259493249821</c:v>
                </c:pt>
                <c:pt idx="41">
                  <c:v>11.87147177723</c:v>
                </c:pt>
                <c:pt idx="42">
                  <c:v>6.84826526791245</c:v>
                </c:pt>
                <c:pt idx="43">
                  <c:v>8.75835565389362</c:v>
                </c:pt>
                <c:pt idx="44">
                  <c:v>6.06480877322868</c:v>
                </c:pt>
                <c:pt idx="45">
                  <c:v>19.7273456734609</c:v>
                </c:pt>
                <c:pt idx="46">
                  <c:v>23.0117238130028</c:v>
                </c:pt>
                <c:pt idx="47">
                  <c:v>17.7223224487292</c:v>
                </c:pt>
                <c:pt idx="48">
                  <c:v>18.8049418841749</c:v>
                </c:pt>
                <c:pt idx="49">
                  <c:v>23.2678605039204</c:v>
                </c:pt>
                <c:pt idx="50">
                  <c:v>25.1747355600064</c:v>
                </c:pt>
                <c:pt idx="51">
                  <c:v>25.5598086034697</c:v>
                </c:pt>
                <c:pt idx="52">
                  <c:v>25.2662374776331</c:v>
                </c:pt>
                <c:pt idx="53">
                  <c:v>28.872307126652</c:v>
                </c:pt>
                <c:pt idx="54">
                  <c:v>29.8092501156393</c:v>
                </c:pt>
                <c:pt idx="55">
                  <c:v>27.6074271126875</c:v>
                </c:pt>
                <c:pt idx="56">
                  <c:v>25.2353837808733</c:v>
                </c:pt>
                <c:pt idx="57">
                  <c:v>26.334334979208</c:v>
                </c:pt>
                <c:pt idx="58">
                  <c:v>24.5228101055751</c:v>
                </c:pt>
                <c:pt idx="59">
                  <c:v>26.051187995172</c:v>
                </c:pt>
                <c:pt idx="60">
                  <c:v>23.5454521374375</c:v>
                </c:pt>
                <c:pt idx="61">
                  <c:v>24.2011462873388</c:v>
                </c:pt>
                <c:pt idx="62">
                  <c:v>11.7539044340859</c:v>
                </c:pt>
                <c:pt idx="63">
                  <c:v>11.8391938118416</c:v>
                </c:pt>
                <c:pt idx="64">
                  <c:v>12.4092011898213</c:v>
                </c:pt>
                <c:pt idx="65">
                  <c:v>13.001283973609</c:v>
                </c:pt>
                <c:pt idx="66">
                  <c:v>15.0408490730779</c:v>
                </c:pt>
                <c:pt idx="67">
                  <c:v>10.1814186558868</c:v>
                </c:pt>
                <c:pt idx="68">
                  <c:v>10.5159226676569</c:v>
                </c:pt>
                <c:pt idx="69">
                  <c:v>10.7486951091989</c:v>
                </c:pt>
                <c:pt idx="70">
                  <c:v>11.4176547387325</c:v>
                </c:pt>
                <c:pt idx="71">
                  <c:v>25.3733129564723</c:v>
                </c:pt>
                <c:pt idx="72">
                  <c:v>13.6657306228053</c:v>
                </c:pt>
                <c:pt idx="73">
                  <c:v>12.7785772158727</c:v>
                </c:pt>
                <c:pt idx="74">
                  <c:v>11.4078113278866</c:v>
                </c:pt>
                <c:pt idx="75">
                  <c:v>12.8389638877094</c:v>
                </c:pt>
                <c:pt idx="76">
                  <c:v>20.3598314694055</c:v>
                </c:pt>
                <c:pt idx="77">
                  <c:v>24.0013407497706</c:v>
                </c:pt>
                <c:pt idx="78">
                  <c:v>20.8405120142241</c:v>
                </c:pt>
                <c:pt idx="79">
                  <c:v>25.760378845405</c:v>
                </c:pt>
                <c:pt idx="80">
                  <c:v>23.0331530331666</c:v>
                </c:pt>
                <c:pt idx="81">
                  <c:v>26.1334367215529</c:v>
                </c:pt>
                <c:pt idx="82">
                  <c:v>24.8364417791238</c:v>
                </c:pt>
                <c:pt idx="83">
                  <c:v>24.1036985242698</c:v>
                </c:pt>
                <c:pt idx="84">
                  <c:v>27.3982813075224</c:v>
                </c:pt>
                <c:pt idx="85">
                  <c:v>13.6059371487835</c:v>
                </c:pt>
                <c:pt idx="86">
                  <c:v>15.793936183813</c:v>
                </c:pt>
                <c:pt idx="87">
                  <c:v>14.7897840836595</c:v>
                </c:pt>
                <c:pt idx="88">
                  <c:v>13.7487160721981</c:v>
                </c:pt>
                <c:pt idx="89">
                  <c:v>15.4552069018849</c:v>
                </c:pt>
                <c:pt idx="90">
                  <c:v>9.00326674772384</c:v>
                </c:pt>
                <c:pt idx="91">
                  <c:v>12.4326783004423</c:v>
                </c:pt>
                <c:pt idx="92">
                  <c:v>12.1249403208453</c:v>
                </c:pt>
                <c:pt idx="93">
                  <c:v>12.5719554866938</c:v>
                </c:pt>
                <c:pt idx="94">
                  <c:v>10.3670716229597</c:v>
                </c:pt>
                <c:pt idx="95">
                  <c:v>9.07514552599667</c:v>
                </c:pt>
                <c:pt idx="96">
                  <c:v>15.4793755700956</c:v>
                </c:pt>
                <c:pt idx="97">
                  <c:v>19.8732434780376</c:v>
                </c:pt>
                <c:pt idx="98">
                  <c:v>19.5192232056209</c:v>
                </c:pt>
                <c:pt idx="99">
                  <c:v>21.208689398214</c:v>
                </c:pt>
                <c:pt idx="100">
                  <c:v>21.2719841637167</c:v>
                </c:pt>
                <c:pt idx="101">
                  <c:v>20.8950376589192</c:v>
                </c:pt>
                <c:pt idx="102">
                  <c:v>28.723050208875</c:v>
                </c:pt>
                <c:pt idx="103">
                  <c:v>9.06392390679412</c:v>
                </c:pt>
                <c:pt idx="104">
                  <c:v>9.28833092889902</c:v>
                </c:pt>
                <c:pt idx="105">
                  <c:v>10.1885643989042</c:v>
                </c:pt>
                <c:pt idx="106">
                  <c:v>10.8351160340417</c:v>
                </c:pt>
                <c:pt idx="107">
                  <c:v>22.1581614016202</c:v>
                </c:pt>
                <c:pt idx="108">
                  <c:v>27.1809915392548</c:v>
                </c:pt>
                <c:pt idx="109">
                  <c:v>24.6084737200144</c:v>
                </c:pt>
                <c:pt idx="110">
                  <c:v>26.4213880084088</c:v>
                </c:pt>
                <c:pt idx="111">
                  <c:v>27.5988748870595</c:v>
                </c:pt>
                <c:pt idx="112">
                  <c:v>24.5862870466519</c:v>
                </c:pt>
                <c:pt idx="113">
                  <c:v>22.5824185287018</c:v>
                </c:pt>
                <c:pt idx="114">
                  <c:v>25.5194254891404</c:v>
                </c:pt>
                <c:pt idx="115">
                  <c:v>14.1646158648243</c:v>
                </c:pt>
                <c:pt idx="116">
                  <c:v>12.2790351852785</c:v>
                </c:pt>
                <c:pt idx="117">
                  <c:v>28.5365938084936</c:v>
                </c:pt>
                <c:pt idx="118">
                  <c:v>26.7996790235226</c:v>
                </c:pt>
                <c:pt idx="119">
                  <c:v>23.5748008091945</c:v>
                </c:pt>
                <c:pt idx="120">
                  <c:v>21.6332569635701</c:v>
                </c:pt>
                <c:pt idx="121">
                  <c:v>17.8371194124437</c:v>
                </c:pt>
                <c:pt idx="122">
                  <c:v>22.9138104764972</c:v>
                </c:pt>
                <c:pt idx="123">
                  <c:v>22.9836476768422</c:v>
                </c:pt>
                <c:pt idx="124">
                  <c:v>16.2564102042564</c:v>
                </c:pt>
                <c:pt idx="125">
                  <c:v>20.3753016800766</c:v>
                </c:pt>
                <c:pt idx="126">
                  <c:v>21.9678306994545</c:v>
                </c:pt>
                <c:pt idx="127">
                  <c:v>22.2544084411698</c:v>
                </c:pt>
                <c:pt idx="128">
                  <c:v>19.7985270130525</c:v>
                </c:pt>
                <c:pt idx="129">
                  <c:v>30.0803003183172</c:v>
                </c:pt>
                <c:pt idx="130">
                  <c:v>24.298700349616</c:v>
                </c:pt>
                <c:pt idx="131">
                  <c:v>30.8886551593848</c:v>
                </c:pt>
                <c:pt idx="132">
                  <c:v>24.1598089101338</c:v>
                </c:pt>
                <c:pt idx="133">
                  <c:v>16.8389540621841</c:v>
                </c:pt>
                <c:pt idx="134">
                  <c:v>17.9268062137715</c:v>
                </c:pt>
                <c:pt idx="135">
                  <c:v>17.3541735284868</c:v>
                </c:pt>
                <c:pt idx="136">
                  <c:v>13.7554641647353</c:v>
                </c:pt>
                <c:pt idx="137">
                  <c:v>10.8731060728404</c:v>
                </c:pt>
                <c:pt idx="138">
                  <c:v>11.7738417254946</c:v>
                </c:pt>
                <c:pt idx="139">
                  <c:v>10.6261358974495</c:v>
                </c:pt>
                <c:pt idx="140">
                  <c:v>13.0085135844825</c:v>
                </c:pt>
                <c:pt idx="141">
                  <c:v>26.7689125133922</c:v>
                </c:pt>
                <c:pt idx="142">
                  <c:v>28.2490322139218</c:v>
                </c:pt>
                <c:pt idx="143">
                  <c:v>26.107885413192</c:v>
                </c:pt>
                <c:pt idx="144">
                  <c:v>32.0233580539893</c:v>
                </c:pt>
                <c:pt idx="145">
                  <c:v>29.8931923305439</c:v>
                </c:pt>
                <c:pt idx="146">
                  <c:v>25.7432166950949</c:v>
                </c:pt>
                <c:pt idx="147">
                  <c:v>27.3809846753425</c:v>
                </c:pt>
                <c:pt idx="148">
                  <c:v>26.8354404535701</c:v>
                </c:pt>
                <c:pt idx="149">
                  <c:v>26.4996989434583</c:v>
                </c:pt>
                <c:pt idx="150">
                  <c:v>27.0212573879543</c:v>
                </c:pt>
                <c:pt idx="151">
                  <c:v>28.0469759672425</c:v>
                </c:pt>
                <c:pt idx="152">
                  <c:v>20.5306651986617</c:v>
                </c:pt>
                <c:pt idx="153">
                  <c:v>19.572372705742</c:v>
                </c:pt>
                <c:pt idx="154">
                  <c:v>20.6750105728134</c:v>
                </c:pt>
                <c:pt idx="155">
                  <c:v>22.3652476072143</c:v>
                </c:pt>
                <c:pt idx="156">
                  <c:v>12.2454400985371</c:v>
                </c:pt>
                <c:pt idx="157">
                  <c:v>13.3778714849661</c:v>
                </c:pt>
                <c:pt idx="158">
                  <c:v>12.3422902920367</c:v>
                </c:pt>
                <c:pt idx="159">
                  <c:v>11.8661436667246</c:v>
                </c:pt>
                <c:pt idx="160">
                  <c:v>16.5913527987235</c:v>
                </c:pt>
                <c:pt idx="161">
                  <c:v>16.8794578620767</c:v>
                </c:pt>
                <c:pt idx="162">
                  <c:v>18.1161634135732</c:v>
                </c:pt>
                <c:pt idx="163">
                  <c:v>17.3297607246318</c:v>
                </c:pt>
                <c:pt idx="164">
                  <c:v>21.8359354693652</c:v>
                </c:pt>
                <c:pt idx="165">
                  <c:v>20.2462905419591</c:v>
                </c:pt>
                <c:pt idx="166">
                  <c:v>20.9579283383085</c:v>
                </c:pt>
                <c:pt idx="167">
                  <c:v>29.3315389568923</c:v>
                </c:pt>
                <c:pt idx="168">
                  <c:v>24.1507181174077</c:v>
                </c:pt>
                <c:pt idx="169">
                  <c:v>22.9210361173851</c:v>
                </c:pt>
                <c:pt idx="170">
                  <c:v>24.6685249852147</c:v>
                </c:pt>
                <c:pt idx="171">
                  <c:v>25.9903075545298</c:v>
                </c:pt>
                <c:pt idx="172">
                  <c:v>27.5158082914098</c:v>
                </c:pt>
                <c:pt idx="173">
                  <c:v>27.0370309984803</c:v>
                </c:pt>
                <c:pt idx="174">
                  <c:v>21.1841130468067</c:v>
                </c:pt>
                <c:pt idx="175">
                  <c:v>29.212445012196</c:v>
                </c:pt>
                <c:pt idx="176">
                  <c:v>21.1801336700128</c:v>
                </c:pt>
                <c:pt idx="177">
                  <c:v>24.3850030421311</c:v>
                </c:pt>
                <c:pt idx="178">
                  <c:v>23.011354097034</c:v>
                </c:pt>
                <c:pt idx="179">
                  <c:v>22.7441347308245</c:v>
                </c:pt>
                <c:pt idx="180">
                  <c:v>24.2296451673536</c:v>
                </c:pt>
                <c:pt idx="181">
                  <c:v>32.1698007757103</c:v>
                </c:pt>
                <c:pt idx="182">
                  <c:v>26.6882926816337</c:v>
                </c:pt>
                <c:pt idx="183">
                  <c:v>28.6820599249172</c:v>
                </c:pt>
                <c:pt idx="184">
                  <c:v>25.0328276136036</c:v>
                </c:pt>
                <c:pt idx="185">
                  <c:v>26.7631743832437</c:v>
                </c:pt>
                <c:pt idx="186">
                  <c:v>28.3406901284139</c:v>
                </c:pt>
                <c:pt idx="187">
                  <c:v>14.7396339802849</c:v>
                </c:pt>
                <c:pt idx="188">
                  <c:v>15.0117391120704</c:v>
                </c:pt>
                <c:pt idx="189">
                  <c:v>16.7747516125082</c:v>
                </c:pt>
                <c:pt idx="190">
                  <c:v>15.4386939498351</c:v>
                </c:pt>
                <c:pt idx="191">
                  <c:v>21.363939138456</c:v>
                </c:pt>
                <c:pt idx="192">
                  <c:v>20.8983749278535</c:v>
                </c:pt>
                <c:pt idx="193">
                  <c:v>22.8205308601009</c:v>
                </c:pt>
                <c:pt idx="194">
                  <c:v>22.8240369495147</c:v>
                </c:pt>
                <c:pt idx="195">
                  <c:v>28.7654297078947</c:v>
                </c:pt>
                <c:pt idx="196">
                  <c:v>28.033783332682</c:v>
                </c:pt>
                <c:pt idx="197">
                  <c:v>29.9831403650973</c:v>
                </c:pt>
                <c:pt idx="198">
                  <c:v>32.9140837653623</c:v>
                </c:pt>
                <c:pt idx="199">
                  <c:v>18.7864305672703</c:v>
                </c:pt>
                <c:pt idx="200">
                  <c:v>20.3959014989917</c:v>
                </c:pt>
                <c:pt idx="201">
                  <c:v>19.0328721302944</c:v>
                </c:pt>
                <c:pt idx="202">
                  <c:v>22.5545236159801</c:v>
                </c:pt>
                <c:pt idx="203">
                  <c:v>30.673084891589</c:v>
                </c:pt>
                <c:pt idx="204">
                  <c:v>31.2168475417474</c:v>
                </c:pt>
                <c:pt idx="205">
                  <c:v>30.2262541636763</c:v>
                </c:pt>
                <c:pt idx="206">
                  <c:v>25.2575728882227</c:v>
                </c:pt>
                <c:pt idx="207">
                  <c:v>22.3555152930215</c:v>
                </c:pt>
                <c:pt idx="208">
                  <c:v>16.6920287873087</c:v>
                </c:pt>
                <c:pt idx="209">
                  <c:v>22.1141659866338</c:v>
                </c:pt>
                <c:pt idx="210">
                  <c:v>24.8058028036388</c:v>
                </c:pt>
                <c:pt idx="211">
                  <c:v>17.6128176981855</c:v>
                </c:pt>
                <c:pt idx="212">
                  <c:v>13.850597244057</c:v>
                </c:pt>
                <c:pt idx="213">
                  <c:v>16.5154055809706</c:v>
                </c:pt>
                <c:pt idx="214">
                  <c:v>17.2983481547731</c:v>
                </c:pt>
                <c:pt idx="215">
                  <c:v>17.9928460164467</c:v>
                </c:pt>
                <c:pt idx="216">
                  <c:v>32.017629803075</c:v>
                </c:pt>
                <c:pt idx="217">
                  <c:v>28.1635412401345</c:v>
                </c:pt>
                <c:pt idx="218">
                  <c:v>31.8307111466163</c:v>
                </c:pt>
                <c:pt idx="219">
                  <c:v>27.2400650417076</c:v>
                </c:pt>
                <c:pt idx="220">
                  <c:v>32.2516090682693</c:v>
                </c:pt>
                <c:pt idx="221">
                  <c:v>17.603532663778</c:v>
                </c:pt>
                <c:pt idx="222">
                  <c:v>16.6179388608756</c:v>
                </c:pt>
                <c:pt idx="223">
                  <c:v>16.2321522991448</c:v>
                </c:pt>
                <c:pt idx="224">
                  <c:v>15.2160727082025</c:v>
                </c:pt>
                <c:pt idx="225">
                  <c:v>20.6349081997317</c:v>
                </c:pt>
                <c:pt idx="226">
                  <c:v>21.0153688008938</c:v>
                </c:pt>
                <c:pt idx="227">
                  <c:v>19.6791829183834</c:v>
                </c:pt>
                <c:pt idx="228">
                  <c:v>21.0061479803742</c:v>
                </c:pt>
                <c:pt idx="229">
                  <c:v>16.5496010794537</c:v>
                </c:pt>
                <c:pt idx="230">
                  <c:v>16.1182834239391</c:v>
                </c:pt>
                <c:pt idx="231">
                  <c:v>15.8017983251907</c:v>
                </c:pt>
                <c:pt idx="232">
                  <c:v>15.5872605963939</c:v>
                </c:pt>
                <c:pt idx="233">
                  <c:v>30.7614080090211</c:v>
                </c:pt>
                <c:pt idx="234">
                  <c:v>25.0373320869745</c:v>
                </c:pt>
                <c:pt idx="235">
                  <c:v>30.4062356233552</c:v>
                </c:pt>
                <c:pt idx="236">
                  <c:v>24.6919655703636</c:v>
                </c:pt>
                <c:pt idx="237">
                  <c:v>29.0454957106426</c:v>
                </c:pt>
                <c:pt idx="238">
                  <c:v>28.4963891925807</c:v>
                </c:pt>
                <c:pt idx="239">
                  <c:v>32.2270221563297</c:v>
                </c:pt>
                <c:pt idx="240">
                  <c:v>29.0635100916167</c:v>
                </c:pt>
                <c:pt idx="241">
                  <c:v>26.2026678718062</c:v>
                </c:pt>
                <c:pt idx="242">
                  <c:v>26.219553010378</c:v>
                </c:pt>
                <c:pt idx="243">
                  <c:v>26.5487153886481</c:v>
                </c:pt>
                <c:pt idx="244">
                  <c:v>32.1346887359129</c:v>
                </c:pt>
                <c:pt idx="245">
                  <c:v>31.1951112667361</c:v>
                </c:pt>
                <c:pt idx="246">
                  <c:v>33.0951758350231</c:v>
                </c:pt>
                <c:pt idx="247">
                  <c:v>32.3318296419638</c:v>
                </c:pt>
                <c:pt idx="248">
                  <c:v>34.1965378283397</c:v>
                </c:pt>
                <c:pt idx="249">
                  <c:v>21.6851361176434</c:v>
                </c:pt>
                <c:pt idx="250">
                  <c:v>19.7079236681846</c:v>
                </c:pt>
                <c:pt idx="251">
                  <c:v>20.4743597362442</c:v>
                </c:pt>
                <c:pt idx="252">
                  <c:v>21.239370865988</c:v>
                </c:pt>
                <c:pt idx="253">
                  <c:v>23.2236253903511</c:v>
                </c:pt>
                <c:pt idx="254">
                  <c:v>24.4222862577786</c:v>
                </c:pt>
                <c:pt idx="255">
                  <c:v>25.6572437858251</c:v>
                </c:pt>
                <c:pt idx="256">
                  <c:v>21.7183945701608</c:v>
                </c:pt>
                <c:pt idx="257">
                  <c:v>23.4636539701165</c:v>
                </c:pt>
                <c:pt idx="258">
                  <c:v>21.970893237668</c:v>
                </c:pt>
                <c:pt idx="259">
                  <c:v>23.803197145636</c:v>
                </c:pt>
                <c:pt idx="260">
                  <c:v>20.4404966129857</c:v>
                </c:pt>
                <c:pt idx="261">
                  <c:v>22.0139743735841</c:v>
                </c:pt>
                <c:pt idx="262">
                  <c:v>21.4443288302859</c:v>
                </c:pt>
                <c:pt idx="263">
                  <c:v>20.449365853356</c:v>
                </c:pt>
                <c:pt idx="264">
                  <c:v>22.7610086912002</c:v>
                </c:pt>
                <c:pt idx="265">
                  <c:v>17.4574438959605</c:v>
                </c:pt>
                <c:pt idx="266">
                  <c:v>28.9897257976611</c:v>
                </c:pt>
                <c:pt idx="267">
                  <c:v>29.2702329767302</c:v>
                </c:pt>
                <c:pt idx="268">
                  <c:v>30.7232253501855</c:v>
                </c:pt>
                <c:pt idx="269">
                  <c:v>28.3481914816429</c:v>
                </c:pt>
                <c:pt idx="270">
                  <c:v>29.6223403611817</c:v>
                </c:pt>
                <c:pt idx="271">
                  <c:v>25.6670313951752</c:v>
                </c:pt>
                <c:pt idx="272">
                  <c:v>25.2103482411116</c:v>
                </c:pt>
                <c:pt idx="273">
                  <c:v>30.0425073904613</c:v>
                </c:pt>
                <c:pt idx="274">
                  <c:v>25.5880681613052</c:v>
                </c:pt>
                <c:pt idx="275">
                  <c:v>23.1984125400605</c:v>
                </c:pt>
                <c:pt idx="276">
                  <c:v>25.8579071725829</c:v>
                </c:pt>
                <c:pt idx="277">
                  <c:v>21.4793497487412</c:v>
                </c:pt>
                <c:pt idx="278">
                  <c:v>31.1644259455425</c:v>
                </c:pt>
                <c:pt idx="279">
                  <c:v>32.0048732973256</c:v>
                </c:pt>
                <c:pt idx="280">
                  <c:v>23.4402899536432</c:v>
                </c:pt>
                <c:pt idx="281">
                  <c:v>25.2204041312004</c:v>
                </c:pt>
                <c:pt idx="282">
                  <c:v>25.4469858226497</c:v>
                </c:pt>
                <c:pt idx="283">
                  <c:v>23.9389923764066</c:v>
                </c:pt>
                <c:pt idx="284">
                  <c:v>22.7378858713711</c:v>
                </c:pt>
                <c:pt idx="285">
                  <c:v>19.8505382523789</c:v>
                </c:pt>
                <c:pt idx="286">
                  <c:v>20.3957309692596</c:v>
                </c:pt>
                <c:pt idx="287">
                  <c:v>19.6672110947689</c:v>
                </c:pt>
                <c:pt idx="288">
                  <c:v>20.0784351981572</c:v>
                </c:pt>
                <c:pt idx="289">
                  <c:v>16.8551931919507</c:v>
                </c:pt>
                <c:pt idx="290">
                  <c:v>19.0471058254715</c:v>
                </c:pt>
                <c:pt idx="291">
                  <c:v>20.7143234753497</c:v>
                </c:pt>
                <c:pt idx="292">
                  <c:v>19.7483490047419</c:v>
                </c:pt>
                <c:pt idx="293">
                  <c:v>32.2705731391287</c:v>
                </c:pt>
                <c:pt idx="294">
                  <c:v>33.5099533589514</c:v>
                </c:pt>
                <c:pt idx="295">
                  <c:v>30.9785142802569</c:v>
                </c:pt>
                <c:pt idx="296">
                  <c:v>26.4561683153076</c:v>
                </c:pt>
                <c:pt idx="297">
                  <c:v>23.4444927351321</c:v>
                </c:pt>
                <c:pt idx="298">
                  <c:v>20.5735957087401</c:v>
                </c:pt>
                <c:pt idx="299">
                  <c:v>25.8168856558156</c:v>
                </c:pt>
                <c:pt idx="300">
                  <c:v>22.9549531942421</c:v>
                </c:pt>
                <c:pt idx="301">
                  <c:v>29.2595077324099</c:v>
                </c:pt>
                <c:pt idx="302">
                  <c:v>29.7417140774367</c:v>
                </c:pt>
                <c:pt idx="303">
                  <c:v>33.5434387079551</c:v>
                </c:pt>
                <c:pt idx="304">
                  <c:v>31.0368612611814</c:v>
                </c:pt>
                <c:pt idx="305">
                  <c:v>26.9797927328476</c:v>
                </c:pt>
                <c:pt idx="306">
                  <c:v>26.277276205966</c:v>
                </c:pt>
                <c:pt idx="307">
                  <c:v>25.719815941405</c:v>
                </c:pt>
                <c:pt idx="308">
                  <c:v>27.4914600760022</c:v>
                </c:pt>
                <c:pt idx="309">
                  <c:v>31.7301907472296</c:v>
                </c:pt>
                <c:pt idx="310">
                  <c:v>34.7578953600462</c:v>
                </c:pt>
                <c:pt idx="311">
                  <c:v>30.6113698320732</c:v>
                </c:pt>
                <c:pt idx="312">
                  <c:v>34.0760579904628</c:v>
                </c:pt>
                <c:pt idx="313">
                  <c:v>27.7236946431398</c:v>
                </c:pt>
                <c:pt idx="314">
                  <c:v>26.4035204166952</c:v>
                </c:pt>
                <c:pt idx="315">
                  <c:v>25.8791571391369</c:v>
                </c:pt>
                <c:pt idx="316">
                  <c:v>23.8288380530459</c:v>
                </c:pt>
                <c:pt idx="317">
                  <c:v>31.4857429336989</c:v>
                </c:pt>
                <c:pt idx="318">
                  <c:v>29.9597621288482</c:v>
                </c:pt>
                <c:pt idx="319">
                  <c:v>31.207744316565</c:v>
                </c:pt>
                <c:pt idx="320">
                  <c:v>31.4377756289215</c:v>
                </c:pt>
                <c:pt idx="321">
                  <c:v>32.6147385230998</c:v>
                </c:pt>
                <c:pt idx="322">
                  <c:v>33.6029037650707</c:v>
                </c:pt>
                <c:pt idx="323">
                  <c:v>26.6049209164587</c:v>
                </c:pt>
                <c:pt idx="324">
                  <c:v>33.6979605027842</c:v>
                </c:pt>
                <c:pt idx="325">
                  <c:v>32.9933986263204</c:v>
                </c:pt>
                <c:pt idx="326">
                  <c:v>31.5067996149098</c:v>
                </c:pt>
                <c:pt idx="327">
                  <c:v>26.9811105579904</c:v>
                </c:pt>
                <c:pt idx="328">
                  <c:v>26.0623185256683</c:v>
                </c:pt>
                <c:pt idx="329">
                  <c:v>35.0388432960348</c:v>
                </c:pt>
                <c:pt idx="330">
                  <c:v>33.8937029697599</c:v>
                </c:pt>
                <c:pt idx="331">
                  <c:v>33.5630333086982</c:v>
                </c:pt>
                <c:pt idx="332">
                  <c:v>33.8018615783848</c:v>
                </c:pt>
                <c:pt idx="333">
                  <c:v>27.4717863109292</c:v>
                </c:pt>
                <c:pt idx="334">
                  <c:v>30.6675067503304</c:v>
                </c:pt>
                <c:pt idx="335">
                  <c:v>29.6876866825199</c:v>
                </c:pt>
                <c:pt idx="336">
                  <c:v>25.8947171686227</c:v>
                </c:pt>
                <c:pt idx="337">
                  <c:v>32.6314442882075</c:v>
                </c:pt>
                <c:pt idx="338">
                  <c:v>29.434128971588</c:v>
                </c:pt>
                <c:pt idx="339">
                  <c:v>28.8417519698521</c:v>
                </c:pt>
                <c:pt idx="340">
                  <c:v>28.7453571085782</c:v>
                </c:pt>
                <c:pt idx="341">
                  <c:v>27.106470598462</c:v>
                </c:pt>
                <c:pt idx="342">
                  <c:v>29.885939783152</c:v>
                </c:pt>
                <c:pt idx="343">
                  <c:v>36.5956047643724</c:v>
                </c:pt>
                <c:pt idx="344">
                  <c:v>32.9281529311404</c:v>
                </c:pt>
                <c:pt idx="345">
                  <c:v>36.501447462922</c:v>
                </c:pt>
                <c:pt idx="346">
                  <c:v>34.8305702358502</c:v>
                </c:pt>
                <c:pt idx="347">
                  <c:v>35.3665038295444</c:v>
                </c:pt>
                <c:pt idx="348">
                  <c:v>34.8042967676302</c:v>
                </c:pt>
                <c:pt idx="349">
                  <c:v>35.07314090831</c:v>
                </c:pt>
                <c:pt idx="350">
                  <c:v>30.9180164453087</c:v>
                </c:pt>
                <c:pt idx="351">
                  <c:v>31.9980511624548</c:v>
                </c:pt>
                <c:pt idx="352">
                  <c:v>30.1662434908768</c:v>
                </c:pt>
                <c:pt idx="353">
                  <c:v>32.298366100287</c:v>
                </c:pt>
                <c:pt idx="354">
                  <c:v>31.4776535105862</c:v>
                </c:pt>
                <c:pt idx="355">
                  <c:v>33.6437857440796</c:v>
                </c:pt>
                <c:pt idx="356">
                  <c:v>32.9433798839197</c:v>
                </c:pt>
                <c:pt idx="357">
                  <c:v>30.852415632517</c:v>
                </c:pt>
                <c:pt idx="358">
                  <c:v>31.4273790912906</c:v>
                </c:pt>
                <c:pt idx="359">
                  <c:v>26.5379598244809</c:v>
                </c:pt>
                <c:pt idx="360">
                  <c:v>26.2207408010115</c:v>
                </c:pt>
                <c:pt idx="361">
                  <c:v>28.6311451468426</c:v>
                </c:pt>
                <c:pt idx="362">
                  <c:v>28.0520136740928</c:v>
                </c:pt>
                <c:pt idx="363">
                  <c:v>23.9242182270999</c:v>
                </c:pt>
                <c:pt idx="364">
                  <c:v>23.6771566392632</c:v>
                </c:pt>
                <c:pt idx="365">
                  <c:v>26.1202856542105</c:v>
                </c:pt>
                <c:pt idx="366">
                  <c:v>23.9115386016674</c:v>
                </c:pt>
                <c:pt idx="367">
                  <c:v>29.2610873552053</c:v>
                </c:pt>
                <c:pt idx="368">
                  <c:v>28.9402707437444</c:v>
                </c:pt>
                <c:pt idx="369">
                  <c:v>30.5168738216567</c:v>
                </c:pt>
                <c:pt idx="370">
                  <c:v>29.2051655756352</c:v>
                </c:pt>
                <c:pt idx="371">
                  <c:v>29.9808530449422</c:v>
                </c:pt>
                <c:pt idx="372">
                  <c:v>28.9828393141157</c:v>
                </c:pt>
                <c:pt idx="373">
                  <c:v>27.7347494546998</c:v>
                </c:pt>
                <c:pt idx="374">
                  <c:v>27.5296327669366</c:v>
                </c:pt>
                <c:pt idx="375">
                  <c:v>34.5449509467166</c:v>
                </c:pt>
                <c:pt idx="376">
                  <c:v>35.7538896535813</c:v>
                </c:pt>
                <c:pt idx="377">
                  <c:v>36.0668548423587</c:v>
                </c:pt>
                <c:pt idx="378">
                  <c:v>32.2520606297836</c:v>
                </c:pt>
                <c:pt idx="379">
                  <c:v>32.2427646043774</c:v>
                </c:pt>
                <c:pt idx="380">
                  <c:v>34.8001536857045</c:v>
                </c:pt>
                <c:pt idx="381">
                  <c:v>34.4389306045593</c:v>
                </c:pt>
                <c:pt idx="382">
                  <c:v>34.4767582597714</c:v>
                </c:pt>
                <c:pt idx="383">
                  <c:v>35.8858335112887</c:v>
                </c:pt>
                <c:pt idx="384">
                  <c:v>35.9474623588703</c:v>
                </c:pt>
                <c:pt idx="385">
                  <c:v>35.791961192317</c:v>
                </c:pt>
                <c:pt idx="386">
                  <c:v>26.8861293401829</c:v>
                </c:pt>
                <c:pt idx="387">
                  <c:v>28.410351721826</c:v>
                </c:pt>
                <c:pt idx="388">
                  <c:v>29.7400237410265</c:v>
                </c:pt>
                <c:pt idx="389">
                  <c:v>28.4280133901577</c:v>
                </c:pt>
                <c:pt idx="390">
                  <c:v>31.7371790297677</c:v>
                </c:pt>
                <c:pt idx="391">
                  <c:v>30.7475919009546</c:v>
                </c:pt>
                <c:pt idx="392">
                  <c:v>27.4913044340921</c:v>
                </c:pt>
                <c:pt idx="393">
                  <c:v>28.2509140465288</c:v>
                </c:pt>
                <c:pt idx="394">
                  <c:v>34.5328588020979</c:v>
                </c:pt>
                <c:pt idx="395">
                  <c:v>31.1231386357131</c:v>
                </c:pt>
                <c:pt idx="396">
                  <c:v>29.3268960165189</c:v>
                </c:pt>
                <c:pt idx="397">
                  <c:v>28.7022166389636</c:v>
                </c:pt>
              </c:numCache>
            </c:numRef>
          </c:xVal>
          <c:yVal>
            <c:numRef>
              <c:f>Residual_Constant_Variance!$B$5:$B$402</c:f>
              <c:numCache>
                <c:formatCode>General</c:formatCode>
                <c:ptCount val="398"/>
                <c:pt idx="0">
                  <c:v>2.95314834227972</c:v>
                </c:pt>
                <c:pt idx="1">
                  <c:v>0.932218742340034</c:v>
                </c:pt>
                <c:pt idx="2">
                  <c:v>2.66821877185625</c:v>
                </c:pt>
                <c:pt idx="3">
                  <c:v>0.831781092959929</c:v>
                </c:pt>
                <c:pt idx="4">
                  <c:v>1.96272630936924</c:v>
                </c:pt>
                <c:pt idx="5">
                  <c:v>4.32446297829937</c:v>
                </c:pt>
                <c:pt idx="6">
                  <c:v>3.33595085991723</c:v>
                </c:pt>
                <c:pt idx="7">
                  <c:v>3.29903575156458</c:v>
                </c:pt>
                <c:pt idx="8">
                  <c:v>3.77387528185567</c:v>
                </c:pt>
                <c:pt idx="9">
                  <c:v>1.83043757085714</c:v>
                </c:pt>
                <c:pt idx="10">
                  <c:v>-0.367248444563302</c:v>
                </c:pt>
                <c:pt idx="11">
                  <c:v>-0.197490559742434</c:v>
                </c:pt>
                <c:pt idx="12">
                  <c:v>0.371225869041183</c:v>
                </c:pt>
                <c:pt idx="13">
                  <c:v>-5.13144647367864</c:v>
                </c:pt>
                <c:pt idx="14">
                  <c:v>-0.158971933487301</c:v>
                </c:pt>
                <c:pt idx="15">
                  <c:v>2.93604275170899</c:v>
                </c:pt>
                <c:pt idx="16">
                  <c:v>-1.44648252600525</c:v>
                </c:pt>
                <c:pt idx="17">
                  <c:v>0.0708280591310029</c:v>
                </c:pt>
                <c:pt idx="18">
                  <c:v>1.48349710757809</c:v>
                </c:pt>
                <c:pt idx="19">
                  <c:v>-1.18460173046751</c:v>
                </c:pt>
                <c:pt idx="20">
                  <c:v>3.99394019276043</c:v>
                </c:pt>
                <c:pt idx="21">
                  <c:v>1.75067527242454</c:v>
                </c:pt>
                <c:pt idx="22">
                  <c:v>2.25211317589913</c:v>
                </c:pt>
                <c:pt idx="23">
                  <c:v>2.68820007528532</c:v>
                </c:pt>
                <c:pt idx="24">
                  <c:v>0.657121318141215</c:v>
                </c:pt>
                <c:pt idx="25">
                  <c:v>2.38172589820058</c:v>
                </c:pt>
                <c:pt idx="26">
                  <c:v>1.5127107383488</c:v>
                </c:pt>
                <c:pt idx="27">
                  <c:v>2.61763359324351</c:v>
                </c:pt>
                <c:pt idx="28">
                  <c:v>2.5279900512347</c:v>
                </c:pt>
                <c:pt idx="29">
                  <c:v>0.730409996842987</c:v>
                </c:pt>
                <c:pt idx="30">
                  <c:v>4.60209531117128</c:v>
                </c:pt>
                <c:pt idx="31">
                  <c:v>-0.781722338841142</c:v>
                </c:pt>
                <c:pt idx="32">
                  <c:v>0.658759991018627</c:v>
                </c:pt>
                <c:pt idx="33">
                  <c:v>-2.50676724699309</c:v>
                </c:pt>
                <c:pt idx="34">
                  <c:v>-0.164097262868886</c:v>
                </c:pt>
                <c:pt idx="35">
                  <c:v>-0.453758944727014</c:v>
                </c:pt>
                <c:pt idx="36">
                  <c:v>1.19108519935732</c:v>
                </c:pt>
                <c:pt idx="37">
                  <c:v>0.622704354846597</c:v>
                </c:pt>
                <c:pt idx="38">
                  <c:v>2.5668855040504</c:v>
                </c:pt>
                <c:pt idx="39">
                  <c:v>3.48332123715969</c:v>
                </c:pt>
                <c:pt idx="40">
                  <c:v>1.87405067501795</c:v>
                </c:pt>
                <c:pt idx="41">
                  <c:v>2.12852822276997</c:v>
                </c:pt>
                <c:pt idx="42">
                  <c:v>5.15173473208755</c:v>
                </c:pt>
                <c:pt idx="43">
                  <c:v>4.24164434610638</c:v>
                </c:pt>
                <c:pt idx="44">
                  <c:v>6.93519122677132</c:v>
                </c:pt>
                <c:pt idx="45">
                  <c:v>-1.72734567346094</c:v>
                </c:pt>
                <c:pt idx="46">
                  <c:v>-1.01172381300277</c:v>
                </c:pt>
                <c:pt idx="47">
                  <c:v>1.27767755127082</c:v>
                </c:pt>
                <c:pt idx="48">
                  <c:v>-0.804941884174909</c:v>
                </c:pt>
                <c:pt idx="49">
                  <c:v>-0.267860503920392</c:v>
                </c:pt>
                <c:pt idx="50">
                  <c:v>2.82526443999355</c:v>
                </c:pt>
                <c:pt idx="51">
                  <c:v>4.44019139653032</c:v>
                </c:pt>
                <c:pt idx="52">
                  <c:v>4.73376252236692</c:v>
                </c:pt>
                <c:pt idx="53">
                  <c:v>2.12769287334796</c:v>
                </c:pt>
                <c:pt idx="54">
                  <c:v>5.19074988436069</c:v>
                </c:pt>
                <c:pt idx="55">
                  <c:v>-0.607427112687521</c:v>
                </c:pt>
                <c:pt idx="56">
                  <c:v>0.76461621912673</c:v>
                </c:pt>
                <c:pt idx="57">
                  <c:v>-2.33433497920802</c:v>
                </c:pt>
                <c:pt idx="58">
                  <c:v>0.47718989442491</c:v>
                </c:pt>
                <c:pt idx="59">
                  <c:v>-3.05118799517198</c:v>
                </c:pt>
                <c:pt idx="60">
                  <c:v>-3.54545213743747</c:v>
                </c:pt>
                <c:pt idx="61">
                  <c:v>-3.20114628733876</c:v>
                </c:pt>
                <c:pt idx="62">
                  <c:v>1.24609556591405</c:v>
                </c:pt>
                <c:pt idx="63">
                  <c:v>2.1608061881584</c:v>
                </c:pt>
                <c:pt idx="64">
                  <c:v>2.59079881017871</c:v>
                </c:pt>
                <c:pt idx="65">
                  <c:v>0.998716026391037</c:v>
                </c:pt>
                <c:pt idx="66">
                  <c:v>1.95915092692207</c:v>
                </c:pt>
                <c:pt idx="67">
                  <c:v>0.818581344113177</c:v>
                </c:pt>
                <c:pt idx="68">
                  <c:v>2.48407733234308</c:v>
                </c:pt>
                <c:pt idx="69">
                  <c:v>1.25130489080109</c:v>
                </c:pt>
                <c:pt idx="70">
                  <c:v>1.58234526126752</c:v>
                </c:pt>
                <c:pt idx="71">
                  <c:v>-6.37331295647235</c:v>
                </c:pt>
                <c:pt idx="72">
                  <c:v>1.33426937719474</c:v>
                </c:pt>
                <c:pt idx="73">
                  <c:v>0.221422784127292</c:v>
                </c:pt>
                <c:pt idx="74">
                  <c:v>1.59218867211342</c:v>
                </c:pt>
                <c:pt idx="75">
                  <c:v>1.16103611229058</c:v>
                </c:pt>
                <c:pt idx="76">
                  <c:v>-2.35983146940547</c:v>
                </c:pt>
                <c:pt idx="77">
                  <c:v>-2.00134074977061</c:v>
                </c:pt>
                <c:pt idx="78">
                  <c:v>0.159487985775947</c:v>
                </c:pt>
                <c:pt idx="79">
                  <c:v>0.239621154595024</c:v>
                </c:pt>
                <c:pt idx="80">
                  <c:v>-1.03315303316661</c:v>
                </c:pt>
                <c:pt idx="81">
                  <c:v>1.8665632784471</c:v>
                </c:pt>
                <c:pt idx="82">
                  <c:v>-1.83644177912381</c:v>
                </c:pt>
                <c:pt idx="83">
                  <c:v>3.8963014757302</c:v>
                </c:pt>
                <c:pt idx="84">
                  <c:v>-0.398281307522367</c:v>
                </c:pt>
                <c:pt idx="85">
                  <c:v>-0.605937148783482</c:v>
                </c:pt>
                <c:pt idx="86">
                  <c:v>-1.79393618381302</c:v>
                </c:pt>
                <c:pt idx="87">
                  <c:v>-1.78978408365946</c:v>
                </c:pt>
                <c:pt idx="88">
                  <c:v>0.251283927801857</c:v>
                </c:pt>
                <c:pt idx="89">
                  <c:v>-0.455206901884871</c:v>
                </c:pt>
                <c:pt idx="90">
                  <c:v>2.99673325227616</c:v>
                </c:pt>
                <c:pt idx="91">
                  <c:v>0.567321699557709</c:v>
                </c:pt>
                <c:pt idx="92">
                  <c:v>0.875059679154731</c:v>
                </c:pt>
                <c:pt idx="93">
                  <c:v>1.42804451330624</c:v>
                </c:pt>
                <c:pt idx="94">
                  <c:v>2.63292837704033</c:v>
                </c:pt>
                <c:pt idx="95">
                  <c:v>2.92485447400333</c:v>
                </c:pt>
                <c:pt idx="96">
                  <c:v>-2.47937557009562</c:v>
                </c:pt>
                <c:pt idx="97">
                  <c:v>-1.87324347803763</c:v>
                </c:pt>
                <c:pt idx="98">
                  <c:v>-3.51922320562093</c:v>
                </c:pt>
                <c:pt idx="99">
                  <c:v>-3.20868939821396</c:v>
                </c:pt>
                <c:pt idx="100">
                  <c:v>-3.27198416371674</c:v>
                </c:pt>
                <c:pt idx="101">
                  <c:v>2.10496234108077</c:v>
                </c:pt>
                <c:pt idx="102">
                  <c:v>-2.72305020887503</c:v>
                </c:pt>
                <c:pt idx="103">
                  <c:v>1.93607609320588</c:v>
                </c:pt>
                <c:pt idx="104">
                  <c:v>2.71166907110098</c:v>
                </c:pt>
                <c:pt idx="105">
                  <c:v>2.81143560109582</c:v>
                </c:pt>
                <c:pt idx="106">
                  <c:v>1.16488396595831</c:v>
                </c:pt>
                <c:pt idx="107">
                  <c:v>-4.15816140162017</c:v>
                </c:pt>
                <c:pt idx="108">
                  <c:v>-7.18099153925481</c:v>
                </c:pt>
                <c:pt idx="109">
                  <c:v>-3.60847372001439</c:v>
                </c:pt>
                <c:pt idx="110">
                  <c:v>-4.42138800840881</c:v>
                </c:pt>
                <c:pt idx="111">
                  <c:v>-9.59887488705947</c:v>
                </c:pt>
                <c:pt idx="112">
                  <c:v>-5.58628704665188</c:v>
                </c:pt>
                <c:pt idx="113">
                  <c:v>-1.58241852870184</c:v>
                </c:pt>
                <c:pt idx="114">
                  <c:v>0.480574510859569</c:v>
                </c:pt>
                <c:pt idx="115">
                  <c:v>0.835384135175659</c:v>
                </c:pt>
                <c:pt idx="116">
                  <c:v>3.72096481472149</c:v>
                </c:pt>
                <c:pt idx="117">
                  <c:v>0.463406191506405</c:v>
                </c:pt>
                <c:pt idx="118">
                  <c:v>-2.79967902352258</c:v>
                </c:pt>
                <c:pt idx="119">
                  <c:v>-3.57480080919452</c:v>
                </c:pt>
                <c:pt idx="120">
                  <c:v>-2.63325696357011</c:v>
                </c:pt>
                <c:pt idx="121">
                  <c:v>-2.83711941244373</c:v>
                </c:pt>
                <c:pt idx="122">
                  <c:v>1.08618952350276</c:v>
                </c:pt>
                <c:pt idx="123">
                  <c:v>-2.98364767684215</c:v>
                </c:pt>
                <c:pt idx="124">
                  <c:v>-5.25641020425639</c:v>
                </c:pt>
                <c:pt idx="125">
                  <c:v>-0.375301680076603</c:v>
                </c:pt>
                <c:pt idx="126">
                  <c:v>-0.967830699454545</c:v>
                </c:pt>
                <c:pt idx="127">
                  <c:v>-3.25440844116976</c:v>
                </c:pt>
                <c:pt idx="128">
                  <c:v>-4.7985270130525</c:v>
                </c:pt>
                <c:pt idx="129">
                  <c:v>0.919699681682836</c:v>
                </c:pt>
                <c:pt idx="130">
                  <c:v>1.70129965038402</c:v>
                </c:pt>
                <c:pt idx="131">
                  <c:v>1.11134484061524</c:v>
                </c:pt>
                <c:pt idx="132">
                  <c:v>0.840191089866153</c:v>
                </c:pt>
                <c:pt idx="133">
                  <c:v>-0.838954062184108</c:v>
                </c:pt>
                <c:pt idx="134">
                  <c:v>-1.92680621377154</c:v>
                </c:pt>
                <c:pt idx="135">
                  <c:v>0.64582647151321</c:v>
                </c:pt>
                <c:pt idx="136">
                  <c:v>2.24453583526468</c:v>
                </c:pt>
                <c:pt idx="137">
                  <c:v>2.12689392715964</c:v>
                </c:pt>
                <c:pt idx="138">
                  <c:v>2.22615827450542</c:v>
                </c:pt>
                <c:pt idx="139">
                  <c:v>3.37386410255047</c:v>
                </c:pt>
                <c:pt idx="140">
                  <c:v>0.991486415517464</c:v>
                </c:pt>
                <c:pt idx="141">
                  <c:v>2.23108748660781</c:v>
                </c:pt>
                <c:pt idx="142">
                  <c:v>-2.24903221392178</c:v>
                </c:pt>
                <c:pt idx="143">
                  <c:v>-0.10788541319198</c:v>
                </c:pt>
                <c:pt idx="144">
                  <c:v>-1.02335805398927</c:v>
                </c:pt>
                <c:pt idx="145">
                  <c:v>2.1068076694561</c:v>
                </c:pt>
                <c:pt idx="146">
                  <c:v>2.25678330490507</c:v>
                </c:pt>
                <c:pt idx="147">
                  <c:v>-3.38098467534247</c:v>
                </c:pt>
                <c:pt idx="148">
                  <c:v>-0.835440453570097</c:v>
                </c:pt>
                <c:pt idx="149">
                  <c:v>-2.49969894345831</c:v>
                </c:pt>
                <c:pt idx="150">
                  <c:v>-1.02125738795431</c:v>
                </c:pt>
                <c:pt idx="151">
                  <c:v>2.9530240327575</c:v>
                </c:pt>
                <c:pt idx="152">
                  <c:v>-1.53066519866174</c:v>
                </c:pt>
                <c:pt idx="153">
                  <c:v>-1.57237270574204</c:v>
                </c:pt>
                <c:pt idx="154">
                  <c:v>-5.67501057281345</c:v>
                </c:pt>
                <c:pt idx="155">
                  <c:v>-7.36524760721431</c:v>
                </c:pt>
                <c:pt idx="156">
                  <c:v>3.75455990146287</c:v>
                </c:pt>
                <c:pt idx="157">
                  <c:v>1.62212851503394</c:v>
                </c:pt>
                <c:pt idx="158">
                  <c:v>3.65770970796334</c:v>
                </c:pt>
                <c:pt idx="159">
                  <c:v>2.13385633327539</c:v>
                </c:pt>
                <c:pt idx="160">
                  <c:v>0.408647201276466</c:v>
                </c:pt>
                <c:pt idx="161">
                  <c:v>-0.87945786207667</c:v>
                </c:pt>
                <c:pt idx="162">
                  <c:v>-3.11616341357316</c:v>
                </c:pt>
                <c:pt idx="163">
                  <c:v>0.670239275368182</c:v>
                </c:pt>
                <c:pt idx="164">
                  <c:v>-0.835935469365161</c:v>
                </c:pt>
                <c:pt idx="165">
                  <c:v>-0.246290541959127</c:v>
                </c:pt>
                <c:pt idx="166">
                  <c:v>-7.95792833830846</c:v>
                </c:pt>
                <c:pt idx="167">
                  <c:v>-0.331538956892309</c:v>
                </c:pt>
                <c:pt idx="168">
                  <c:v>-1.15071811740772</c:v>
                </c:pt>
                <c:pt idx="169">
                  <c:v>-2.92103611738511</c:v>
                </c:pt>
                <c:pt idx="170">
                  <c:v>-1.66852498521475</c:v>
                </c:pt>
                <c:pt idx="171">
                  <c:v>-1.99030755452976</c:v>
                </c:pt>
                <c:pt idx="172">
                  <c:v>-2.51580829140982</c:v>
                </c:pt>
                <c:pt idx="173">
                  <c:v>-3.03703099848033</c:v>
                </c:pt>
                <c:pt idx="174">
                  <c:v>-3.18411304680668</c:v>
                </c:pt>
                <c:pt idx="175">
                  <c:v>-0.212445012195989</c:v>
                </c:pt>
                <c:pt idx="176">
                  <c:v>-2.18013367001278</c:v>
                </c:pt>
                <c:pt idx="177">
                  <c:v>-1.38500304213111</c:v>
                </c:pt>
                <c:pt idx="178">
                  <c:v>-0.0113540970340438</c:v>
                </c:pt>
                <c:pt idx="179">
                  <c:v>-0.744134730824477</c:v>
                </c:pt>
                <c:pt idx="180">
                  <c:v>0.770354832646419</c:v>
                </c:pt>
                <c:pt idx="181">
                  <c:v>0.830199224289736</c:v>
                </c:pt>
                <c:pt idx="182">
                  <c:v>1.31170731836633</c:v>
                </c:pt>
                <c:pt idx="183">
                  <c:v>-3.68205992491719</c:v>
                </c:pt>
                <c:pt idx="184">
                  <c:v>-0.0328276136035655</c:v>
                </c:pt>
                <c:pt idx="185">
                  <c:v>-0.763174383243751</c:v>
                </c:pt>
                <c:pt idx="186">
                  <c:v>-1.34069012841392</c:v>
                </c:pt>
                <c:pt idx="187">
                  <c:v>2.76036601971506</c:v>
                </c:pt>
                <c:pt idx="188">
                  <c:v>0.988260887929577</c:v>
                </c:pt>
                <c:pt idx="189">
                  <c:v>-1.27475161250825</c:v>
                </c:pt>
                <c:pt idx="190">
                  <c:v>-0.938693949835056</c:v>
                </c:pt>
                <c:pt idx="191">
                  <c:v>0.636060861543975</c:v>
                </c:pt>
                <c:pt idx="192">
                  <c:v>1.10162507214648</c:v>
                </c:pt>
                <c:pt idx="193">
                  <c:v>1.17946913989913</c:v>
                </c:pt>
                <c:pt idx="194">
                  <c:v>-0.324036949514706</c:v>
                </c:pt>
                <c:pt idx="195">
                  <c:v>0.234570292105296</c:v>
                </c:pt>
                <c:pt idx="196">
                  <c:v>-3.53378333268198</c:v>
                </c:pt>
                <c:pt idx="197">
                  <c:v>-0.983140365097253</c:v>
                </c:pt>
                <c:pt idx="198">
                  <c:v>0.0859162346377147</c:v>
                </c:pt>
                <c:pt idx="199">
                  <c:v>1.21356943272973</c:v>
                </c:pt>
                <c:pt idx="200">
                  <c:v>-2.39590149899166</c:v>
                </c:pt>
                <c:pt idx="201">
                  <c:v>-0.532872130294351</c:v>
                </c:pt>
                <c:pt idx="202">
                  <c:v>-5.05452361598007</c:v>
                </c:pt>
                <c:pt idx="203">
                  <c:v>-1.17308489158898</c:v>
                </c:pt>
                <c:pt idx="204">
                  <c:v>0.783152458252587</c:v>
                </c:pt>
                <c:pt idx="205">
                  <c:v>-2.22625416367634</c:v>
                </c:pt>
                <c:pt idx="206">
                  <c:v>1.24242711177733</c:v>
                </c:pt>
                <c:pt idx="207">
                  <c:v>-2.3555152930215</c:v>
                </c:pt>
                <c:pt idx="208">
                  <c:v>-3.69202878730871</c:v>
                </c:pt>
                <c:pt idx="209">
                  <c:v>-3.11416598663376</c:v>
                </c:pt>
                <c:pt idx="210">
                  <c:v>-5.80580280363876</c:v>
                </c:pt>
                <c:pt idx="211">
                  <c:v>-1.11281769818553</c:v>
                </c:pt>
                <c:pt idx="212">
                  <c:v>2.64940275594299</c:v>
                </c:pt>
                <c:pt idx="213">
                  <c:v>-3.51540558097064</c:v>
                </c:pt>
                <c:pt idx="214">
                  <c:v>-4.29834815477306</c:v>
                </c:pt>
                <c:pt idx="215">
                  <c:v>-4.99284601644672</c:v>
                </c:pt>
                <c:pt idx="216">
                  <c:v>-0.517629803074975</c:v>
                </c:pt>
                <c:pt idx="217">
                  <c:v>1.83645875986545</c:v>
                </c:pt>
                <c:pt idx="218">
                  <c:v>4.16928885338373</c:v>
                </c:pt>
                <c:pt idx="219">
                  <c:v>-1.74006504170756</c:v>
                </c:pt>
                <c:pt idx="220">
                  <c:v>1.24839093173066</c:v>
                </c:pt>
                <c:pt idx="221">
                  <c:v>-0.103532663778019</c:v>
                </c:pt>
                <c:pt idx="222">
                  <c:v>0.382061139124382</c:v>
                </c:pt>
                <c:pt idx="223">
                  <c:v>-0.732152299144786</c:v>
                </c:pt>
                <c:pt idx="224">
                  <c:v>-0.216072708202461</c:v>
                </c:pt>
                <c:pt idx="225">
                  <c:v>-3.13490819973168</c:v>
                </c:pt>
                <c:pt idx="226">
                  <c:v>-0.515368800893796</c:v>
                </c:pt>
                <c:pt idx="227">
                  <c:v>-0.679182918383418</c:v>
                </c:pt>
                <c:pt idx="228">
                  <c:v>-2.50614798037418</c:v>
                </c:pt>
                <c:pt idx="229">
                  <c:v>-0.549601079453701</c:v>
                </c:pt>
                <c:pt idx="230">
                  <c:v>-0.61828342393914</c:v>
                </c:pt>
                <c:pt idx="231">
                  <c:v>-0.301798325190724</c:v>
                </c:pt>
                <c:pt idx="232">
                  <c:v>0.412739403606146</c:v>
                </c:pt>
                <c:pt idx="233">
                  <c:v>-1.76140800902115</c:v>
                </c:pt>
                <c:pt idx="234">
                  <c:v>-0.537332086974473</c:v>
                </c:pt>
                <c:pt idx="235">
                  <c:v>-4.40623562335515</c:v>
                </c:pt>
                <c:pt idx="236">
                  <c:v>0.808034429636436</c:v>
                </c:pt>
                <c:pt idx="237">
                  <c:v>1.45450428935736</c:v>
                </c:pt>
                <c:pt idx="238">
                  <c:v>5.00361080741927</c:v>
                </c:pt>
                <c:pt idx="239">
                  <c:v>-2.22702215632974</c:v>
                </c:pt>
                <c:pt idx="240">
                  <c:v>1.4364899083833</c:v>
                </c:pt>
                <c:pt idx="241">
                  <c:v>-4.20266787180621</c:v>
                </c:pt>
                <c:pt idx="242">
                  <c:v>-4.719553010378</c:v>
                </c:pt>
                <c:pt idx="243">
                  <c:v>-5.04871538864806</c:v>
                </c:pt>
                <c:pt idx="244">
                  <c:v>10.9653112640871</c:v>
                </c:pt>
                <c:pt idx="245">
                  <c:v>4.90488873326389</c:v>
                </c:pt>
                <c:pt idx="246">
                  <c:v>-0.295175835023102</c:v>
                </c:pt>
                <c:pt idx="247">
                  <c:v>7.06817035803618</c:v>
                </c:pt>
                <c:pt idx="248">
                  <c:v>1.90346217166034</c:v>
                </c:pt>
                <c:pt idx="249">
                  <c:v>-1.78513611764343</c:v>
                </c:pt>
                <c:pt idx="250">
                  <c:v>-0.307923668184614</c:v>
                </c:pt>
                <c:pt idx="251">
                  <c:v>-0.274359736244161</c:v>
                </c:pt>
                <c:pt idx="252">
                  <c:v>-2.03937086598801</c:v>
                </c:pt>
                <c:pt idx="253">
                  <c:v>-2.72362539035112</c:v>
                </c:pt>
                <c:pt idx="254">
                  <c:v>-4.22228625777859</c:v>
                </c:pt>
                <c:pt idx="255">
                  <c:v>-0.557243785825101</c:v>
                </c:pt>
                <c:pt idx="256">
                  <c:v>-1.21839457016083</c:v>
                </c:pt>
                <c:pt idx="257">
                  <c:v>-4.06365397011653</c:v>
                </c:pt>
                <c:pt idx="258">
                  <c:v>-1.370893237668</c:v>
                </c:pt>
                <c:pt idx="259">
                  <c:v>-3.00319714563601</c:v>
                </c:pt>
                <c:pt idx="260">
                  <c:v>-1.84049661298565</c:v>
                </c:pt>
                <c:pt idx="261">
                  <c:v>-3.91397437358413</c:v>
                </c:pt>
                <c:pt idx="262">
                  <c:v>-2.24432883028595</c:v>
                </c:pt>
                <c:pt idx="263">
                  <c:v>-2.74936585335601</c:v>
                </c:pt>
                <c:pt idx="264">
                  <c:v>-4.66100869120019</c:v>
                </c:pt>
                <c:pt idx="265">
                  <c:v>0.0425561040395266</c:v>
                </c:pt>
                <c:pt idx="266">
                  <c:v>1.01027420233894</c:v>
                </c:pt>
                <c:pt idx="267">
                  <c:v>-1.77023297673025</c:v>
                </c:pt>
                <c:pt idx="268">
                  <c:v>-3.52322535018549</c:v>
                </c:pt>
                <c:pt idx="269">
                  <c:v>2.55180851835708</c:v>
                </c:pt>
                <c:pt idx="270">
                  <c:v>-8.52234036118171</c:v>
                </c:pt>
                <c:pt idx="271">
                  <c:v>-2.46703139517518</c:v>
                </c:pt>
                <c:pt idx="272">
                  <c:v>-1.41034824111165</c:v>
                </c:pt>
                <c:pt idx="273">
                  <c:v>-6.14250739046135</c:v>
                </c:pt>
                <c:pt idx="274">
                  <c:v>-5.28806816130525</c:v>
                </c:pt>
                <c:pt idx="275">
                  <c:v>-6.19841254006054</c:v>
                </c:pt>
                <c:pt idx="276">
                  <c:v>-4.25790717258288</c:v>
                </c:pt>
                <c:pt idx="277">
                  <c:v>-5.27934974874116</c:v>
                </c:pt>
                <c:pt idx="278">
                  <c:v>0.335574054457457</c:v>
                </c:pt>
                <c:pt idx="279">
                  <c:v>-2.5048732973256</c:v>
                </c:pt>
                <c:pt idx="280">
                  <c:v>-1.94028995364317</c:v>
                </c:pt>
                <c:pt idx="281">
                  <c:v>-5.42040413120037</c:v>
                </c:pt>
                <c:pt idx="282">
                  <c:v>-3.14698582264966</c:v>
                </c:pt>
                <c:pt idx="283">
                  <c:v>-3.73899237640655</c:v>
                </c:pt>
                <c:pt idx="284">
                  <c:v>-2.13788587137108</c:v>
                </c:pt>
                <c:pt idx="285">
                  <c:v>-2.85053825237891</c:v>
                </c:pt>
                <c:pt idx="286">
                  <c:v>-2.79573096925957</c:v>
                </c:pt>
                <c:pt idx="287">
                  <c:v>-3.16721109476886</c:v>
                </c:pt>
                <c:pt idx="288">
                  <c:v>-1.87843519815718</c:v>
                </c:pt>
                <c:pt idx="289">
                  <c:v>0.0448068080493016</c:v>
                </c:pt>
                <c:pt idx="290">
                  <c:v>-3.54710582547155</c:v>
                </c:pt>
                <c:pt idx="291">
                  <c:v>-1.51432347534973</c:v>
                </c:pt>
                <c:pt idx="292">
                  <c:v>-1.24834900474188</c:v>
                </c:pt>
                <c:pt idx="293">
                  <c:v>-0.370573139128666</c:v>
                </c:pt>
                <c:pt idx="294">
                  <c:v>0.590046641048602</c:v>
                </c:pt>
                <c:pt idx="295">
                  <c:v>4.72148571974315</c:v>
                </c:pt>
                <c:pt idx="296">
                  <c:v>0.94383168469242</c:v>
                </c:pt>
                <c:pt idx="297">
                  <c:v>1.95550726486793</c:v>
                </c:pt>
                <c:pt idx="298">
                  <c:v>2.42640429125992</c:v>
                </c:pt>
                <c:pt idx="299">
                  <c:v>1.38311434418438</c:v>
                </c:pt>
                <c:pt idx="300">
                  <c:v>0.945046805757876</c:v>
                </c:pt>
                <c:pt idx="301">
                  <c:v>4.9404922675901</c:v>
                </c:pt>
                <c:pt idx="302">
                  <c:v>4.75828592256332</c:v>
                </c:pt>
                <c:pt idx="303">
                  <c:v>-1.74343870795509</c:v>
                </c:pt>
                <c:pt idx="304">
                  <c:v>6.26313873881855</c:v>
                </c:pt>
                <c:pt idx="305">
                  <c:v>1.42020726715243</c:v>
                </c:pt>
                <c:pt idx="306">
                  <c:v>2.522723794034</c:v>
                </c:pt>
                <c:pt idx="307">
                  <c:v>1.08018405859502</c:v>
                </c:pt>
                <c:pt idx="308">
                  <c:v>6.00853992399779</c:v>
                </c:pt>
                <c:pt idx="309">
                  <c:v>9.76980925277041</c:v>
                </c:pt>
                <c:pt idx="310">
                  <c:v>3.34210463995375</c:v>
                </c:pt>
                <c:pt idx="311">
                  <c:v>1.48863016792675</c:v>
                </c:pt>
                <c:pt idx="312">
                  <c:v>3.12394200953724</c:v>
                </c:pt>
                <c:pt idx="313">
                  <c:v>0.276305356860249</c:v>
                </c:pt>
                <c:pt idx="314">
                  <c:v>-0.00352041669517433</c:v>
                </c:pt>
                <c:pt idx="315">
                  <c:v>-1.57915713913686</c:v>
                </c:pt>
                <c:pt idx="316">
                  <c:v>-4.72883805304592</c:v>
                </c:pt>
                <c:pt idx="317">
                  <c:v>2.81425706630106</c:v>
                </c:pt>
                <c:pt idx="318">
                  <c:v>-0.15976212884819</c:v>
                </c:pt>
                <c:pt idx="319">
                  <c:v>0.0922556834349599</c:v>
                </c:pt>
                <c:pt idx="320">
                  <c:v>5.56222437107846</c:v>
                </c:pt>
                <c:pt idx="321">
                  <c:v>-0.414738523099821</c:v>
                </c:pt>
                <c:pt idx="322">
                  <c:v>12.9970962349293</c:v>
                </c:pt>
                <c:pt idx="323">
                  <c:v>1.29507908354133</c:v>
                </c:pt>
                <c:pt idx="324">
                  <c:v>7.10203949721577</c:v>
                </c:pt>
                <c:pt idx="325">
                  <c:v>11.3066013736796</c:v>
                </c:pt>
                <c:pt idx="326">
                  <c:v>11.8932003850902</c:v>
                </c:pt>
                <c:pt idx="327">
                  <c:v>9.41888944200962</c:v>
                </c:pt>
                <c:pt idx="328">
                  <c:v>3.93768147433174</c:v>
                </c:pt>
                <c:pt idx="329">
                  <c:v>9.56115670396524</c:v>
                </c:pt>
                <c:pt idx="330">
                  <c:v>7.00629703024011</c:v>
                </c:pt>
                <c:pt idx="331">
                  <c:v>0.236966691301845</c:v>
                </c:pt>
                <c:pt idx="332">
                  <c:v>-4.00186157838479</c:v>
                </c:pt>
                <c:pt idx="333">
                  <c:v>5.22821368907079</c:v>
                </c:pt>
                <c:pt idx="334">
                  <c:v>-6.96750675033042</c:v>
                </c:pt>
                <c:pt idx="335">
                  <c:v>5.31231331748008</c:v>
                </c:pt>
                <c:pt idx="336">
                  <c:v>-2.29471716862267</c:v>
                </c:pt>
                <c:pt idx="337">
                  <c:v>-0.231444288207491</c:v>
                </c:pt>
                <c:pt idx="338">
                  <c:v>-2.234128971588</c:v>
                </c:pt>
                <c:pt idx="339">
                  <c:v>-2.24175196985211</c:v>
                </c:pt>
                <c:pt idx="340">
                  <c:v>-2.94535710857822</c:v>
                </c:pt>
                <c:pt idx="341">
                  <c:v>-3.60647059846201</c:v>
                </c:pt>
                <c:pt idx="342">
                  <c:v>0.114060216847953</c:v>
                </c:pt>
                <c:pt idx="343">
                  <c:v>2.50439523562765</c:v>
                </c:pt>
                <c:pt idx="344">
                  <c:v>6.07184706885961</c:v>
                </c:pt>
                <c:pt idx="345">
                  <c:v>-1.401447462922</c:v>
                </c:pt>
                <c:pt idx="346">
                  <c:v>-2.53057023585018</c:v>
                </c:pt>
                <c:pt idx="347">
                  <c:v>1.63349617045557</c:v>
                </c:pt>
                <c:pt idx="348">
                  <c:v>2.89570323236982</c:v>
                </c:pt>
                <c:pt idx="349">
                  <c:v>-0.973140908310015</c:v>
                </c:pt>
                <c:pt idx="350">
                  <c:v>3.78198355469128</c:v>
                </c:pt>
                <c:pt idx="351">
                  <c:v>2.40194883754518</c:v>
                </c:pt>
                <c:pt idx="352">
                  <c:v>-0.266243490876768</c:v>
                </c:pt>
                <c:pt idx="353">
                  <c:v>0.701633899712995</c:v>
                </c:pt>
                <c:pt idx="354">
                  <c:v>3.02234648941385</c:v>
                </c:pt>
                <c:pt idx="355">
                  <c:v>0.0562142559203735</c:v>
                </c:pt>
                <c:pt idx="356">
                  <c:v>-0.543379883919677</c:v>
                </c:pt>
                <c:pt idx="357">
                  <c:v>2.04758436748298</c:v>
                </c:pt>
                <c:pt idx="358">
                  <c:v>0.172620908709398</c:v>
                </c:pt>
                <c:pt idx="359">
                  <c:v>1.56204017551914</c:v>
                </c:pt>
                <c:pt idx="360">
                  <c:v>4.47925919898846</c:v>
                </c:pt>
                <c:pt idx="361">
                  <c:v>-3.23114514684265</c:v>
                </c:pt>
                <c:pt idx="362">
                  <c:v>-3.85201367409279</c:v>
                </c:pt>
                <c:pt idx="363">
                  <c:v>-1.52421822709993</c:v>
                </c:pt>
                <c:pt idx="364">
                  <c:v>2.92284336073684</c:v>
                </c:pt>
                <c:pt idx="365">
                  <c:v>-5.92028565421055</c:v>
                </c:pt>
                <c:pt idx="366">
                  <c:v>-6.31153860166739</c:v>
                </c:pt>
                <c:pt idx="367">
                  <c:v>-1.26108735520534</c:v>
                </c:pt>
                <c:pt idx="368">
                  <c:v>-1.94027074374445</c:v>
                </c:pt>
                <c:pt idx="369">
                  <c:v>3.48312617834335</c:v>
                </c:pt>
                <c:pt idx="370">
                  <c:v>1.79483442436476</c:v>
                </c:pt>
                <c:pt idx="371">
                  <c:v>-0.980853044942237</c:v>
                </c:pt>
                <c:pt idx="372">
                  <c:v>-1.98283931411572</c:v>
                </c:pt>
                <c:pt idx="373">
                  <c:v>-3.73474945469984</c:v>
                </c:pt>
                <c:pt idx="374">
                  <c:v>-4.52963276693657</c:v>
                </c:pt>
                <c:pt idx="375">
                  <c:v>1.45504905328342</c:v>
                </c:pt>
                <c:pt idx="376">
                  <c:v>1.24611034641867</c:v>
                </c:pt>
                <c:pt idx="377">
                  <c:v>-5.06685484235872</c:v>
                </c:pt>
                <c:pt idx="378">
                  <c:v>5.74793937021637</c:v>
                </c:pt>
                <c:pt idx="379">
                  <c:v>3.75723539562257</c:v>
                </c:pt>
                <c:pt idx="380">
                  <c:v>1.19984631429546</c:v>
                </c:pt>
                <c:pt idx="381">
                  <c:v>1.56106939544075</c:v>
                </c:pt>
                <c:pt idx="382">
                  <c:v>-0.47675825977143</c:v>
                </c:pt>
                <c:pt idx="383">
                  <c:v>2.11416648871126</c:v>
                </c:pt>
                <c:pt idx="384">
                  <c:v>-3.9474623588703</c:v>
                </c:pt>
                <c:pt idx="385">
                  <c:v>2.20803880768295</c:v>
                </c:pt>
                <c:pt idx="386">
                  <c:v>-1.88612934018287</c:v>
                </c:pt>
                <c:pt idx="387">
                  <c:v>9.58964827817395</c:v>
                </c:pt>
                <c:pt idx="388">
                  <c:v>-3.7400237410265</c:v>
                </c:pt>
                <c:pt idx="389">
                  <c:v>-6.4280133901577</c:v>
                </c:pt>
                <c:pt idx="390">
                  <c:v>0.262820970232298</c:v>
                </c:pt>
                <c:pt idx="391">
                  <c:v>5.25240809904544</c:v>
                </c:pt>
                <c:pt idx="392">
                  <c:v>-0.491304434092122</c:v>
                </c:pt>
                <c:pt idx="393">
                  <c:v>-1.25091404652878</c:v>
                </c:pt>
                <c:pt idx="394">
                  <c:v>9.46714119790205</c:v>
                </c:pt>
                <c:pt idx="395">
                  <c:v>0.876861364286924</c:v>
                </c:pt>
                <c:pt idx="396">
                  <c:v>-1.32689601651887</c:v>
                </c:pt>
                <c:pt idx="397">
                  <c:v>2.29778336103639</c:v>
                </c:pt>
              </c:numCache>
            </c:numRef>
          </c:yVal>
          <c:smooth val="0"/>
        </c:ser>
        <c:axId val="82388026"/>
        <c:axId val="94620389"/>
      </c:scatterChart>
      <c:valAx>
        <c:axId val="82388026"/>
        <c:scaling>
          <c:orientation val="minMax"/>
        </c:scaling>
        <c:delete val="0"/>
        <c:axPos val="b"/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4620389"/>
        <c:crosses val="autoZero"/>
        <c:crossBetween val="midCat"/>
      </c:valAx>
      <c:valAx>
        <c:axId val="9462038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238802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Residual_Constant_Variance!$B$4</c:f>
              <c:strCache>
                <c:ptCount val="1"/>
                <c:pt idx="0">
                  <c:v>Residuals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Residual_Constant_Variance!$A$5:$A$402</c:f>
              <c:numCache>
                <c:formatCode>General</c:formatCode>
                <c:ptCount val="398"/>
                <c:pt idx="0">
                  <c:v>15.0468516577203</c:v>
                </c:pt>
                <c:pt idx="1">
                  <c:v>14.06778125766</c:v>
                </c:pt>
                <c:pt idx="2">
                  <c:v>15.3317812281438</c:v>
                </c:pt>
                <c:pt idx="3">
                  <c:v>15.1682189070401</c:v>
                </c:pt>
                <c:pt idx="4">
                  <c:v>15.0372736906308</c:v>
                </c:pt>
                <c:pt idx="5">
                  <c:v>10.6755370217006</c:v>
                </c:pt>
                <c:pt idx="6">
                  <c:v>10.6640491400828</c:v>
                </c:pt>
                <c:pt idx="7">
                  <c:v>10.7009642484354</c:v>
                </c:pt>
                <c:pt idx="8">
                  <c:v>10.2261247181443</c:v>
                </c:pt>
                <c:pt idx="9">
                  <c:v>13.1695624291429</c:v>
                </c:pt>
                <c:pt idx="10">
                  <c:v>15.3672484445633</c:v>
                </c:pt>
                <c:pt idx="11">
                  <c:v>14.1974905597424</c:v>
                </c:pt>
                <c:pt idx="12">
                  <c:v>14.6287741309588</c:v>
                </c:pt>
                <c:pt idx="13">
                  <c:v>19.1314464736786</c:v>
                </c:pt>
                <c:pt idx="14">
                  <c:v>24.1589719334873</c:v>
                </c:pt>
                <c:pt idx="15">
                  <c:v>19.063957248291</c:v>
                </c:pt>
                <c:pt idx="16">
                  <c:v>19.4464825260052</c:v>
                </c:pt>
                <c:pt idx="17">
                  <c:v>20.929171940869</c:v>
                </c:pt>
                <c:pt idx="18">
                  <c:v>25.5165028924219</c:v>
                </c:pt>
                <c:pt idx="19">
                  <c:v>27.1846017304675</c:v>
                </c:pt>
                <c:pt idx="20">
                  <c:v>21.0060598072396</c:v>
                </c:pt>
                <c:pt idx="21">
                  <c:v>22.2493247275755</c:v>
                </c:pt>
                <c:pt idx="22">
                  <c:v>22.7478868241009</c:v>
                </c:pt>
                <c:pt idx="23">
                  <c:v>23.3117999247147</c:v>
                </c:pt>
                <c:pt idx="24">
                  <c:v>20.3428786818588</c:v>
                </c:pt>
                <c:pt idx="25">
                  <c:v>7.61827410179942</c:v>
                </c:pt>
                <c:pt idx="26">
                  <c:v>8.4872892616512</c:v>
                </c:pt>
                <c:pt idx="27">
                  <c:v>8.38236640675649</c:v>
                </c:pt>
                <c:pt idx="28">
                  <c:v>6.4720099487653</c:v>
                </c:pt>
                <c:pt idx="29">
                  <c:v>26.269590003157</c:v>
                </c:pt>
                <c:pt idx="30">
                  <c:v>23.3979046888287</c:v>
                </c:pt>
                <c:pt idx="31">
                  <c:v>25.7817223388411</c:v>
                </c:pt>
                <c:pt idx="32">
                  <c:v>24.3412400089814</c:v>
                </c:pt>
                <c:pt idx="33">
                  <c:v>21.5067672469931</c:v>
                </c:pt>
                <c:pt idx="34">
                  <c:v>16.1640972628689</c:v>
                </c:pt>
                <c:pt idx="35">
                  <c:v>17.453758944727</c:v>
                </c:pt>
                <c:pt idx="36">
                  <c:v>17.8089148006427</c:v>
                </c:pt>
                <c:pt idx="37">
                  <c:v>17.3772956451534</c:v>
                </c:pt>
                <c:pt idx="38">
                  <c:v>11.4331144959496</c:v>
                </c:pt>
                <c:pt idx="39">
                  <c:v>10.5166787628403</c:v>
                </c:pt>
                <c:pt idx="40">
                  <c:v>12.1259493249821</c:v>
                </c:pt>
                <c:pt idx="41">
                  <c:v>11.87147177723</c:v>
                </c:pt>
                <c:pt idx="42">
                  <c:v>6.84826526791245</c:v>
                </c:pt>
                <c:pt idx="43">
                  <c:v>8.75835565389362</c:v>
                </c:pt>
                <c:pt idx="44">
                  <c:v>6.06480877322868</c:v>
                </c:pt>
                <c:pt idx="45">
                  <c:v>19.7273456734609</c:v>
                </c:pt>
                <c:pt idx="46">
                  <c:v>23.0117238130028</c:v>
                </c:pt>
                <c:pt idx="47">
                  <c:v>17.7223224487292</c:v>
                </c:pt>
                <c:pt idx="48">
                  <c:v>18.8049418841749</c:v>
                </c:pt>
                <c:pt idx="49">
                  <c:v>23.2678605039204</c:v>
                </c:pt>
                <c:pt idx="50">
                  <c:v>25.1747355600064</c:v>
                </c:pt>
                <c:pt idx="51">
                  <c:v>25.5598086034697</c:v>
                </c:pt>
                <c:pt idx="52">
                  <c:v>25.2662374776331</c:v>
                </c:pt>
                <c:pt idx="53">
                  <c:v>28.872307126652</c:v>
                </c:pt>
                <c:pt idx="54">
                  <c:v>29.8092501156393</c:v>
                </c:pt>
                <c:pt idx="55">
                  <c:v>27.6074271126875</c:v>
                </c:pt>
                <c:pt idx="56">
                  <c:v>25.2353837808733</c:v>
                </c:pt>
                <c:pt idx="57">
                  <c:v>26.334334979208</c:v>
                </c:pt>
                <c:pt idx="58">
                  <c:v>24.5228101055751</c:v>
                </c:pt>
                <c:pt idx="59">
                  <c:v>26.051187995172</c:v>
                </c:pt>
                <c:pt idx="60">
                  <c:v>23.5454521374375</c:v>
                </c:pt>
                <c:pt idx="61">
                  <c:v>24.2011462873388</c:v>
                </c:pt>
                <c:pt idx="62">
                  <c:v>11.7539044340859</c:v>
                </c:pt>
                <c:pt idx="63">
                  <c:v>11.8391938118416</c:v>
                </c:pt>
                <c:pt idx="64">
                  <c:v>12.4092011898213</c:v>
                </c:pt>
                <c:pt idx="65">
                  <c:v>13.001283973609</c:v>
                </c:pt>
                <c:pt idx="66">
                  <c:v>15.0408490730779</c:v>
                </c:pt>
                <c:pt idx="67">
                  <c:v>10.1814186558868</c:v>
                </c:pt>
                <c:pt idx="68">
                  <c:v>10.5159226676569</c:v>
                </c:pt>
                <c:pt idx="69">
                  <c:v>10.7486951091989</c:v>
                </c:pt>
                <c:pt idx="70">
                  <c:v>11.4176547387325</c:v>
                </c:pt>
                <c:pt idx="71">
                  <c:v>25.3733129564723</c:v>
                </c:pt>
                <c:pt idx="72">
                  <c:v>13.6657306228053</c:v>
                </c:pt>
                <c:pt idx="73">
                  <c:v>12.7785772158727</c:v>
                </c:pt>
                <c:pt idx="74">
                  <c:v>11.4078113278866</c:v>
                </c:pt>
                <c:pt idx="75">
                  <c:v>12.8389638877094</c:v>
                </c:pt>
                <c:pt idx="76">
                  <c:v>20.3598314694055</c:v>
                </c:pt>
                <c:pt idx="77">
                  <c:v>24.0013407497706</c:v>
                </c:pt>
                <c:pt idx="78">
                  <c:v>20.8405120142241</c:v>
                </c:pt>
                <c:pt idx="79">
                  <c:v>25.760378845405</c:v>
                </c:pt>
                <c:pt idx="80">
                  <c:v>23.0331530331666</c:v>
                </c:pt>
                <c:pt idx="81">
                  <c:v>26.1334367215529</c:v>
                </c:pt>
                <c:pt idx="82">
                  <c:v>24.8364417791238</c:v>
                </c:pt>
                <c:pt idx="83">
                  <c:v>24.1036985242698</c:v>
                </c:pt>
                <c:pt idx="84">
                  <c:v>27.3982813075224</c:v>
                </c:pt>
                <c:pt idx="85">
                  <c:v>13.6059371487835</c:v>
                </c:pt>
                <c:pt idx="86">
                  <c:v>15.793936183813</c:v>
                </c:pt>
                <c:pt idx="87">
                  <c:v>14.7897840836595</c:v>
                </c:pt>
                <c:pt idx="88">
                  <c:v>13.7487160721981</c:v>
                </c:pt>
                <c:pt idx="89">
                  <c:v>15.4552069018849</c:v>
                </c:pt>
                <c:pt idx="90">
                  <c:v>9.00326674772384</c:v>
                </c:pt>
                <c:pt idx="91">
                  <c:v>12.4326783004423</c:v>
                </c:pt>
                <c:pt idx="92">
                  <c:v>12.1249403208453</c:v>
                </c:pt>
                <c:pt idx="93">
                  <c:v>12.5719554866938</c:v>
                </c:pt>
                <c:pt idx="94">
                  <c:v>10.3670716229597</c:v>
                </c:pt>
                <c:pt idx="95">
                  <c:v>9.07514552599667</c:v>
                </c:pt>
                <c:pt idx="96">
                  <c:v>15.4793755700956</c:v>
                </c:pt>
                <c:pt idx="97">
                  <c:v>19.8732434780376</c:v>
                </c:pt>
                <c:pt idx="98">
                  <c:v>19.5192232056209</c:v>
                </c:pt>
                <c:pt idx="99">
                  <c:v>21.208689398214</c:v>
                </c:pt>
                <c:pt idx="100">
                  <c:v>21.2719841637167</c:v>
                </c:pt>
                <c:pt idx="101">
                  <c:v>20.8950376589192</c:v>
                </c:pt>
                <c:pt idx="102">
                  <c:v>28.723050208875</c:v>
                </c:pt>
                <c:pt idx="103">
                  <c:v>9.06392390679412</c:v>
                </c:pt>
                <c:pt idx="104">
                  <c:v>9.28833092889902</c:v>
                </c:pt>
                <c:pt idx="105">
                  <c:v>10.1885643989042</c:v>
                </c:pt>
                <c:pt idx="106">
                  <c:v>10.8351160340417</c:v>
                </c:pt>
                <c:pt idx="107">
                  <c:v>22.1581614016202</c:v>
                </c:pt>
                <c:pt idx="108">
                  <c:v>27.1809915392548</c:v>
                </c:pt>
                <c:pt idx="109">
                  <c:v>24.6084737200144</c:v>
                </c:pt>
                <c:pt idx="110">
                  <c:v>26.4213880084088</c:v>
                </c:pt>
                <c:pt idx="111">
                  <c:v>27.5988748870595</c:v>
                </c:pt>
                <c:pt idx="112">
                  <c:v>24.5862870466519</c:v>
                </c:pt>
                <c:pt idx="113">
                  <c:v>22.5824185287018</c:v>
                </c:pt>
                <c:pt idx="114">
                  <c:v>25.5194254891404</c:v>
                </c:pt>
                <c:pt idx="115">
                  <c:v>14.1646158648243</c:v>
                </c:pt>
                <c:pt idx="116">
                  <c:v>12.2790351852785</c:v>
                </c:pt>
                <c:pt idx="117">
                  <c:v>28.5365938084936</c:v>
                </c:pt>
                <c:pt idx="118">
                  <c:v>26.7996790235226</c:v>
                </c:pt>
                <c:pt idx="119">
                  <c:v>23.5748008091945</c:v>
                </c:pt>
                <c:pt idx="120">
                  <c:v>21.6332569635701</c:v>
                </c:pt>
                <c:pt idx="121">
                  <c:v>17.8371194124437</c:v>
                </c:pt>
                <c:pt idx="122">
                  <c:v>22.9138104764972</c:v>
                </c:pt>
                <c:pt idx="123">
                  <c:v>22.9836476768422</c:v>
                </c:pt>
                <c:pt idx="124">
                  <c:v>16.2564102042564</c:v>
                </c:pt>
                <c:pt idx="125">
                  <c:v>20.3753016800766</c:v>
                </c:pt>
                <c:pt idx="126">
                  <c:v>21.9678306994545</c:v>
                </c:pt>
                <c:pt idx="127">
                  <c:v>22.2544084411698</c:v>
                </c:pt>
                <c:pt idx="128">
                  <c:v>19.7985270130525</c:v>
                </c:pt>
                <c:pt idx="129">
                  <c:v>30.0803003183172</c:v>
                </c:pt>
                <c:pt idx="130">
                  <c:v>24.298700349616</c:v>
                </c:pt>
                <c:pt idx="131">
                  <c:v>30.8886551593848</c:v>
                </c:pt>
                <c:pt idx="132">
                  <c:v>24.1598089101338</c:v>
                </c:pt>
                <c:pt idx="133">
                  <c:v>16.8389540621841</c:v>
                </c:pt>
                <c:pt idx="134">
                  <c:v>17.9268062137715</c:v>
                </c:pt>
                <c:pt idx="135">
                  <c:v>17.3541735284868</c:v>
                </c:pt>
                <c:pt idx="136">
                  <c:v>13.7554641647353</c:v>
                </c:pt>
                <c:pt idx="137">
                  <c:v>10.8731060728404</c:v>
                </c:pt>
                <c:pt idx="138">
                  <c:v>11.7738417254946</c:v>
                </c:pt>
                <c:pt idx="139">
                  <c:v>10.6261358974495</c:v>
                </c:pt>
                <c:pt idx="140">
                  <c:v>13.0085135844825</c:v>
                </c:pt>
                <c:pt idx="141">
                  <c:v>26.7689125133922</c:v>
                </c:pt>
                <c:pt idx="142">
                  <c:v>28.2490322139218</c:v>
                </c:pt>
                <c:pt idx="143">
                  <c:v>26.107885413192</c:v>
                </c:pt>
                <c:pt idx="144">
                  <c:v>32.0233580539893</c:v>
                </c:pt>
                <c:pt idx="145">
                  <c:v>29.8931923305439</c:v>
                </c:pt>
                <c:pt idx="146">
                  <c:v>25.7432166950949</c:v>
                </c:pt>
                <c:pt idx="147">
                  <c:v>27.3809846753425</c:v>
                </c:pt>
                <c:pt idx="148">
                  <c:v>26.8354404535701</c:v>
                </c:pt>
                <c:pt idx="149">
                  <c:v>26.4996989434583</c:v>
                </c:pt>
                <c:pt idx="150">
                  <c:v>27.0212573879543</c:v>
                </c:pt>
                <c:pt idx="151">
                  <c:v>28.0469759672425</c:v>
                </c:pt>
                <c:pt idx="152">
                  <c:v>20.5306651986617</c:v>
                </c:pt>
                <c:pt idx="153">
                  <c:v>19.572372705742</c:v>
                </c:pt>
                <c:pt idx="154">
                  <c:v>20.6750105728134</c:v>
                </c:pt>
                <c:pt idx="155">
                  <c:v>22.3652476072143</c:v>
                </c:pt>
                <c:pt idx="156">
                  <c:v>12.2454400985371</c:v>
                </c:pt>
                <c:pt idx="157">
                  <c:v>13.3778714849661</c:v>
                </c:pt>
                <c:pt idx="158">
                  <c:v>12.3422902920367</c:v>
                </c:pt>
                <c:pt idx="159">
                  <c:v>11.8661436667246</c:v>
                </c:pt>
                <c:pt idx="160">
                  <c:v>16.5913527987235</c:v>
                </c:pt>
                <c:pt idx="161">
                  <c:v>16.8794578620767</c:v>
                </c:pt>
                <c:pt idx="162">
                  <c:v>18.1161634135732</c:v>
                </c:pt>
                <c:pt idx="163">
                  <c:v>17.3297607246318</c:v>
                </c:pt>
                <c:pt idx="164">
                  <c:v>21.8359354693652</c:v>
                </c:pt>
                <c:pt idx="165">
                  <c:v>20.2462905419591</c:v>
                </c:pt>
                <c:pt idx="166">
                  <c:v>20.9579283383085</c:v>
                </c:pt>
                <c:pt idx="167">
                  <c:v>29.3315389568923</c:v>
                </c:pt>
                <c:pt idx="168">
                  <c:v>24.1507181174077</c:v>
                </c:pt>
                <c:pt idx="169">
                  <c:v>22.9210361173851</c:v>
                </c:pt>
                <c:pt idx="170">
                  <c:v>24.6685249852147</c:v>
                </c:pt>
                <c:pt idx="171">
                  <c:v>25.9903075545298</c:v>
                </c:pt>
                <c:pt idx="172">
                  <c:v>27.5158082914098</c:v>
                </c:pt>
                <c:pt idx="173">
                  <c:v>27.0370309984803</c:v>
                </c:pt>
                <c:pt idx="174">
                  <c:v>21.1841130468067</c:v>
                </c:pt>
                <c:pt idx="175">
                  <c:v>29.212445012196</c:v>
                </c:pt>
                <c:pt idx="176">
                  <c:v>21.1801336700128</c:v>
                </c:pt>
                <c:pt idx="177">
                  <c:v>24.3850030421311</c:v>
                </c:pt>
                <c:pt idx="178">
                  <c:v>23.011354097034</c:v>
                </c:pt>
                <c:pt idx="179">
                  <c:v>22.7441347308245</c:v>
                </c:pt>
                <c:pt idx="180">
                  <c:v>24.2296451673536</c:v>
                </c:pt>
                <c:pt idx="181">
                  <c:v>32.1698007757103</c:v>
                </c:pt>
                <c:pt idx="182">
                  <c:v>26.6882926816337</c:v>
                </c:pt>
                <c:pt idx="183">
                  <c:v>28.6820599249172</c:v>
                </c:pt>
                <c:pt idx="184">
                  <c:v>25.0328276136036</c:v>
                </c:pt>
                <c:pt idx="185">
                  <c:v>26.7631743832437</c:v>
                </c:pt>
                <c:pt idx="186">
                  <c:v>28.3406901284139</c:v>
                </c:pt>
                <c:pt idx="187">
                  <c:v>14.7396339802849</c:v>
                </c:pt>
                <c:pt idx="188">
                  <c:v>15.0117391120704</c:v>
                </c:pt>
                <c:pt idx="189">
                  <c:v>16.7747516125082</c:v>
                </c:pt>
                <c:pt idx="190">
                  <c:v>15.4386939498351</c:v>
                </c:pt>
                <c:pt idx="191">
                  <c:v>21.363939138456</c:v>
                </c:pt>
                <c:pt idx="192">
                  <c:v>20.8983749278535</c:v>
                </c:pt>
                <c:pt idx="193">
                  <c:v>22.8205308601009</c:v>
                </c:pt>
                <c:pt idx="194">
                  <c:v>22.8240369495147</c:v>
                </c:pt>
                <c:pt idx="195">
                  <c:v>28.7654297078947</c:v>
                </c:pt>
                <c:pt idx="196">
                  <c:v>28.033783332682</c:v>
                </c:pt>
                <c:pt idx="197">
                  <c:v>29.9831403650973</c:v>
                </c:pt>
                <c:pt idx="198">
                  <c:v>32.9140837653623</c:v>
                </c:pt>
                <c:pt idx="199">
                  <c:v>18.7864305672703</c:v>
                </c:pt>
                <c:pt idx="200">
                  <c:v>20.3959014989917</c:v>
                </c:pt>
                <c:pt idx="201">
                  <c:v>19.0328721302944</c:v>
                </c:pt>
                <c:pt idx="202">
                  <c:v>22.5545236159801</c:v>
                </c:pt>
                <c:pt idx="203">
                  <c:v>30.673084891589</c:v>
                </c:pt>
                <c:pt idx="204">
                  <c:v>31.2168475417474</c:v>
                </c:pt>
                <c:pt idx="205">
                  <c:v>30.2262541636763</c:v>
                </c:pt>
                <c:pt idx="206">
                  <c:v>25.2575728882227</c:v>
                </c:pt>
                <c:pt idx="207">
                  <c:v>22.3555152930215</c:v>
                </c:pt>
                <c:pt idx="208">
                  <c:v>16.6920287873087</c:v>
                </c:pt>
                <c:pt idx="209">
                  <c:v>22.1141659866338</c:v>
                </c:pt>
                <c:pt idx="210">
                  <c:v>24.8058028036388</c:v>
                </c:pt>
                <c:pt idx="211">
                  <c:v>17.6128176981855</c:v>
                </c:pt>
                <c:pt idx="212">
                  <c:v>13.850597244057</c:v>
                </c:pt>
                <c:pt idx="213">
                  <c:v>16.5154055809706</c:v>
                </c:pt>
                <c:pt idx="214">
                  <c:v>17.2983481547731</c:v>
                </c:pt>
                <c:pt idx="215">
                  <c:v>17.9928460164467</c:v>
                </c:pt>
                <c:pt idx="216">
                  <c:v>32.017629803075</c:v>
                </c:pt>
                <c:pt idx="217">
                  <c:v>28.1635412401345</c:v>
                </c:pt>
                <c:pt idx="218">
                  <c:v>31.8307111466163</c:v>
                </c:pt>
                <c:pt idx="219">
                  <c:v>27.2400650417076</c:v>
                </c:pt>
                <c:pt idx="220">
                  <c:v>32.2516090682693</c:v>
                </c:pt>
                <c:pt idx="221">
                  <c:v>17.603532663778</c:v>
                </c:pt>
                <c:pt idx="222">
                  <c:v>16.6179388608756</c:v>
                </c:pt>
                <c:pt idx="223">
                  <c:v>16.2321522991448</c:v>
                </c:pt>
                <c:pt idx="224">
                  <c:v>15.2160727082025</c:v>
                </c:pt>
                <c:pt idx="225">
                  <c:v>20.6349081997317</c:v>
                </c:pt>
                <c:pt idx="226">
                  <c:v>21.0153688008938</c:v>
                </c:pt>
                <c:pt idx="227">
                  <c:v>19.6791829183834</c:v>
                </c:pt>
                <c:pt idx="228">
                  <c:v>21.0061479803742</c:v>
                </c:pt>
                <c:pt idx="229">
                  <c:v>16.5496010794537</c:v>
                </c:pt>
                <c:pt idx="230">
                  <c:v>16.1182834239391</c:v>
                </c:pt>
                <c:pt idx="231">
                  <c:v>15.8017983251907</c:v>
                </c:pt>
                <c:pt idx="232">
                  <c:v>15.5872605963939</c:v>
                </c:pt>
                <c:pt idx="233">
                  <c:v>30.7614080090211</c:v>
                </c:pt>
                <c:pt idx="234">
                  <c:v>25.0373320869745</c:v>
                </c:pt>
                <c:pt idx="235">
                  <c:v>30.4062356233552</c:v>
                </c:pt>
                <c:pt idx="236">
                  <c:v>24.6919655703636</c:v>
                </c:pt>
                <c:pt idx="237">
                  <c:v>29.0454957106426</c:v>
                </c:pt>
                <c:pt idx="238">
                  <c:v>28.4963891925807</c:v>
                </c:pt>
                <c:pt idx="239">
                  <c:v>32.2270221563297</c:v>
                </c:pt>
                <c:pt idx="240">
                  <c:v>29.0635100916167</c:v>
                </c:pt>
                <c:pt idx="241">
                  <c:v>26.2026678718062</c:v>
                </c:pt>
                <c:pt idx="242">
                  <c:v>26.219553010378</c:v>
                </c:pt>
                <c:pt idx="243">
                  <c:v>26.5487153886481</c:v>
                </c:pt>
                <c:pt idx="244">
                  <c:v>32.1346887359129</c:v>
                </c:pt>
                <c:pt idx="245">
                  <c:v>31.1951112667361</c:v>
                </c:pt>
                <c:pt idx="246">
                  <c:v>33.0951758350231</c:v>
                </c:pt>
                <c:pt idx="247">
                  <c:v>32.3318296419638</c:v>
                </c:pt>
                <c:pt idx="248">
                  <c:v>34.1965378283397</c:v>
                </c:pt>
                <c:pt idx="249">
                  <c:v>21.6851361176434</c:v>
                </c:pt>
                <c:pt idx="250">
                  <c:v>19.7079236681846</c:v>
                </c:pt>
                <c:pt idx="251">
                  <c:v>20.4743597362442</c:v>
                </c:pt>
                <c:pt idx="252">
                  <c:v>21.239370865988</c:v>
                </c:pt>
                <c:pt idx="253">
                  <c:v>23.2236253903511</c:v>
                </c:pt>
                <c:pt idx="254">
                  <c:v>24.4222862577786</c:v>
                </c:pt>
                <c:pt idx="255">
                  <c:v>25.6572437858251</c:v>
                </c:pt>
                <c:pt idx="256">
                  <c:v>21.7183945701608</c:v>
                </c:pt>
                <c:pt idx="257">
                  <c:v>23.4636539701165</c:v>
                </c:pt>
                <c:pt idx="258">
                  <c:v>21.970893237668</c:v>
                </c:pt>
                <c:pt idx="259">
                  <c:v>23.803197145636</c:v>
                </c:pt>
                <c:pt idx="260">
                  <c:v>20.4404966129857</c:v>
                </c:pt>
                <c:pt idx="261">
                  <c:v>22.0139743735841</c:v>
                </c:pt>
                <c:pt idx="262">
                  <c:v>21.4443288302859</c:v>
                </c:pt>
                <c:pt idx="263">
                  <c:v>20.449365853356</c:v>
                </c:pt>
                <c:pt idx="264">
                  <c:v>22.7610086912002</c:v>
                </c:pt>
                <c:pt idx="265">
                  <c:v>17.4574438959605</c:v>
                </c:pt>
                <c:pt idx="266">
                  <c:v>28.9897257976611</c:v>
                </c:pt>
                <c:pt idx="267">
                  <c:v>29.2702329767302</c:v>
                </c:pt>
                <c:pt idx="268">
                  <c:v>30.7232253501855</c:v>
                </c:pt>
                <c:pt idx="269">
                  <c:v>28.3481914816429</c:v>
                </c:pt>
                <c:pt idx="270">
                  <c:v>29.6223403611817</c:v>
                </c:pt>
                <c:pt idx="271">
                  <c:v>25.6670313951752</c:v>
                </c:pt>
                <c:pt idx="272">
                  <c:v>25.2103482411116</c:v>
                </c:pt>
                <c:pt idx="273">
                  <c:v>30.0425073904613</c:v>
                </c:pt>
                <c:pt idx="274">
                  <c:v>25.5880681613052</c:v>
                </c:pt>
                <c:pt idx="275">
                  <c:v>23.1984125400605</c:v>
                </c:pt>
                <c:pt idx="276">
                  <c:v>25.8579071725829</c:v>
                </c:pt>
                <c:pt idx="277">
                  <c:v>21.4793497487412</c:v>
                </c:pt>
                <c:pt idx="278">
                  <c:v>31.1644259455425</c:v>
                </c:pt>
                <c:pt idx="279">
                  <c:v>32.0048732973256</c:v>
                </c:pt>
                <c:pt idx="280">
                  <c:v>23.4402899536432</c:v>
                </c:pt>
                <c:pt idx="281">
                  <c:v>25.2204041312004</c:v>
                </c:pt>
                <c:pt idx="282">
                  <c:v>25.4469858226497</c:v>
                </c:pt>
                <c:pt idx="283">
                  <c:v>23.9389923764066</c:v>
                </c:pt>
                <c:pt idx="284">
                  <c:v>22.7378858713711</c:v>
                </c:pt>
                <c:pt idx="285">
                  <c:v>19.8505382523789</c:v>
                </c:pt>
                <c:pt idx="286">
                  <c:v>20.3957309692596</c:v>
                </c:pt>
                <c:pt idx="287">
                  <c:v>19.6672110947689</c:v>
                </c:pt>
                <c:pt idx="288">
                  <c:v>20.0784351981572</c:v>
                </c:pt>
                <c:pt idx="289">
                  <c:v>16.8551931919507</c:v>
                </c:pt>
                <c:pt idx="290">
                  <c:v>19.0471058254715</c:v>
                </c:pt>
                <c:pt idx="291">
                  <c:v>20.7143234753497</c:v>
                </c:pt>
                <c:pt idx="292">
                  <c:v>19.7483490047419</c:v>
                </c:pt>
                <c:pt idx="293">
                  <c:v>32.2705731391287</c:v>
                </c:pt>
                <c:pt idx="294">
                  <c:v>33.5099533589514</c:v>
                </c:pt>
                <c:pt idx="295">
                  <c:v>30.9785142802569</c:v>
                </c:pt>
                <c:pt idx="296">
                  <c:v>26.4561683153076</c:v>
                </c:pt>
                <c:pt idx="297">
                  <c:v>23.4444927351321</c:v>
                </c:pt>
                <c:pt idx="298">
                  <c:v>20.5735957087401</c:v>
                </c:pt>
                <c:pt idx="299">
                  <c:v>25.8168856558156</c:v>
                </c:pt>
                <c:pt idx="300">
                  <c:v>22.9549531942421</c:v>
                </c:pt>
                <c:pt idx="301">
                  <c:v>29.2595077324099</c:v>
                </c:pt>
                <c:pt idx="302">
                  <c:v>29.7417140774367</c:v>
                </c:pt>
                <c:pt idx="303">
                  <c:v>33.5434387079551</c:v>
                </c:pt>
                <c:pt idx="304">
                  <c:v>31.0368612611814</c:v>
                </c:pt>
                <c:pt idx="305">
                  <c:v>26.9797927328476</c:v>
                </c:pt>
                <c:pt idx="306">
                  <c:v>26.277276205966</c:v>
                </c:pt>
                <c:pt idx="307">
                  <c:v>25.719815941405</c:v>
                </c:pt>
                <c:pt idx="308">
                  <c:v>27.4914600760022</c:v>
                </c:pt>
                <c:pt idx="309">
                  <c:v>31.7301907472296</c:v>
                </c:pt>
                <c:pt idx="310">
                  <c:v>34.7578953600462</c:v>
                </c:pt>
                <c:pt idx="311">
                  <c:v>30.6113698320732</c:v>
                </c:pt>
                <c:pt idx="312">
                  <c:v>34.0760579904628</c:v>
                </c:pt>
                <c:pt idx="313">
                  <c:v>27.7236946431398</c:v>
                </c:pt>
                <c:pt idx="314">
                  <c:v>26.4035204166952</c:v>
                </c:pt>
                <c:pt idx="315">
                  <c:v>25.8791571391369</c:v>
                </c:pt>
                <c:pt idx="316">
                  <c:v>23.8288380530459</c:v>
                </c:pt>
                <c:pt idx="317">
                  <c:v>31.4857429336989</c:v>
                </c:pt>
                <c:pt idx="318">
                  <c:v>29.9597621288482</c:v>
                </c:pt>
                <c:pt idx="319">
                  <c:v>31.207744316565</c:v>
                </c:pt>
                <c:pt idx="320">
                  <c:v>31.4377756289215</c:v>
                </c:pt>
                <c:pt idx="321">
                  <c:v>32.6147385230998</c:v>
                </c:pt>
                <c:pt idx="322">
                  <c:v>33.6029037650707</c:v>
                </c:pt>
                <c:pt idx="323">
                  <c:v>26.6049209164587</c:v>
                </c:pt>
                <c:pt idx="324">
                  <c:v>33.6979605027842</c:v>
                </c:pt>
                <c:pt idx="325">
                  <c:v>32.9933986263204</c:v>
                </c:pt>
                <c:pt idx="326">
                  <c:v>31.5067996149098</c:v>
                </c:pt>
                <c:pt idx="327">
                  <c:v>26.9811105579904</c:v>
                </c:pt>
                <c:pt idx="328">
                  <c:v>26.0623185256683</c:v>
                </c:pt>
                <c:pt idx="329">
                  <c:v>35.0388432960348</c:v>
                </c:pt>
                <c:pt idx="330">
                  <c:v>33.8937029697599</c:v>
                </c:pt>
                <c:pt idx="331">
                  <c:v>33.5630333086982</c:v>
                </c:pt>
                <c:pt idx="332">
                  <c:v>33.8018615783848</c:v>
                </c:pt>
                <c:pt idx="333">
                  <c:v>27.4717863109292</c:v>
                </c:pt>
                <c:pt idx="334">
                  <c:v>30.6675067503304</c:v>
                </c:pt>
                <c:pt idx="335">
                  <c:v>29.6876866825199</c:v>
                </c:pt>
                <c:pt idx="336">
                  <c:v>25.8947171686227</c:v>
                </c:pt>
                <c:pt idx="337">
                  <c:v>32.6314442882075</c:v>
                </c:pt>
                <c:pt idx="338">
                  <c:v>29.434128971588</c:v>
                </c:pt>
                <c:pt idx="339">
                  <c:v>28.8417519698521</c:v>
                </c:pt>
                <c:pt idx="340">
                  <c:v>28.7453571085782</c:v>
                </c:pt>
                <c:pt idx="341">
                  <c:v>27.106470598462</c:v>
                </c:pt>
                <c:pt idx="342">
                  <c:v>29.885939783152</c:v>
                </c:pt>
                <c:pt idx="343">
                  <c:v>36.5956047643724</c:v>
                </c:pt>
                <c:pt idx="344">
                  <c:v>32.9281529311404</c:v>
                </c:pt>
                <c:pt idx="345">
                  <c:v>36.501447462922</c:v>
                </c:pt>
                <c:pt idx="346">
                  <c:v>34.8305702358502</c:v>
                </c:pt>
                <c:pt idx="347">
                  <c:v>35.3665038295444</c:v>
                </c:pt>
                <c:pt idx="348">
                  <c:v>34.8042967676302</c:v>
                </c:pt>
                <c:pt idx="349">
                  <c:v>35.07314090831</c:v>
                </c:pt>
                <c:pt idx="350">
                  <c:v>30.9180164453087</c:v>
                </c:pt>
                <c:pt idx="351">
                  <c:v>31.9980511624548</c:v>
                </c:pt>
                <c:pt idx="352">
                  <c:v>30.1662434908768</c:v>
                </c:pt>
                <c:pt idx="353">
                  <c:v>32.298366100287</c:v>
                </c:pt>
                <c:pt idx="354">
                  <c:v>31.4776535105862</c:v>
                </c:pt>
                <c:pt idx="355">
                  <c:v>33.6437857440796</c:v>
                </c:pt>
                <c:pt idx="356">
                  <c:v>32.9433798839197</c:v>
                </c:pt>
                <c:pt idx="357">
                  <c:v>30.852415632517</c:v>
                </c:pt>
                <c:pt idx="358">
                  <c:v>31.4273790912906</c:v>
                </c:pt>
                <c:pt idx="359">
                  <c:v>26.5379598244809</c:v>
                </c:pt>
                <c:pt idx="360">
                  <c:v>26.2207408010115</c:v>
                </c:pt>
                <c:pt idx="361">
                  <c:v>28.6311451468426</c:v>
                </c:pt>
                <c:pt idx="362">
                  <c:v>28.0520136740928</c:v>
                </c:pt>
                <c:pt idx="363">
                  <c:v>23.9242182270999</c:v>
                </c:pt>
                <c:pt idx="364">
                  <c:v>23.6771566392632</c:v>
                </c:pt>
                <c:pt idx="365">
                  <c:v>26.1202856542105</c:v>
                </c:pt>
                <c:pt idx="366">
                  <c:v>23.9115386016674</c:v>
                </c:pt>
                <c:pt idx="367">
                  <c:v>29.2610873552053</c:v>
                </c:pt>
                <c:pt idx="368">
                  <c:v>28.9402707437444</c:v>
                </c:pt>
                <c:pt idx="369">
                  <c:v>30.5168738216567</c:v>
                </c:pt>
                <c:pt idx="370">
                  <c:v>29.2051655756352</c:v>
                </c:pt>
                <c:pt idx="371">
                  <c:v>29.9808530449422</c:v>
                </c:pt>
                <c:pt idx="372">
                  <c:v>28.9828393141157</c:v>
                </c:pt>
                <c:pt idx="373">
                  <c:v>27.7347494546998</c:v>
                </c:pt>
                <c:pt idx="374">
                  <c:v>27.5296327669366</c:v>
                </c:pt>
                <c:pt idx="375">
                  <c:v>34.5449509467166</c:v>
                </c:pt>
                <c:pt idx="376">
                  <c:v>35.7538896535813</c:v>
                </c:pt>
                <c:pt idx="377">
                  <c:v>36.0668548423587</c:v>
                </c:pt>
                <c:pt idx="378">
                  <c:v>32.2520606297836</c:v>
                </c:pt>
                <c:pt idx="379">
                  <c:v>32.2427646043774</c:v>
                </c:pt>
                <c:pt idx="380">
                  <c:v>34.8001536857045</c:v>
                </c:pt>
                <c:pt idx="381">
                  <c:v>34.4389306045593</c:v>
                </c:pt>
                <c:pt idx="382">
                  <c:v>34.4767582597714</c:v>
                </c:pt>
                <c:pt idx="383">
                  <c:v>35.8858335112887</c:v>
                </c:pt>
                <c:pt idx="384">
                  <c:v>35.9474623588703</c:v>
                </c:pt>
                <c:pt idx="385">
                  <c:v>35.791961192317</c:v>
                </c:pt>
                <c:pt idx="386">
                  <c:v>26.8861293401829</c:v>
                </c:pt>
                <c:pt idx="387">
                  <c:v>28.410351721826</c:v>
                </c:pt>
                <c:pt idx="388">
                  <c:v>29.7400237410265</c:v>
                </c:pt>
                <c:pt idx="389">
                  <c:v>28.4280133901577</c:v>
                </c:pt>
                <c:pt idx="390">
                  <c:v>31.7371790297677</c:v>
                </c:pt>
                <c:pt idx="391">
                  <c:v>30.7475919009546</c:v>
                </c:pt>
                <c:pt idx="392">
                  <c:v>27.4913044340921</c:v>
                </c:pt>
                <c:pt idx="393">
                  <c:v>28.2509140465288</c:v>
                </c:pt>
                <c:pt idx="394">
                  <c:v>34.5328588020979</c:v>
                </c:pt>
                <c:pt idx="395">
                  <c:v>31.1231386357131</c:v>
                </c:pt>
                <c:pt idx="396">
                  <c:v>29.3268960165189</c:v>
                </c:pt>
                <c:pt idx="397">
                  <c:v>28.7022166389636</c:v>
                </c:pt>
              </c:numCache>
            </c:numRef>
          </c:xVal>
          <c:yVal>
            <c:numRef>
              <c:f>Residual_Constant_Variance!$B$5:$B$402</c:f>
              <c:numCache>
                <c:formatCode>General</c:formatCode>
                <c:ptCount val="398"/>
                <c:pt idx="0">
                  <c:v>2.95314834227972</c:v>
                </c:pt>
                <c:pt idx="1">
                  <c:v>0.932218742340034</c:v>
                </c:pt>
                <c:pt idx="2">
                  <c:v>2.66821877185625</c:v>
                </c:pt>
                <c:pt idx="3">
                  <c:v>0.831781092959929</c:v>
                </c:pt>
                <c:pt idx="4">
                  <c:v>1.96272630936924</c:v>
                </c:pt>
                <c:pt idx="5">
                  <c:v>4.32446297829937</c:v>
                </c:pt>
                <c:pt idx="6">
                  <c:v>3.33595085991723</c:v>
                </c:pt>
                <c:pt idx="7">
                  <c:v>3.29903575156458</c:v>
                </c:pt>
                <c:pt idx="8">
                  <c:v>3.77387528185567</c:v>
                </c:pt>
                <c:pt idx="9">
                  <c:v>1.83043757085714</c:v>
                </c:pt>
                <c:pt idx="10">
                  <c:v>-0.367248444563302</c:v>
                </c:pt>
                <c:pt idx="11">
                  <c:v>-0.197490559742434</c:v>
                </c:pt>
                <c:pt idx="12">
                  <c:v>0.371225869041183</c:v>
                </c:pt>
                <c:pt idx="13">
                  <c:v>-5.13144647367864</c:v>
                </c:pt>
                <c:pt idx="14">
                  <c:v>-0.158971933487301</c:v>
                </c:pt>
                <c:pt idx="15">
                  <c:v>2.93604275170899</c:v>
                </c:pt>
                <c:pt idx="16">
                  <c:v>-1.44648252600525</c:v>
                </c:pt>
                <c:pt idx="17">
                  <c:v>0.0708280591310029</c:v>
                </c:pt>
                <c:pt idx="18">
                  <c:v>1.48349710757809</c:v>
                </c:pt>
                <c:pt idx="19">
                  <c:v>-1.18460173046751</c:v>
                </c:pt>
                <c:pt idx="20">
                  <c:v>3.99394019276043</c:v>
                </c:pt>
                <c:pt idx="21">
                  <c:v>1.75067527242454</c:v>
                </c:pt>
                <c:pt idx="22">
                  <c:v>2.25211317589913</c:v>
                </c:pt>
                <c:pt idx="23">
                  <c:v>2.68820007528532</c:v>
                </c:pt>
                <c:pt idx="24">
                  <c:v>0.657121318141215</c:v>
                </c:pt>
                <c:pt idx="25">
                  <c:v>2.38172589820058</c:v>
                </c:pt>
                <c:pt idx="26">
                  <c:v>1.5127107383488</c:v>
                </c:pt>
                <c:pt idx="27">
                  <c:v>2.61763359324351</c:v>
                </c:pt>
                <c:pt idx="28">
                  <c:v>2.5279900512347</c:v>
                </c:pt>
                <c:pt idx="29">
                  <c:v>0.730409996842987</c:v>
                </c:pt>
                <c:pt idx="30">
                  <c:v>4.60209531117128</c:v>
                </c:pt>
                <c:pt idx="31">
                  <c:v>-0.781722338841142</c:v>
                </c:pt>
                <c:pt idx="32">
                  <c:v>0.658759991018627</c:v>
                </c:pt>
                <c:pt idx="33">
                  <c:v>-2.50676724699309</c:v>
                </c:pt>
                <c:pt idx="34">
                  <c:v>-0.164097262868886</c:v>
                </c:pt>
                <c:pt idx="35">
                  <c:v>-0.453758944727014</c:v>
                </c:pt>
                <c:pt idx="36">
                  <c:v>1.19108519935732</c:v>
                </c:pt>
                <c:pt idx="37">
                  <c:v>0.622704354846597</c:v>
                </c:pt>
                <c:pt idx="38">
                  <c:v>2.5668855040504</c:v>
                </c:pt>
                <c:pt idx="39">
                  <c:v>3.48332123715969</c:v>
                </c:pt>
                <c:pt idx="40">
                  <c:v>1.87405067501795</c:v>
                </c:pt>
                <c:pt idx="41">
                  <c:v>2.12852822276997</c:v>
                </c:pt>
                <c:pt idx="42">
                  <c:v>5.15173473208755</c:v>
                </c:pt>
                <c:pt idx="43">
                  <c:v>4.24164434610638</c:v>
                </c:pt>
                <c:pt idx="44">
                  <c:v>6.93519122677132</c:v>
                </c:pt>
                <c:pt idx="45">
                  <c:v>-1.72734567346094</c:v>
                </c:pt>
                <c:pt idx="46">
                  <c:v>-1.01172381300277</c:v>
                </c:pt>
                <c:pt idx="47">
                  <c:v>1.27767755127082</c:v>
                </c:pt>
                <c:pt idx="48">
                  <c:v>-0.804941884174909</c:v>
                </c:pt>
                <c:pt idx="49">
                  <c:v>-0.267860503920392</c:v>
                </c:pt>
                <c:pt idx="50">
                  <c:v>2.82526443999355</c:v>
                </c:pt>
                <c:pt idx="51">
                  <c:v>4.44019139653032</c:v>
                </c:pt>
                <c:pt idx="52">
                  <c:v>4.73376252236692</c:v>
                </c:pt>
                <c:pt idx="53">
                  <c:v>2.12769287334796</c:v>
                </c:pt>
                <c:pt idx="54">
                  <c:v>5.19074988436069</c:v>
                </c:pt>
                <c:pt idx="55">
                  <c:v>-0.607427112687521</c:v>
                </c:pt>
                <c:pt idx="56">
                  <c:v>0.76461621912673</c:v>
                </c:pt>
                <c:pt idx="57">
                  <c:v>-2.33433497920802</c:v>
                </c:pt>
                <c:pt idx="58">
                  <c:v>0.47718989442491</c:v>
                </c:pt>
                <c:pt idx="59">
                  <c:v>-3.05118799517198</c:v>
                </c:pt>
                <c:pt idx="60">
                  <c:v>-3.54545213743747</c:v>
                </c:pt>
                <c:pt idx="61">
                  <c:v>-3.20114628733876</c:v>
                </c:pt>
                <c:pt idx="62">
                  <c:v>1.24609556591405</c:v>
                </c:pt>
                <c:pt idx="63">
                  <c:v>2.1608061881584</c:v>
                </c:pt>
                <c:pt idx="64">
                  <c:v>2.59079881017871</c:v>
                </c:pt>
                <c:pt idx="65">
                  <c:v>0.998716026391037</c:v>
                </c:pt>
                <c:pt idx="66">
                  <c:v>1.95915092692207</c:v>
                </c:pt>
                <c:pt idx="67">
                  <c:v>0.818581344113177</c:v>
                </c:pt>
                <c:pt idx="68">
                  <c:v>2.48407733234308</c:v>
                </c:pt>
                <c:pt idx="69">
                  <c:v>1.25130489080109</c:v>
                </c:pt>
                <c:pt idx="70">
                  <c:v>1.58234526126752</c:v>
                </c:pt>
                <c:pt idx="71">
                  <c:v>-6.37331295647235</c:v>
                </c:pt>
                <c:pt idx="72">
                  <c:v>1.33426937719474</c:v>
                </c:pt>
                <c:pt idx="73">
                  <c:v>0.221422784127292</c:v>
                </c:pt>
                <c:pt idx="74">
                  <c:v>1.59218867211342</c:v>
                </c:pt>
                <c:pt idx="75">
                  <c:v>1.16103611229058</c:v>
                </c:pt>
                <c:pt idx="76">
                  <c:v>-2.35983146940547</c:v>
                </c:pt>
                <c:pt idx="77">
                  <c:v>-2.00134074977061</c:v>
                </c:pt>
                <c:pt idx="78">
                  <c:v>0.159487985775947</c:v>
                </c:pt>
                <c:pt idx="79">
                  <c:v>0.239621154595024</c:v>
                </c:pt>
                <c:pt idx="80">
                  <c:v>-1.03315303316661</c:v>
                </c:pt>
                <c:pt idx="81">
                  <c:v>1.8665632784471</c:v>
                </c:pt>
                <c:pt idx="82">
                  <c:v>-1.83644177912381</c:v>
                </c:pt>
                <c:pt idx="83">
                  <c:v>3.8963014757302</c:v>
                </c:pt>
                <c:pt idx="84">
                  <c:v>-0.398281307522367</c:v>
                </c:pt>
                <c:pt idx="85">
                  <c:v>-0.605937148783482</c:v>
                </c:pt>
                <c:pt idx="86">
                  <c:v>-1.79393618381302</c:v>
                </c:pt>
                <c:pt idx="87">
                  <c:v>-1.78978408365946</c:v>
                </c:pt>
                <c:pt idx="88">
                  <c:v>0.251283927801857</c:v>
                </c:pt>
                <c:pt idx="89">
                  <c:v>-0.455206901884871</c:v>
                </c:pt>
                <c:pt idx="90">
                  <c:v>2.99673325227616</c:v>
                </c:pt>
                <c:pt idx="91">
                  <c:v>0.567321699557709</c:v>
                </c:pt>
                <c:pt idx="92">
                  <c:v>0.875059679154731</c:v>
                </c:pt>
                <c:pt idx="93">
                  <c:v>1.42804451330624</c:v>
                </c:pt>
                <c:pt idx="94">
                  <c:v>2.63292837704033</c:v>
                </c:pt>
                <c:pt idx="95">
                  <c:v>2.92485447400333</c:v>
                </c:pt>
                <c:pt idx="96">
                  <c:v>-2.47937557009562</c:v>
                </c:pt>
                <c:pt idx="97">
                  <c:v>-1.87324347803763</c:v>
                </c:pt>
                <c:pt idx="98">
                  <c:v>-3.51922320562093</c:v>
                </c:pt>
                <c:pt idx="99">
                  <c:v>-3.20868939821396</c:v>
                </c:pt>
                <c:pt idx="100">
                  <c:v>-3.27198416371674</c:v>
                </c:pt>
                <c:pt idx="101">
                  <c:v>2.10496234108077</c:v>
                </c:pt>
                <c:pt idx="102">
                  <c:v>-2.72305020887503</c:v>
                </c:pt>
                <c:pt idx="103">
                  <c:v>1.93607609320588</c:v>
                </c:pt>
                <c:pt idx="104">
                  <c:v>2.71166907110098</c:v>
                </c:pt>
                <c:pt idx="105">
                  <c:v>2.81143560109582</c:v>
                </c:pt>
                <c:pt idx="106">
                  <c:v>1.16488396595831</c:v>
                </c:pt>
                <c:pt idx="107">
                  <c:v>-4.15816140162017</c:v>
                </c:pt>
                <c:pt idx="108">
                  <c:v>-7.18099153925481</c:v>
                </c:pt>
                <c:pt idx="109">
                  <c:v>-3.60847372001439</c:v>
                </c:pt>
                <c:pt idx="110">
                  <c:v>-4.42138800840881</c:v>
                </c:pt>
                <c:pt idx="111">
                  <c:v>-9.59887488705947</c:v>
                </c:pt>
                <c:pt idx="112">
                  <c:v>-5.58628704665188</c:v>
                </c:pt>
                <c:pt idx="113">
                  <c:v>-1.58241852870184</c:v>
                </c:pt>
                <c:pt idx="114">
                  <c:v>0.480574510859569</c:v>
                </c:pt>
                <c:pt idx="115">
                  <c:v>0.835384135175659</c:v>
                </c:pt>
                <c:pt idx="116">
                  <c:v>3.72096481472149</c:v>
                </c:pt>
                <c:pt idx="117">
                  <c:v>0.463406191506405</c:v>
                </c:pt>
                <c:pt idx="118">
                  <c:v>-2.79967902352258</c:v>
                </c:pt>
                <c:pt idx="119">
                  <c:v>-3.57480080919452</c:v>
                </c:pt>
                <c:pt idx="120">
                  <c:v>-2.63325696357011</c:v>
                </c:pt>
                <c:pt idx="121">
                  <c:v>-2.83711941244373</c:v>
                </c:pt>
                <c:pt idx="122">
                  <c:v>1.08618952350276</c:v>
                </c:pt>
                <c:pt idx="123">
                  <c:v>-2.98364767684215</c:v>
                </c:pt>
                <c:pt idx="124">
                  <c:v>-5.25641020425639</c:v>
                </c:pt>
                <c:pt idx="125">
                  <c:v>-0.375301680076603</c:v>
                </c:pt>
                <c:pt idx="126">
                  <c:v>-0.967830699454545</c:v>
                </c:pt>
                <c:pt idx="127">
                  <c:v>-3.25440844116976</c:v>
                </c:pt>
                <c:pt idx="128">
                  <c:v>-4.7985270130525</c:v>
                </c:pt>
                <c:pt idx="129">
                  <c:v>0.919699681682836</c:v>
                </c:pt>
                <c:pt idx="130">
                  <c:v>1.70129965038402</c:v>
                </c:pt>
                <c:pt idx="131">
                  <c:v>1.11134484061524</c:v>
                </c:pt>
                <c:pt idx="132">
                  <c:v>0.840191089866153</c:v>
                </c:pt>
                <c:pt idx="133">
                  <c:v>-0.838954062184108</c:v>
                </c:pt>
                <c:pt idx="134">
                  <c:v>-1.92680621377154</c:v>
                </c:pt>
                <c:pt idx="135">
                  <c:v>0.64582647151321</c:v>
                </c:pt>
                <c:pt idx="136">
                  <c:v>2.24453583526468</c:v>
                </c:pt>
                <c:pt idx="137">
                  <c:v>2.12689392715964</c:v>
                </c:pt>
                <c:pt idx="138">
                  <c:v>2.22615827450542</c:v>
                </c:pt>
                <c:pt idx="139">
                  <c:v>3.37386410255047</c:v>
                </c:pt>
                <c:pt idx="140">
                  <c:v>0.991486415517464</c:v>
                </c:pt>
                <c:pt idx="141">
                  <c:v>2.23108748660781</c:v>
                </c:pt>
                <c:pt idx="142">
                  <c:v>-2.24903221392178</c:v>
                </c:pt>
                <c:pt idx="143">
                  <c:v>-0.10788541319198</c:v>
                </c:pt>
                <c:pt idx="144">
                  <c:v>-1.02335805398927</c:v>
                </c:pt>
                <c:pt idx="145">
                  <c:v>2.1068076694561</c:v>
                </c:pt>
                <c:pt idx="146">
                  <c:v>2.25678330490507</c:v>
                </c:pt>
                <c:pt idx="147">
                  <c:v>-3.38098467534247</c:v>
                </c:pt>
                <c:pt idx="148">
                  <c:v>-0.835440453570097</c:v>
                </c:pt>
                <c:pt idx="149">
                  <c:v>-2.49969894345831</c:v>
                </c:pt>
                <c:pt idx="150">
                  <c:v>-1.02125738795431</c:v>
                </c:pt>
                <c:pt idx="151">
                  <c:v>2.9530240327575</c:v>
                </c:pt>
                <c:pt idx="152">
                  <c:v>-1.53066519866174</c:v>
                </c:pt>
                <c:pt idx="153">
                  <c:v>-1.57237270574204</c:v>
                </c:pt>
                <c:pt idx="154">
                  <c:v>-5.67501057281345</c:v>
                </c:pt>
                <c:pt idx="155">
                  <c:v>-7.36524760721431</c:v>
                </c:pt>
                <c:pt idx="156">
                  <c:v>3.75455990146287</c:v>
                </c:pt>
                <c:pt idx="157">
                  <c:v>1.62212851503394</c:v>
                </c:pt>
                <c:pt idx="158">
                  <c:v>3.65770970796334</c:v>
                </c:pt>
                <c:pt idx="159">
                  <c:v>2.13385633327539</c:v>
                </c:pt>
                <c:pt idx="160">
                  <c:v>0.408647201276466</c:v>
                </c:pt>
                <c:pt idx="161">
                  <c:v>-0.87945786207667</c:v>
                </c:pt>
                <c:pt idx="162">
                  <c:v>-3.11616341357316</c:v>
                </c:pt>
                <c:pt idx="163">
                  <c:v>0.670239275368182</c:v>
                </c:pt>
                <c:pt idx="164">
                  <c:v>-0.835935469365161</c:v>
                </c:pt>
                <c:pt idx="165">
                  <c:v>-0.246290541959127</c:v>
                </c:pt>
                <c:pt idx="166">
                  <c:v>-7.95792833830846</c:v>
                </c:pt>
                <c:pt idx="167">
                  <c:v>-0.331538956892309</c:v>
                </c:pt>
                <c:pt idx="168">
                  <c:v>-1.15071811740772</c:v>
                </c:pt>
                <c:pt idx="169">
                  <c:v>-2.92103611738511</c:v>
                </c:pt>
                <c:pt idx="170">
                  <c:v>-1.66852498521475</c:v>
                </c:pt>
                <c:pt idx="171">
                  <c:v>-1.99030755452976</c:v>
                </c:pt>
                <c:pt idx="172">
                  <c:v>-2.51580829140982</c:v>
                </c:pt>
                <c:pt idx="173">
                  <c:v>-3.03703099848033</c:v>
                </c:pt>
                <c:pt idx="174">
                  <c:v>-3.18411304680668</c:v>
                </c:pt>
                <c:pt idx="175">
                  <c:v>-0.212445012195989</c:v>
                </c:pt>
                <c:pt idx="176">
                  <c:v>-2.18013367001278</c:v>
                </c:pt>
                <c:pt idx="177">
                  <c:v>-1.38500304213111</c:v>
                </c:pt>
                <c:pt idx="178">
                  <c:v>-0.0113540970340438</c:v>
                </c:pt>
                <c:pt idx="179">
                  <c:v>-0.744134730824477</c:v>
                </c:pt>
                <c:pt idx="180">
                  <c:v>0.770354832646419</c:v>
                </c:pt>
                <c:pt idx="181">
                  <c:v>0.830199224289736</c:v>
                </c:pt>
                <c:pt idx="182">
                  <c:v>1.31170731836633</c:v>
                </c:pt>
                <c:pt idx="183">
                  <c:v>-3.68205992491719</c:v>
                </c:pt>
                <c:pt idx="184">
                  <c:v>-0.0328276136035655</c:v>
                </c:pt>
                <c:pt idx="185">
                  <c:v>-0.763174383243751</c:v>
                </c:pt>
                <c:pt idx="186">
                  <c:v>-1.34069012841392</c:v>
                </c:pt>
                <c:pt idx="187">
                  <c:v>2.76036601971506</c:v>
                </c:pt>
                <c:pt idx="188">
                  <c:v>0.988260887929577</c:v>
                </c:pt>
                <c:pt idx="189">
                  <c:v>-1.27475161250825</c:v>
                </c:pt>
                <c:pt idx="190">
                  <c:v>-0.938693949835056</c:v>
                </c:pt>
                <c:pt idx="191">
                  <c:v>0.636060861543975</c:v>
                </c:pt>
                <c:pt idx="192">
                  <c:v>1.10162507214648</c:v>
                </c:pt>
                <c:pt idx="193">
                  <c:v>1.17946913989913</c:v>
                </c:pt>
                <c:pt idx="194">
                  <c:v>-0.324036949514706</c:v>
                </c:pt>
                <c:pt idx="195">
                  <c:v>0.234570292105296</c:v>
                </c:pt>
                <c:pt idx="196">
                  <c:v>-3.53378333268198</c:v>
                </c:pt>
                <c:pt idx="197">
                  <c:v>-0.983140365097253</c:v>
                </c:pt>
                <c:pt idx="198">
                  <c:v>0.0859162346377147</c:v>
                </c:pt>
                <c:pt idx="199">
                  <c:v>1.21356943272973</c:v>
                </c:pt>
                <c:pt idx="200">
                  <c:v>-2.39590149899166</c:v>
                </c:pt>
                <c:pt idx="201">
                  <c:v>-0.532872130294351</c:v>
                </c:pt>
                <c:pt idx="202">
                  <c:v>-5.05452361598007</c:v>
                </c:pt>
                <c:pt idx="203">
                  <c:v>-1.17308489158898</c:v>
                </c:pt>
                <c:pt idx="204">
                  <c:v>0.783152458252587</c:v>
                </c:pt>
                <c:pt idx="205">
                  <c:v>-2.22625416367634</c:v>
                </c:pt>
                <c:pt idx="206">
                  <c:v>1.24242711177733</c:v>
                </c:pt>
                <c:pt idx="207">
                  <c:v>-2.3555152930215</c:v>
                </c:pt>
                <c:pt idx="208">
                  <c:v>-3.69202878730871</c:v>
                </c:pt>
                <c:pt idx="209">
                  <c:v>-3.11416598663376</c:v>
                </c:pt>
                <c:pt idx="210">
                  <c:v>-5.80580280363876</c:v>
                </c:pt>
                <c:pt idx="211">
                  <c:v>-1.11281769818553</c:v>
                </c:pt>
                <c:pt idx="212">
                  <c:v>2.64940275594299</c:v>
                </c:pt>
                <c:pt idx="213">
                  <c:v>-3.51540558097064</c:v>
                </c:pt>
                <c:pt idx="214">
                  <c:v>-4.29834815477306</c:v>
                </c:pt>
                <c:pt idx="215">
                  <c:v>-4.99284601644672</c:v>
                </c:pt>
                <c:pt idx="216">
                  <c:v>-0.517629803074975</c:v>
                </c:pt>
                <c:pt idx="217">
                  <c:v>1.83645875986545</c:v>
                </c:pt>
                <c:pt idx="218">
                  <c:v>4.16928885338373</c:v>
                </c:pt>
                <c:pt idx="219">
                  <c:v>-1.74006504170756</c:v>
                </c:pt>
                <c:pt idx="220">
                  <c:v>1.24839093173066</c:v>
                </c:pt>
                <c:pt idx="221">
                  <c:v>-0.103532663778019</c:v>
                </c:pt>
                <c:pt idx="222">
                  <c:v>0.382061139124382</c:v>
                </c:pt>
                <c:pt idx="223">
                  <c:v>-0.732152299144786</c:v>
                </c:pt>
                <c:pt idx="224">
                  <c:v>-0.216072708202461</c:v>
                </c:pt>
                <c:pt idx="225">
                  <c:v>-3.13490819973168</c:v>
                </c:pt>
                <c:pt idx="226">
                  <c:v>-0.515368800893796</c:v>
                </c:pt>
                <c:pt idx="227">
                  <c:v>-0.679182918383418</c:v>
                </c:pt>
                <c:pt idx="228">
                  <c:v>-2.50614798037418</c:v>
                </c:pt>
                <c:pt idx="229">
                  <c:v>-0.549601079453701</c:v>
                </c:pt>
                <c:pt idx="230">
                  <c:v>-0.61828342393914</c:v>
                </c:pt>
                <c:pt idx="231">
                  <c:v>-0.301798325190724</c:v>
                </c:pt>
                <c:pt idx="232">
                  <c:v>0.412739403606146</c:v>
                </c:pt>
                <c:pt idx="233">
                  <c:v>-1.76140800902115</c:v>
                </c:pt>
                <c:pt idx="234">
                  <c:v>-0.537332086974473</c:v>
                </c:pt>
                <c:pt idx="235">
                  <c:v>-4.40623562335515</c:v>
                </c:pt>
                <c:pt idx="236">
                  <c:v>0.808034429636436</c:v>
                </c:pt>
                <c:pt idx="237">
                  <c:v>1.45450428935736</c:v>
                </c:pt>
                <c:pt idx="238">
                  <c:v>5.00361080741927</c:v>
                </c:pt>
                <c:pt idx="239">
                  <c:v>-2.22702215632974</c:v>
                </c:pt>
                <c:pt idx="240">
                  <c:v>1.4364899083833</c:v>
                </c:pt>
                <c:pt idx="241">
                  <c:v>-4.20266787180621</c:v>
                </c:pt>
                <c:pt idx="242">
                  <c:v>-4.719553010378</c:v>
                </c:pt>
                <c:pt idx="243">
                  <c:v>-5.04871538864806</c:v>
                </c:pt>
                <c:pt idx="244">
                  <c:v>10.9653112640871</c:v>
                </c:pt>
                <c:pt idx="245">
                  <c:v>4.90488873326389</c:v>
                </c:pt>
                <c:pt idx="246">
                  <c:v>-0.295175835023102</c:v>
                </c:pt>
                <c:pt idx="247">
                  <c:v>7.06817035803618</c:v>
                </c:pt>
                <c:pt idx="248">
                  <c:v>1.90346217166034</c:v>
                </c:pt>
                <c:pt idx="249">
                  <c:v>-1.78513611764343</c:v>
                </c:pt>
                <c:pt idx="250">
                  <c:v>-0.307923668184614</c:v>
                </c:pt>
                <c:pt idx="251">
                  <c:v>-0.274359736244161</c:v>
                </c:pt>
                <c:pt idx="252">
                  <c:v>-2.03937086598801</c:v>
                </c:pt>
                <c:pt idx="253">
                  <c:v>-2.72362539035112</c:v>
                </c:pt>
                <c:pt idx="254">
                  <c:v>-4.22228625777859</c:v>
                </c:pt>
                <c:pt idx="255">
                  <c:v>-0.557243785825101</c:v>
                </c:pt>
                <c:pt idx="256">
                  <c:v>-1.21839457016083</c:v>
                </c:pt>
                <c:pt idx="257">
                  <c:v>-4.06365397011653</c:v>
                </c:pt>
                <c:pt idx="258">
                  <c:v>-1.370893237668</c:v>
                </c:pt>
                <c:pt idx="259">
                  <c:v>-3.00319714563601</c:v>
                </c:pt>
                <c:pt idx="260">
                  <c:v>-1.84049661298565</c:v>
                </c:pt>
                <c:pt idx="261">
                  <c:v>-3.91397437358413</c:v>
                </c:pt>
                <c:pt idx="262">
                  <c:v>-2.24432883028595</c:v>
                </c:pt>
                <c:pt idx="263">
                  <c:v>-2.74936585335601</c:v>
                </c:pt>
                <c:pt idx="264">
                  <c:v>-4.66100869120019</c:v>
                </c:pt>
                <c:pt idx="265">
                  <c:v>0.0425561040395266</c:v>
                </c:pt>
                <c:pt idx="266">
                  <c:v>1.01027420233894</c:v>
                </c:pt>
                <c:pt idx="267">
                  <c:v>-1.77023297673025</c:v>
                </c:pt>
                <c:pt idx="268">
                  <c:v>-3.52322535018549</c:v>
                </c:pt>
                <c:pt idx="269">
                  <c:v>2.55180851835708</c:v>
                </c:pt>
                <c:pt idx="270">
                  <c:v>-8.52234036118171</c:v>
                </c:pt>
                <c:pt idx="271">
                  <c:v>-2.46703139517518</c:v>
                </c:pt>
                <c:pt idx="272">
                  <c:v>-1.41034824111165</c:v>
                </c:pt>
                <c:pt idx="273">
                  <c:v>-6.14250739046135</c:v>
                </c:pt>
                <c:pt idx="274">
                  <c:v>-5.28806816130525</c:v>
                </c:pt>
                <c:pt idx="275">
                  <c:v>-6.19841254006054</c:v>
                </c:pt>
                <c:pt idx="276">
                  <c:v>-4.25790717258288</c:v>
                </c:pt>
                <c:pt idx="277">
                  <c:v>-5.27934974874116</c:v>
                </c:pt>
                <c:pt idx="278">
                  <c:v>0.335574054457457</c:v>
                </c:pt>
                <c:pt idx="279">
                  <c:v>-2.5048732973256</c:v>
                </c:pt>
                <c:pt idx="280">
                  <c:v>-1.94028995364317</c:v>
                </c:pt>
                <c:pt idx="281">
                  <c:v>-5.42040413120037</c:v>
                </c:pt>
                <c:pt idx="282">
                  <c:v>-3.14698582264966</c:v>
                </c:pt>
                <c:pt idx="283">
                  <c:v>-3.73899237640655</c:v>
                </c:pt>
                <c:pt idx="284">
                  <c:v>-2.13788587137108</c:v>
                </c:pt>
                <c:pt idx="285">
                  <c:v>-2.85053825237891</c:v>
                </c:pt>
                <c:pt idx="286">
                  <c:v>-2.79573096925957</c:v>
                </c:pt>
                <c:pt idx="287">
                  <c:v>-3.16721109476886</c:v>
                </c:pt>
                <c:pt idx="288">
                  <c:v>-1.87843519815718</c:v>
                </c:pt>
                <c:pt idx="289">
                  <c:v>0.0448068080493016</c:v>
                </c:pt>
                <c:pt idx="290">
                  <c:v>-3.54710582547155</c:v>
                </c:pt>
                <c:pt idx="291">
                  <c:v>-1.51432347534973</c:v>
                </c:pt>
                <c:pt idx="292">
                  <c:v>-1.24834900474188</c:v>
                </c:pt>
                <c:pt idx="293">
                  <c:v>-0.370573139128666</c:v>
                </c:pt>
                <c:pt idx="294">
                  <c:v>0.590046641048602</c:v>
                </c:pt>
                <c:pt idx="295">
                  <c:v>4.72148571974315</c:v>
                </c:pt>
                <c:pt idx="296">
                  <c:v>0.94383168469242</c:v>
                </c:pt>
                <c:pt idx="297">
                  <c:v>1.95550726486793</c:v>
                </c:pt>
                <c:pt idx="298">
                  <c:v>2.42640429125992</c:v>
                </c:pt>
                <c:pt idx="299">
                  <c:v>1.38311434418438</c:v>
                </c:pt>
                <c:pt idx="300">
                  <c:v>0.945046805757876</c:v>
                </c:pt>
                <c:pt idx="301">
                  <c:v>4.9404922675901</c:v>
                </c:pt>
                <c:pt idx="302">
                  <c:v>4.75828592256332</c:v>
                </c:pt>
                <c:pt idx="303">
                  <c:v>-1.74343870795509</c:v>
                </c:pt>
                <c:pt idx="304">
                  <c:v>6.26313873881855</c:v>
                </c:pt>
                <c:pt idx="305">
                  <c:v>1.42020726715243</c:v>
                </c:pt>
                <c:pt idx="306">
                  <c:v>2.522723794034</c:v>
                </c:pt>
                <c:pt idx="307">
                  <c:v>1.08018405859502</c:v>
                </c:pt>
                <c:pt idx="308">
                  <c:v>6.00853992399779</c:v>
                </c:pt>
                <c:pt idx="309">
                  <c:v>9.76980925277041</c:v>
                </c:pt>
                <c:pt idx="310">
                  <c:v>3.34210463995375</c:v>
                </c:pt>
                <c:pt idx="311">
                  <c:v>1.48863016792675</c:v>
                </c:pt>
                <c:pt idx="312">
                  <c:v>3.12394200953724</c:v>
                </c:pt>
                <c:pt idx="313">
                  <c:v>0.276305356860249</c:v>
                </c:pt>
                <c:pt idx="314">
                  <c:v>-0.00352041669517433</c:v>
                </c:pt>
                <c:pt idx="315">
                  <c:v>-1.57915713913686</c:v>
                </c:pt>
                <c:pt idx="316">
                  <c:v>-4.72883805304592</c:v>
                </c:pt>
                <c:pt idx="317">
                  <c:v>2.81425706630106</c:v>
                </c:pt>
                <c:pt idx="318">
                  <c:v>-0.15976212884819</c:v>
                </c:pt>
                <c:pt idx="319">
                  <c:v>0.0922556834349599</c:v>
                </c:pt>
                <c:pt idx="320">
                  <c:v>5.56222437107846</c:v>
                </c:pt>
                <c:pt idx="321">
                  <c:v>-0.414738523099821</c:v>
                </c:pt>
                <c:pt idx="322">
                  <c:v>12.9970962349293</c:v>
                </c:pt>
                <c:pt idx="323">
                  <c:v>1.29507908354133</c:v>
                </c:pt>
                <c:pt idx="324">
                  <c:v>7.10203949721577</c:v>
                </c:pt>
                <c:pt idx="325">
                  <c:v>11.3066013736796</c:v>
                </c:pt>
                <c:pt idx="326">
                  <c:v>11.8932003850902</c:v>
                </c:pt>
                <c:pt idx="327">
                  <c:v>9.41888944200962</c:v>
                </c:pt>
                <c:pt idx="328">
                  <c:v>3.93768147433174</c:v>
                </c:pt>
                <c:pt idx="329">
                  <c:v>9.56115670396524</c:v>
                </c:pt>
                <c:pt idx="330">
                  <c:v>7.00629703024011</c:v>
                </c:pt>
                <c:pt idx="331">
                  <c:v>0.236966691301845</c:v>
                </c:pt>
                <c:pt idx="332">
                  <c:v>-4.00186157838479</c:v>
                </c:pt>
                <c:pt idx="333">
                  <c:v>5.22821368907079</c:v>
                </c:pt>
                <c:pt idx="334">
                  <c:v>-6.96750675033042</c:v>
                </c:pt>
                <c:pt idx="335">
                  <c:v>5.31231331748008</c:v>
                </c:pt>
                <c:pt idx="336">
                  <c:v>-2.29471716862267</c:v>
                </c:pt>
                <c:pt idx="337">
                  <c:v>-0.231444288207491</c:v>
                </c:pt>
                <c:pt idx="338">
                  <c:v>-2.234128971588</c:v>
                </c:pt>
                <c:pt idx="339">
                  <c:v>-2.24175196985211</c:v>
                </c:pt>
                <c:pt idx="340">
                  <c:v>-2.94535710857822</c:v>
                </c:pt>
                <c:pt idx="341">
                  <c:v>-3.60647059846201</c:v>
                </c:pt>
                <c:pt idx="342">
                  <c:v>0.114060216847953</c:v>
                </c:pt>
                <c:pt idx="343">
                  <c:v>2.50439523562765</c:v>
                </c:pt>
                <c:pt idx="344">
                  <c:v>6.07184706885961</c:v>
                </c:pt>
                <c:pt idx="345">
                  <c:v>-1.401447462922</c:v>
                </c:pt>
                <c:pt idx="346">
                  <c:v>-2.53057023585018</c:v>
                </c:pt>
                <c:pt idx="347">
                  <c:v>1.63349617045557</c:v>
                </c:pt>
                <c:pt idx="348">
                  <c:v>2.89570323236982</c:v>
                </c:pt>
                <c:pt idx="349">
                  <c:v>-0.973140908310015</c:v>
                </c:pt>
                <c:pt idx="350">
                  <c:v>3.78198355469128</c:v>
                </c:pt>
                <c:pt idx="351">
                  <c:v>2.40194883754518</c:v>
                </c:pt>
                <c:pt idx="352">
                  <c:v>-0.266243490876768</c:v>
                </c:pt>
                <c:pt idx="353">
                  <c:v>0.701633899712995</c:v>
                </c:pt>
                <c:pt idx="354">
                  <c:v>3.02234648941385</c:v>
                </c:pt>
                <c:pt idx="355">
                  <c:v>0.0562142559203735</c:v>
                </c:pt>
                <c:pt idx="356">
                  <c:v>-0.543379883919677</c:v>
                </c:pt>
                <c:pt idx="357">
                  <c:v>2.04758436748298</c:v>
                </c:pt>
                <c:pt idx="358">
                  <c:v>0.172620908709398</c:v>
                </c:pt>
                <c:pt idx="359">
                  <c:v>1.56204017551914</c:v>
                </c:pt>
                <c:pt idx="360">
                  <c:v>4.47925919898846</c:v>
                </c:pt>
                <c:pt idx="361">
                  <c:v>-3.23114514684265</c:v>
                </c:pt>
                <c:pt idx="362">
                  <c:v>-3.85201367409279</c:v>
                </c:pt>
                <c:pt idx="363">
                  <c:v>-1.52421822709993</c:v>
                </c:pt>
                <c:pt idx="364">
                  <c:v>2.92284336073684</c:v>
                </c:pt>
                <c:pt idx="365">
                  <c:v>-5.92028565421055</c:v>
                </c:pt>
                <c:pt idx="366">
                  <c:v>-6.31153860166739</c:v>
                </c:pt>
                <c:pt idx="367">
                  <c:v>-1.26108735520534</c:v>
                </c:pt>
                <c:pt idx="368">
                  <c:v>-1.94027074374445</c:v>
                </c:pt>
                <c:pt idx="369">
                  <c:v>3.48312617834335</c:v>
                </c:pt>
                <c:pt idx="370">
                  <c:v>1.79483442436476</c:v>
                </c:pt>
                <c:pt idx="371">
                  <c:v>-0.980853044942237</c:v>
                </c:pt>
                <c:pt idx="372">
                  <c:v>-1.98283931411572</c:v>
                </c:pt>
                <c:pt idx="373">
                  <c:v>-3.73474945469984</c:v>
                </c:pt>
                <c:pt idx="374">
                  <c:v>-4.52963276693657</c:v>
                </c:pt>
                <c:pt idx="375">
                  <c:v>1.45504905328342</c:v>
                </c:pt>
                <c:pt idx="376">
                  <c:v>1.24611034641867</c:v>
                </c:pt>
                <c:pt idx="377">
                  <c:v>-5.06685484235872</c:v>
                </c:pt>
                <c:pt idx="378">
                  <c:v>5.74793937021637</c:v>
                </c:pt>
                <c:pt idx="379">
                  <c:v>3.75723539562257</c:v>
                </c:pt>
                <c:pt idx="380">
                  <c:v>1.19984631429546</c:v>
                </c:pt>
                <c:pt idx="381">
                  <c:v>1.56106939544075</c:v>
                </c:pt>
                <c:pt idx="382">
                  <c:v>-0.47675825977143</c:v>
                </c:pt>
                <c:pt idx="383">
                  <c:v>2.11416648871126</c:v>
                </c:pt>
                <c:pt idx="384">
                  <c:v>-3.9474623588703</c:v>
                </c:pt>
                <c:pt idx="385">
                  <c:v>2.20803880768295</c:v>
                </c:pt>
                <c:pt idx="386">
                  <c:v>-1.88612934018287</c:v>
                </c:pt>
                <c:pt idx="387">
                  <c:v>9.58964827817395</c:v>
                </c:pt>
                <c:pt idx="388">
                  <c:v>-3.7400237410265</c:v>
                </c:pt>
                <c:pt idx="389">
                  <c:v>-6.4280133901577</c:v>
                </c:pt>
                <c:pt idx="390">
                  <c:v>0.262820970232298</c:v>
                </c:pt>
                <c:pt idx="391">
                  <c:v>5.25240809904544</c:v>
                </c:pt>
                <c:pt idx="392">
                  <c:v>-0.491304434092122</c:v>
                </c:pt>
                <c:pt idx="393">
                  <c:v>-1.25091404652878</c:v>
                </c:pt>
                <c:pt idx="394">
                  <c:v>9.46714119790205</c:v>
                </c:pt>
                <c:pt idx="395">
                  <c:v>0.876861364286924</c:v>
                </c:pt>
                <c:pt idx="396">
                  <c:v>-1.32689601651887</c:v>
                </c:pt>
                <c:pt idx="397">
                  <c:v>2.29778336103639</c:v>
                </c:pt>
              </c:numCache>
            </c:numRef>
          </c:yVal>
          <c:smooth val="0"/>
        </c:ser>
        <c:axId val="85909774"/>
        <c:axId val="18196912"/>
      </c:scatterChart>
      <c:valAx>
        <c:axId val="85909774"/>
        <c:scaling>
          <c:orientation val="minMax"/>
        </c:scaling>
        <c:delete val="0"/>
        <c:axPos val="b"/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8196912"/>
        <c:crosses val="autoZero"/>
        <c:crossBetween val="midCat"/>
      </c:valAx>
      <c:valAx>
        <c:axId val="181969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590977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Residual_Constant_Variance!$B$4</c:f>
              <c:strCache>
                <c:ptCount val="1"/>
                <c:pt idx="0">
                  <c:v>Residuals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0000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>
                <a:solidFill>
                  <a:srgbClr val="ff3333"/>
                </a:solidFill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xVal>
            <c:numRef>
              <c:f>Residual_Constant_Variance!$A$5:$A$402</c:f>
              <c:numCache>
                <c:formatCode>General</c:formatCode>
                <c:ptCount val="398"/>
                <c:pt idx="0">
                  <c:v>15.0468516577203</c:v>
                </c:pt>
                <c:pt idx="1">
                  <c:v>14.06778125766</c:v>
                </c:pt>
                <c:pt idx="2">
                  <c:v>15.3317812281438</c:v>
                </c:pt>
                <c:pt idx="3">
                  <c:v>15.1682189070401</c:v>
                </c:pt>
                <c:pt idx="4">
                  <c:v>15.0372736906308</c:v>
                </c:pt>
                <c:pt idx="5">
                  <c:v>10.6755370217006</c:v>
                </c:pt>
                <c:pt idx="6">
                  <c:v>10.6640491400828</c:v>
                </c:pt>
                <c:pt idx="7">
                  <c:v>10.7009642484354</c:v>
                </c:pt>
                <c:pt idx="8">
                  <c:v>10.2261247181443</c:v>
                </c:pt>
                <c:pt idx="9">
                  <c:v>13.1695624291429</c:v>
                </c:pt>
                <c:pt idx="10">
                  <c:v>15.3672484445633</c:v>
                </c:pt>
                <c:pt idx="11">
                  <c:v>14.1974905597424</c:v>
                </c:pt>
                <c:pt idx="12">
                  <c:v>14.6287741309588</c:v>
                </c:pt>
                <c:pt idx="13">
                  <c:v>19.1314464736786</c:v>
                </c:pt>
                <c:pt idx="14">
                  <c:v>24.1589719334873</c:v>
                </c:pt>
                <c:pt idx="15">
                  <c:v>19.063957248291</c:v>
                </c:pt>
                <c:pt idx="16">
                  <c:v>19.4464825260052</c:v>
                </c:pt>
                <c:pt idx="17">
                  <c:v>20.929171940869</c:v>
                </c:pt>
                <c:pt idx="18">
                  <c:v>25.5165028924219</c:v>
                </c:pt>
                <c:pt idx="19">
                  <c:v>27.1846017304675</c:v>
                </c:pt>
                <c:pt idx="20">
                  <c:v>21.0060598072396</c:v>
                </c:pt>
                <c:pt idx="21">
                  <c:v>22.2493247275755</c:v>
                </c:pt>
                <c:pt idx="22">
                  <c:v>22.7478868241009</c:v>
                </c:pt>
                <c:pt idx="23">
                  <c:v>23.3117999247147</c:v>
                </c:pt>
                <c:pt idx="24">
                  <c:v>20.3428786818588</c:v>
                </c:pt>
                <c:pt idx="25">
                  <c:v>7.61827410179942</c:v>
                </c:pt>
                <c:pt idx="26">
                  <c:v>8.4872892616512</c:v>
                </c:pt>
                <c:pt idx="27">
                  <c:v>8.38236640675649</c:v>
                </c:pt>
                <c:pt idx="28">
                  <c:v>6.4720099487653</c:v>
                </c:pt>
                <c:pt idx="29">
                  <c:v>26.269590003157</c:v>
                </c:pt>
                <c:pt idx="30">
                  <c:v>23.3979046888287</c:v>
                </c:pt>
                <c:pt idx="31">
                  <c:v>25.7817223388411</c:v>
                </c:pt>
                <c:pt idx="32">
                  <c:v>24.3412400089814</c:v>
                </c:pt>
                <c:pt idx="33">
                  <c:v>21.5067672469931</c:v>
                </c:pt>
                <c:pt idx="34">
                  <c:v>16.1640972628689</c:v>
                </c:pt>
                <c:pt idx="35">
                  <c:v>17.453758944727</c:v>
                </c:pt>
                <c:pt idx="36">
                  <c:v>17.8089148006427</c:v>
                </c:pt>
                <c:pt idx="37">
                  <c:v>17.3772956451534</c:v>
                </c:pt>
                <c:pt idx="38">
                  <c:v>11.4331144959496</c:v>
                </c:pt>
                <c:pt idx="39">
                  <c:v>10.5166787628403</c:v>
                </c:pt>
                <c:pt idx="40">
                  <c:v>12.1259493249821</c:v>
                </c:pt>
                <c:pt idx="41">
                  <c:v>11.87147177723</c:v>
                </c:pt>
                <c:pt idx="42">
                  <c:v>6.84826526791245</c:v>
                </c:pt>
                <c:pt idx="43">
                  <c:v>8.75835565389362</c:v>
                </c:pt>
                <c:pt idx="44">
                  <c:v>6.06480877322868</c:v>
                </c:pt>
                <c:pt idx="45">
                  <c:v>19.7273456734609</c:v>
                </c:pt>
                <c:pt idx="46">
                  <c:v>23.0117238130028</c:v>
                </c:pt>
                <c:pt idx="47">
                  <c:v>17.7223224487292</c:v>
                </c:pt>
                <c:pt idx="48">
                  <c:v>18.8049418841749</c:v>
                </c:pt>
                <c:pt idx="49">
                  <c:v>23.2678605039204</c:v>
                </c:pt>
                <c:pt idx="50">
                  <c:v>25.1747355600064</c:v>
                </c:pt>
                <c:pt idx="51">
                  <c:v>25.5598086034697</c:v>
                </c:pt>
                <c:pt idx="52">
                  <c:v>25.2662374776331</c:v>
                </c:pt>
                <c:pt idx="53">
                  <c:v>28.872307126652</c:v>
                </c:pt>
                <c:pt idx="54">
                  <c:v>29.8092501156393</c:v>
                </c:pt>
                <c:pt idx="55">
                  <c:v>27.6074271126875</c:v>
                </c:pt>
                <c:pt idx="56">
                  <c:v>25.2353837808733</c:v>
                </c:pt>
                <c:pt idx="57">
                  <c:v>26.334334979208</c:v>
                </c:pt>
                <c:pt idx="58">
                  <c:v>24.5228101055751</c:v>
                </c:pt>
                <c:pt idx="59">
                  <c:v>26.051187995172</c:v>
                </c:pt>
                <c:pt idx="60">
                  <c:v>23.5454521374375</c:v>
                </c:pt>
                <c:pt idx="61">
                  <c:v>24.2011462873388</c:v>
                </c:pt>
                <c:pt idx="62">
                  <c:v>11.7539044340859</c:v>
                </c:pt>
                <c:pt idx="63">
                  <c:v>11.8391938118416</c:v>
                </c:pt>
                <c:pt idx="64">
                  <c:v>12.4092011898213</c:v>
                </c:pt>
                <c:pt idx="65">
                  <c:v>13.001283973609</c:v>
                </c:pt>
                <c:pt idx="66">
                  <c:v>15.0408490730779</c:v>
                </c:pt>
                <c:pt idx="67">
                  <c:v>10.1814186558868</c:v>
                </c:pt>
                <c:pt idx="68">
                  <c:v>10.5159226676569</c:v>
                </c:pt>
                <c:pt idx="69">
                  <c:v>10.7486951091989</c:v>
                </c:pt>
                <c:pt idx="70">
                  <c:v>11.4176547387325</c:v>
                </c:pt>
                <c:pt idx="71">
                  <c:v>25.3733129564723</c:v>
                </c:pt>
                <c:pt idx="72">
                  <c:v>13.6657306228053</c:v>
                </c:pt>
                <c:pt idx="73">
                  <c:v>12.7785772158727</c:v>
                </c:pt>
                <c:pt idx="74">
                  <c:v>11.4078113278866</c:v>
                </c:pt>
                <c:pt idx="75">
                  <c:v>12.8389638877094</c:v>
                </c:pt>
                <c:pt idx="76">
                  <c:v>20.3598314694055</c:v>
                </c:pt>
                <c:pt idx="77">
                  <c:v>24.0013407497706</c:v>
                </c:pt>
                <c:pt idx="78">
                  <c:v>20.8405120142241</c:v>
                </c:pt>
                <c:pt idx="79">
                  <c:v>25.760378845405</c:v>
                </c:pt>
                <c:pt idx="80">
                  <c:v>23.0331530331666</c:v>
                </c:pt>
                <c:pt idx="81">
                  <c:v>26.1334367215529</c:v>
                </c:pt>
                <c:pt idx="82">
                  <c:v>24.8364417791238</c:v>
                </c:pt>
                <c:pt idx="83">
                  <c:v>24.1036985242698</c:v>
                </c:pt>
                <c:pt idx="84">
                  <c:v>27.3982813075224</c:v>
                </c:pt>
                <c:pt idx="85">
                  <c:v>13.6059371487835</c:v>
                </c:pt>
                <c:pt idx="86">
                  <c:v>15.793936183813</c:v>
                </c:pt>
                <c:pt idx="87">
                  <c:v>14.7897840836595</c:v>
                </c:pt>
                <c:pt idx="88">
                  <c:v>13.7487160721981</c:v>
                </c:pt>
                <c:pt idx="89">
                  <c:v>15.4552069018849</c:v>
                </c:pt>
                <c:pt idx="90">
                  <c:v>9.00326674772384</c:v>
                </c:pt>
                <c:pt idx="91">
                  <c:v>12.4326783004423</c:v>
                </c:pt>
                <c:pt idx="92">
                  <c:v>12.1249403208453</c:v>
                </c:pt>
                <c:pt idx="93">
                  <c:v>12.5719554866938</c:v>
                </c:pt>
                <c:pt idx="94">
                  <c:v>10.3670716229597</c:v>
                </c:pt>
                <c:pt idx="95">
                  <c:v>9.07514552599667</c:v>
                </c:pt>
                <c:pt idx="96">
                  <c:v>15.4793755700956</c:v>
                </c:pt>
                <c:pt idx="97">
                  <c:v>19.8732434780376</c:v>
                </c:pt>
                <c:pt idx="98">
                  <c:v>19.5192232056209</c:v>
                </c:pt>
                <c:pt idx="99">
                  <c:v>21.208689398214</c:v>
                </c:pt>
                <c:pt idx="100">
                  <c:v>21.2719841637167</c:v>
                </c:pt>
                <c:pt idx="101">
                  <c:v>20.8950376589192</c:v>
                </c:pt>
                <c:pt idx="102">
                  <c:v>28.723050208875</c:v>
                </c:pt>
                <c:pt idx="103">
                  <c:v>9.06392390679412</c:v>
                </c:pt>
                <c:pt idx="104">
                  <c:v>9.28833092889902</c:v>
                </c:pt>
                <c:pt idx="105">
                  <c:v>10.1885643989042</c:v>
                </c:pt>
                <c:pt idx="106">
                  <c:v>10.8351160340417</c:v>
                </c:pt>
                <c:pt idx="107">
                  <c:v>22.1581614016202</c:v>
                </c:pt>
                <c:pt idx="108">
                  <c:v>27.1809915392548</c:v>
                </c:pt>
                <c:pt idx="109">
                  <c:v>24.6084737200144</c:v>
                </c:pt>
                <c:pt idx="110">
                  <c:v>26.4213880084088</c:v>
                </c:pt>
                <c:pt idx="111">
                  <c:v>27.5988748870595</c:v>
                </c:pt>
                <c:pt idx="112">
                  <c:v>24.5862870466519</c:v>
                </c:pt>
                <c:pt idx="113">
                  <c:v>22.5824185287018</c:v>
                </c:pt>
                <c:pt idx="114">
                  <c:v>25.5194254891404</c:v>
                </c:pt>
                <c:pt idx="115">
                  <c:v>14.1646158648243</c:v>
                </c:pt>
                <c:pt idx="116">
                  <c:v>12.2790351852785</c:v>
                </c:pt>
                <c:pt idx="117">
                  <c:v>28.5365938084936</c:v>
                </c:pt>
                <c:pt idx="118">
                  <c:v>26.7996790235226</c:v>
                </c:pt>
                <c:pt idx="119">
                  <c:v>23.5748008091945</c:v>
                </c:pt>
                <c:pt idx="120">
                  <c:v>21.6332569635701</c:v>
                </c:pt>
                <c:pt idx="121">
                  <c:v>17.8371194124437</c:v>
                </c:pt>
                <c:pt idx="122">
                  <c:v>22.9138104764972</c:v>
                </c:pt>
                <c:pt idx="123">
                  <c:v>22.9836476768422</c:v>
                </c:pt>
                <c:pt idx="124">
                  <c:v>16.2564102042564</c:v>
                </c:pt>
                <c:pt idx="125">
                  <c:v>20.3753016800766</c:v>
                </c:pt>
                <c:pt idx="126">
                  <c:v>21.9678306994545</c:v>
                </c:pt>
                <c:pt idx="127">
                  <c:v>22.2544084411698</c:v>
                </c:pt>
                <c:pt idx="128">
                  <c:v>19.7985270130525</c:v>
                </c:pt>
                <c:pt idx="129">
                  <c:v>30.0803003183172</c:v>
                </c:pt>
                <c:pt idx="130">
                  <c:v>24.298700349616</c:v>
                </c:pt>
                <c:pt idx="131">
                  <c:v>30.8886551593848</c:v>
                </c:pt>
                <c:pt idx="132">
                  <c:v>24.1598089101338</c:v>
                </c:pt>
                <c:pt idx="133">
                  <c:v>16.8389540621841</c:v>
                </c:pt>
                <c:pt idx="134">
                  <c:v>17.9268062137715</c:v>
                </c:pt>
                <c:pt idx="135">
                  <c:v>17.3541735284868</c:v>
                </c:pt>
                <c:pt idx="136">
                  <c:v>13.7554641647353</c:v>
                </c:pt>
                <c:pt idx="137">
                  <c:v>10.8731060728404</c:v>
                </c:pt>
                <c:pt idx="138">
                  <c:v>11.7738417254946</c:v>
                </c:pt>
                <c:pt idx="139">
                  <c:v>10.6261358974495</c:v>
                </c:pt>
                <c:pt idx="140">
                  <c:v>13.0085135844825</c:v>
                </c:pt>
                <c:pt idx="141">
                  <c:v>26.7689125133922</c:v>
                </c:pt>
                <c:pt idx="142">
                  <c:v>28.2490322139218</c:v>
                </c:pt>
                <c:pt idx="143">
                  <c:v>26.107885413192</c:v>
                </c:pt>
                <c:pt idx="144">
                  <c:v>32.0233580539893</c:v>
                </c:pt>
                <c:pt idx="145">
                  <c:v>29.8931923305439</c:v>
                </c:pt>
                <c:pt idx="146">
                  <c:v>25.7432166950949</c:v>
                </c:pt>
                <c:pt idx="147">
                  <c:v>27.3809846753425</c:v>
                </c:pt>
                <c:pt idx="148">
                  <c:v>26.8354404535701</c:v>
                </c:pt>
                <c:pt idx="149">
                  <c:v>26.4996989434583</c:v>
                </c:pt>
                <c:pt idx="150">
                  <c:v>27.0212573879543</c:v>
                </c:pt>
                <c:pt idx="151">
                  <c:v>28.0469759672425</c:v>
                </c:pt>
                <c:pt idx="152">
                  <c:v>20.5306651986617</c:v>
                </c:pt>
                <c:pt idx="153">
                  <c:v>19.572372705742</c:v>
                </c:pt>
                <c:pt idx="154">
                  <c:v>20.6750105728134</c:v>
                </c:pt>
                <c:pt idx="155">
                  <c:v>22.3652476072143</c:v>
                </c:pt>
                <c:pt idx="156">
                  <c:v>12.2454400985371</c:v>
                </c:pt>
                <c:pt idx="157">
                  <c:v>13.3778714849661</c:v>
                </c:pt>
                <c:pt idx="158">
                  <c:v>12.3422902920367</c:v>
                </c:pt>
                <c:pt idx="159">
                  <c:v>11.8661436667246</c:v>
                </c:pt>
                <c:pt idx="160">
                  <c:v>16.5913527987235</c:v>
                </c:pt>
                <c:pt idx="161">
                  <c:v>16.8794578620767</c:v>
                </c:pt>
                <c:pt idx="162">
                  <c:v>18.1161634135732</c:v>
                </c:pt>
                <c:pt idx="163">
                  <c:v>17.3297607246318</c:v>
                </c:pt>
                <c:pt idx="164">
                  <c:v>21.8359354693652</c:v>
                </c:pt>
                <c:pt idx="165">
                  <c:v>20.2462905419591</c:v>
                </c:pt>
                <c:pt idx="166">
                  <c:v>20.9579283383085</c:v>
                </c:pt>
                <c:pt idx="167">
                  <c:v>29.3315389568923</c:v>
                </c:pt>
                <c:pt idx="168">
                  <c:v>24.1507181174077</c:v>
                </c:pt>
                <c:pt idx="169">
                  <c:v>22.9210361173851</c:v>
                </c:pt>
                <c:pt idx="170">
                  <c:v>24.6685249852147</c:v>
                </c:pt>
                <c:pt idx="171">
                  <c:v>25.9903075545298</c:v>
                </c:pt>
                <c:pt idx="172">
                  <c:v>27.5158082914098</c:v>
                </c:pt>
                <c:pt idx="173">
                  <c:v>27.0370309984803</c:v>
                </c:pt>
                <c:pt idx="174">
                  <c:v>21.1841130468067</c:v>
                </c:pt>
                <c:pt idx="175">
                  <c:v>29.212445012196</c:v>
                </c:pt>
                <c:pt idx="176">
                  <c:v>21.1801336700128</c:v>
                </c:pt>
                <c:pt idx="177">
                  <c:v>24.3850030421311</c:v>
                </c:pt>
                <c:pt idx="178">
                  <c:v>23.011354097034</c:v>
                </c:pt>
                <c:pt idx="179">
                  <c:v>22.7441347308245</c:v>
                </c:pt>
                <c:pt idx="180">
                  <c:v>24.2296451673536</c:v>
                </c:pt>
                <c:pt idx="181">
                  <c:v>32.1698007757103</c:v>
                </c:pt>
                <c:pt idx="182">
                  <c:v>26.6882926816337</c:v>
                </c:pt>
                <c:pt idx="183">
                  <c:v>28.6820599249172</c:v>
                </c:pt>
                <c:pt idx="184">
                  <c:v>25.0328276136036</c:v>
                </c:pt>
                <c:pt idx="185">
                  <c:v>26.7631743832437</c:v>
                </c:pt>
                <c:pt idx="186">
                  <c:v>28.3406901284139</c:v>
                </c:pt>
                <c:pt idx="187">
                  <c:v>14.7396339802849</c:v>
                </c:pt>
                <c:pt idx="188">
                  <c:v>15.0117391120704</c:v>
                </c:pt>
                <c:pt idx="189">
                  <c:v>16.7747516125082</c:v>
                </c:pt>
                <c:pt idx="190">
                  <c:v>15.4386939498351</c:v>
                </c:pt>
                <c:pt idx="191">
                  <c:v>21.363939138456</c:v>
                </c:pt>
                <c:pt idx="192">
                  <c:v>20.8983749278535</c:v>
                </c:pt>
                <c:pt idx="193">
                  <c:v>22.8205308601009</c:v>
                </c:pt>
                <c:pt idx="194">
                  <c:v>22.8240369495147</c:v>
                </c:pt>
                <c:pt idx="195">
                  <c:v>28.7654297078947</c:v>
                </c:pt>
                <c:pt idx="196">
                  <c:v>28.033783332682</c:v>
                </c:pt>
                <c:pt idx="197">
                  <c:v>29.9831403650973</c:v>
                </c:pt>
                <c:pt idx="198">
                  <c:v>32.9140837653623</c:v>
                </c:pt>
                <c:pt idx="199">
                  <c:v>18.7864305672703</c:v>
                </c:pt>
                <c:pt idx="200">
                  <c:v>20.3959014989917</c:v>
                </c:pt>
                <c:pt idx="201">
                  <c:v>19.0328721302944</c:v>
                </c:pt>
                <c:pt idx="202">
                  <c:v>22.5545236159801</c:v>
                </c:pt>
                <c:pt idx="203">
                  <c:v>30.673084891589</c:v>
                </c:pt>
                <c:pt idx="204">
                  <c:v>31.2168475417474</c:v>
                </c:pt>
                <c:pt idx="205">
                  <c:v>30.2262541636763</c:v>
                </c:pt>
                <c:pt idx="206">
                  <c:v>25.2575728882227</c:v>
                </c:pt>
                <c:pt idx="207">
                  <c:v>22.3555152930215</c:v>
                </c:pt>
                <c:pt idx="208">
                  <c:v>16.6920287873087</c:v>
                </c:pt>
                <c:pt idx="209">
                  <c:v>22.1141659866338</c:v>
                </c:pt>
                <c:pt idx="210">
                  <c:v>24.8058028036388</c:v>
                </c:pt>
                <c:pt idx="211">
                  <c:v>17.6128176981855</c:v>
                </c:pt>
                <c:pt idx="212">
                  <c:v>13.850597244057</c:v>
                </c:pt>
                <c:pt idx="213">
                  <c:v>16.5154055809706</c:v>
                </c:pt>
                <c:pt idx="214">
                  <c:v>17.2983481547731</c:v>
                </c:pt>
                <c:pt idx="215">
                  <c:v>17.9928460164467</c:v>
                </c:pt>
                <c:pt idx="216">
                  <c:v>32.017629803075</c:v>
                </c:pt>
                <c:pt idx="217">
                  <c:v>28.1635412401345</c:v>
                </c:pt>
                <c:pt idx="218">
                  <c:v>31.8307111466163</c:v>
                </c:pt>
                <c:pt idx="219">
                  <c:v>27.2400650417076</c:v>
                </c:pt>
                <c:pt idx="220">
                  <c:v>32.2516090682693</c:v>
                </c:pt>
                <c:pt idx="221">
                  <c:v>17.603532663778</c:v>
                </c:pt>
                <c:pt idx="222">
                  <c:v>16.6179388608756</c:v>
                </c:pt>
                <c:pt idx="223">
                  <c:v>16.2321522991448</c:v>
                </c:pt>
                <c:pt idx="224">
                  <c:v>15.2160727082025</c:v>
                </c:pt>
                <c:pt idx="225">
                  <c:v>20.6349081997317</c:v>
                </c:pt>
                <c:pt idx="226">
                  <c:v>21.0153688008938</c:v>
                </c:pt>
                <c:pt idx="227">
                  <c:v>19.6791829183834</c:v>
                </c:pt>
                <c:pt idx="228">
                  <c:v>21.0061479803742</c:v>
                </c:pt>
                <c:pt idx="229">
                  <c:v>16.5496010794537</c:v>
                </c:pt>
                <c:pt idx="230">
                  <c:v>16.1182834239391</c:v>
                </c:pt>
                <c:pt idx="231">
                  <c:v>15.8017983251907</c:v>
                </c:pt>
                <c:pt idx="232">
                  <c:v>15.5872605963939</c:v>
                </c:pt>
                <c:pt idx="233">
                  <c:v>30.7614080090211</c:v>
                </c:pt>
                <c:pt idx="234">
                  <c:v>25.0373320869745</c:v>
                </c:pt>
                <c:pt idx="235">
                  <c:v>30.4062356233552</c:v>
                </c:pt>
                <c:pt idx="236">
                  <c:v>24.6919655703636</c:v>
                </c:pt>
                <c:pt idx="237">
                  <c:v>29.0454957106426</c:v>
                </c:pt>
                <c:pt idx="238">
                  <c:v>28.4963891925807</c:v>
                </c:pt>
                <c:pt idx="239">
                  <c:v>32.2270221563297</c:v>
                </c:pt>
                <c:pt idx="240">
                  <c:v>29.0635100916167</c:v>
                </c:pt>
                <c:pt idx="241">
                  <c:v>26.2026678718062</c:v>
                </c:pt>
                <c:pt idx="242">
                  <c:v>26.219553010378</c:v>
                </c:pt>
                <c:pt idx="243">
                  <c:v>26.5487153886481</c:v>
                </c:pt>
                <c:pt idx="244">
                  <c:v>32.1346887359129</c:v>
                </c:pt>
                <c:pt idx="245">
                  <c:v>31.1951112667361</c:v>
                </c:pt>
                <c:pt idx="246">
                  <c:v>33.0951758350231</c:v>
                </c:pt>
                <c:pt idx="247">
                  <c:v>32.3318296419638</c:v>
                </c:pt>
                <c:pt idx="248">
                  <c:v>34.1965378283397</c:v>
                </c:pt>
                <c:pt idx="249">
                  <c:v>21.6851361176434</c:v>
                </c:pt>
                <c:pt idx="250">
                  <c:v>19.7079236681846</c:v>
                </c:pt>
                <c:pt idx="251">
                  <c:v>20.4743597362442</c:v>
                </c:pt>
                <c:pt idx="252">
                  <c:v>21.239370865988</c:v>
                </c:pt>
                <c:pt idx="253">
                  <c:v>23.2236253903511</c:v>
                </c:pt>
                <c:pt idx="254">
                  <c:v>24.4222862577786</c:v>
                </c:pt>
                <c:pt idx="255">
                  <c:v>25.6572437858251</c:v>
                </c:pt>
                <c:pt idx="256">
                  <c:v>21.7183945701608</c:v>
                </c:pt>
                <c:pt idx="257">
                  <c:v>23.4636539701165</c:v>
                </c:pt>
                <c:pt idx="258">
                  <c:v>21.970893237668</c:v>
                </c:pt>
                <c:pt idx="259">
                  <c:v>23.803197145636</c:v>
                </c:pt>
                <c:pt idx="260">
                  <c:v>20.4404966129857</c:v>
                </c:pt>
                <c:pt idx="261">
                  <c:v>22.0139743735841</c:v>
                </c:pt>
                <c:pt idx="262">
                  <c:v>21.4443288302859</c:v>
                </c:pt>
                <c:pt idx="263">
                  <c:v>20.449365853356</c:v>
                </c:pt>
                <c:pt idx="264">
                  <c:v>22.7610086912002</c:v>
                </c:pt>
                <c:pt idx="265">
                  <c:v>17.4574438959605</c:v>
                </c:pt>
                <c:pt idx="266">
                  <c:v>28.9897257976611</c:v>
                </c:pt>
                <c:pt idx="267">
                  <c:v>29.2702329767302</c:v>
                </c:pt>
                <c:pt idx="268">
                  <c:v>30.7232253501855</c:v>
                </c:pt>
                <c:pt idx="269">
                  <c:v>28.3481914816429</c:v>
                </c:pt>
                <c:pt idx="270">
                  <c:v>29.6223403611817</c:v>
                </c:pt>
                <c:pt idx="271">
                  <c:v>25.6670313951752</c:v>
                </c:pt>
                <c:pt idx="272">
                  <c:v>25.2103482411116</c:v>
                </c:pt>
                <c:pt idx="273">
                  <c:v>30.0425073904613</c:v>
                </c:pt>
                <c:pt idx="274">
                  <c:v>25.5880681613052</c:v>
                </c:pt>
                <c:pt idx="275">
                  <c:v>23.1984125400605</c:v>
                </c:pt>
                <c:pt idx="276">
                  <c:v>25.8579071725829</c:v>
                </c:pt>
                <c:pt idx="277">
                  <c:v>21.4793497487412</c:v>
                </c:pt>
                <c:pt idx="278">
                  <c:v>31.1644259455425</c:v>
                </c:pt>
                <c:pt idx="279">
                  <c:v>32.0048732973256</c:v>
                </c:pt>
                <c:pt idx="280">
                  <c:v>23.4402899536432</c:v>
                </c:pt>
                <c:pt idx="281">
                  <c:v>25.2204041312004</c:v>
                </c:pt>
                <c:pt idx="282">
                  <c:v>25.4469858226497</c:v>
                </c:pt>
                <c:pt idx="283">
                  <c:v>23.9389923764066</c:v>
                </c:pt>
                <c:pt idx="284">
                  <c:v>22.7378858713711</c:v>
                </c:pt>
                <c:pt idx="285">
                  <c:v>19.8505382523789</c:v>
                </c:pt>
                <c:pt idx="286">
                  <c:v>20.3957309692596</c:v>
                </c:pt>
                <c:pt idx="287">
                  <c:v>19.6672110947689</c:v>
                </c:pt>
                <c:pt idx="288">
                  <c:v>20.0784351981572</c:v>
                </c:pt>
                <c:pt idx="289">
                  <c:v>16.8551931919507</c:v>
                </c:pt>
                <c:pt idx="290">
                  <c:v>19.0471058254715</c:v>
                </c:pt>
                <c:pt idx="291">
                  <c:v>20.7143234753497</c:v>
                </c:pt>
                <c:pt idx="292">
                  <c:v>19.7483490047419</c:v>
                </c:pt>
                <c:pt idx="293">
                  <c:v>32.2705731391287</c:v>
                </c:pt>
                <c:pt idx="294">
                  <c:v>33.5099533589514</c:v>
                </c:pt>
                <c:pt idx="295">
                  <c:v>30.9785142802569</c:v>
                </c:pt>
                <c:pt idx="296">
                  <c:v>26.4561683153076</c:v>
                </c:pt>
                <c:pt idx="297">
                  <c:v>23.4444927351321</c:v>
                </c:pt>
                <c:pt idx="298">
                  <c:v>20.5735957087401</c:v>
                </c:pt>
                <c:pt idx="299">
                  <c:v>25.8168856558156</c:v>
                </c:pt>
                <c:pt idx="300">
                  <c:v>22.9549531942421</c:v>
                </c:pt>
                <c:pt idx="301">
                  <c:v>29.2595077324099</c:v>
                </c:pt>
                <c:pt idx="302">
                  <c:v>29.7417140774367</c:v>
                </c:pt>
                <c:pt idx="303">
                  <c:v>33.5434387079551</c:v>
                </c:pt>
                <c:pt idx="304">
                  <c:v>31.0368612611814</c:v>
                </c:pt>
                <c:pt idx="305">
                  <c:v>26.9797927328476</c:v>
                </c:pt>
                <c:pt idx="306">
                  <c:v>26.277276205966</c:v>
                </c:pt>
                <c:pt idx="307">
                  <c:v>25.719815941405</c:v>
                </c:pt>
                <c:pt idx="308">
                  <c:v>27.4914600760022</c:v>
                </c:pt>
                <c:pt idx="309">
                  <c:v>31.7301907472296</c:v>
                </c:pt>
                <c:pt idx="310">
                  <c:v>34.7578953600462</c:v>
                </c:pt>
                <c:pt idx="311">
                  <c:v>30.6113698320732</c:v>
                </c:pt>
                <c:pt idx="312">
                  <c:v>34.0760579904628</c:v>
                </c:pt>
                <c:pt idx="313">
                  <c:v>27.7236946431398</c:v>
                </c:pt>
                <c:pt idx="314">
                  <c:v>26.4035204166952</c:v>
                </c:pt>
                <c:pt idx="315">
                  <c:v>25.8791571391369</c:v>
                </c:pt>
                <c:pt idx="316">
                  <c:v>23.8288380530459</c:v>
                </c:pt>
                <c:pt idx="317">
                  <c:v>31.4857429336989</c:v>
                </c:pt>
                <c:pt idx="318">
                  <c:v>29.9597621288482</c:v>
                </c:pt>
                <c:pt idx="319">
                  <c:v>31.207744316565</c:v>
                </c:pt>
                <c:pt idx="320">
                  <c:v>31.4377756289215</c:v>
                </c:pt>
                <c:pt idx="321">
                  <c:v>32.6147385230998</c:v>
                </c:pt>
                <c:pt idx="322">
                  <c:v>33.6029037650707</c:v>
                </c:pt>
                <c:pt idx="323">
                  <c:v>26.6049209164587</c:v>
                </c:pt>
                <c:pt idx="324">
                  <c:v>33.6979605027842</c:v>
                </c:pt>
                <c:pt idx="325">
                  <c:v>32.9933986263204</c:v>
                </c:pt>
                <c:pt idx="326">
                  <c:v>31.5067996149098</c:v>
                </c:pt>
                <c:pt idx="327">
                  <c:v>26.9811105579904</c:v>
                </c:pt>
                <c:pt idx="328">
                  <c:v>26.0623185256683</c:v>
                </c:pt>
                <c:pt idx="329">
                  <c:v>35.0388432960348</c:v>
                </c:pt>
                <c:pt idx="330">
                  <c:v>33.8937029697599</c:v>
                </c:pt>
                <c:pt idx="331">
                  <c:v>33.5630333086982</c:v>
                </c:pt>
                <c:pt idx="332">
                  <c:v>33.8018615783848</c:v>
                </c:pt>
                <c:pt idx="333">
                  <c:v>27.4717863109292</c:v>
                </c:pt>
                <c:pt idx="334">
                  <c:v>30.6675067503304</c:v>
                </c:pt>
                <c:pt idx="335">
                  <c:v>29.6876866825199</c:v>
                </c:pt>
                <c:pt idx="336">
                  <c:v>25.8947171686227</c:v>
                </c:pt>
                <c:pt idx="337">
                  <c:v>32.6314442882075</c:v>
                </c:pt>
                <c:pt idx="338">
                  <c:v>29.434128971588</c:v>
                </c:pt>
                <c:pt idx="339">
                  <c:v>28.8417519698521</c:v>
                </c:pt>
                <c:pt idx="340">
                  <c:v>28.7453571085782</c:v>
                </c:pt>
                <c:pt idx="341">
                  <c:v>27.106470598462</c:v>
                </c:pt>
                <c:pt idx="342">
                  <c:v>29.885939783152</c:v>
                </c:pt>
                <c:pt idx="343">
                  <c:v>36.5956047643724</c:v>
                </c:pt>
                <c:pt idx="344">
                  <c:v>32.9281529311404</c:v>
                </c:pt>
                <c:pt idx="345">
                  <c:v>36.501447462922</c:v>
                </c:pt>
                <c:pt idx="346">
                  <c:v>34.8305702358502</c:v>
                </c:pt>
                <c:pt idx="347">
                  <c:v>35.3665038295444</c:v>
                </c:pt>
                <c:pt idx="348">
                  <c:v>34.8042967676302</c:v>
                </c:pt>
                <c:pt idx="349">
                  <c:v>35.07314090831</c:v>
                </c:pt>
                <c:pt idx="350">
                  <c:v>30.9180164453087</c:v>
                </c:pt>
                <c:pt idx="351">
                  <c:v>31.9980511624548</c:v>
                </c:pt>
                <c:pt idx="352">
                  <c:v>30.1662434908768</c:v>
                </c:pt>
                <c:pt idx="353">
                  <c:v>32.298366100287</c:v>
                </c:pt>
                <c:pt idx="354">
                  <c:v>31.4776535105862</c:v>
                </c:pt>
                <c:pt idx="355">
                  <c:v>33.6437857440796</c:v>
                </c:pt>
                <c:pt idx="356">
                  <c:v>32.9433798839197</c:v>
                </c:pt>
                <c:pt idx="357">
                  <c:v>30.852415632517</c:v>
                </c:pt>
                <c:pt idx="358">
                  <c:v>31.4273790912906</c:v>
                </c:pt>
                <c:pt idx="359">
                  <c:v>26.5379598244809</c:v>
                </c:pt>
                <c:pt idx="360">
                  <c:v>26.2207408010115</c:v>
                </c:pt>
                <c:pt idx="361">
                  <c:v>28.6311451468426</c:v>
                </c:pt>
                <c:pt idx="362">
                  <c:v>28.0520136740928</c:v>
                </c:pt>
                <c:pt idx="363">
                  <c:v>23.9242182270999</c:v>
                </c:pt>
                <c:pt idx="364">
                  <c:v>23.6771566392632</c:v>
                </c:pt>
                <c:pt idx="365">
                  <c:v>26.1202856542105</c:v>
                </c:pt>
                <c:pt idx="366">
                  <c:v>23.9115386016674</c:v>
                </c:pt>
                <c:pt idx="367">
                  <c:v>29.2610873552053</c:v>
                </c:pt>
                <c:pt idx="368">
                  <c:v>28.9402707437444</c:v>
                </c:pt>
                <c:pt idx="369">
                  <c:v>30.5168738216567</c:v>
                </c:pt>
                <c:pt idx="370">
                  <c:v>29.2051655756352</c:v>
                </c:pt>
                <c:pt idx="371">
                  <c:v>29.9808530449422</c:v>
                </c:pt>
                <c:pt idx="372">
                  <c:v>28.9828393141157</c:v>
                </c:pt>
                <c:pt idx="373">
                  <c:v>27.7347494546998</c:v>
                </c:pt>
                <c:pt idx="374">
                  <c:v>27.5296327669366</c:v>
                </c:pt>
                <c:pt idx="375">
                  <c:v>34.5449509467166</c:v>
                </c:pt>
                <c:pt idx="376">
                  <c:v>35.7538896535813</c:v>
                </c:pt>
                <c:pt idx="377">
                  <c:v>36.0668548423587</c:v>
                </c:pt>
                <c:pt idx="378">
                  <c:v>32.2520606297836</c:v>
                </c:pt>
                <c:pt idx="379">
                  <c:v>32.2427646043774</c:v>
                </c:pt>
                <c:pt idx="380">
                  <c:v>34.8001536857045</c:v>
                </c:pt>
                <c:pt idx="381">
                  <c:v>34.4389306045593</c:v>
                </c:pt>
                <c:pt idx="382">
                  <c:v>34.4767582597714</c:v>
                </c:pt>
                <c:pt idx="383">
                  <c:v>35.8858335112887</c:v>
                </c:pt>
                <c:pt idx="384">
                  <c:v>35.9474623588703</c:v>
                </c:pt>
                <c:pt idx="385">
                  <c:v>35.791961192317</c:v>
                </c:pt>
                <c:pt idx="386">
                  <c:v>26.8861293401829</c:v>
                </c:pt>
                <c:pt idx="387">
                  <c:v>28.410351721826</c:v>
                </c:pt>
                <c:pt idx="388">
                  <c:v>29.7400237410265</c:v>
                </c:pt>
                <c:pt idx="389">
                  <c:v>28.4280133901577</c:v>
                </c:pt>
                <c:pt idx="390">
                  <c:v>31.7371790297677</c:v>
                </c:pt>
                <c:pt idx="391">
                  <c:v>30.7475919009546</c:v>
                </c:pt>
                <c:pt idx="392">
                  <c:v>27.4913044340921</c:v>
                </c:pt>
                <c:pt idx="393">
                  <c:v>28.2509140465288</c:v>
                </c:pt>
                <c:pt idx="394">
                  <c:v>34.5328588020979</c:v>
                </c:pt>
                <c:pt idx="395">
                  <c:v>31.1231386357131</c:v>
                </c:pt>
                <c:pt idx="396">
                  <c:v>29.3268960165189</c:v>
                </c:pt>
                <c:pt idx="397">
                  <c:v>28.7022166389636</c:v>
                </c:pt>
              </c:numCache>
            </c:numRef>
          </c:xVal>
          <c:yVal>
            <c:numRef>
              <c:f>Residual_Constant_Variance!$B$5:$B$402</c:f>
              <c:numCache>
                <c:formatCode>General</c:formatCode>
                <c:ptCount val="398"/>
                <c:pt idx="0">
                  <c:v>2.95314834227972</c:v>
                </c:pt>
                <c:pt idx="1">
                  <c:v>0.932218742340034</c:v>
                </c:pt>
                <c:pt idx="2">
                  <c:v>2.66821877185625</c:v>
                </c:pt>
                <c:pt idx="3">
                  <c:v>0.831781092959929</c:v>
                </c:pt>
                <c:pt idx="4">
                  <c:v>1.96272630936924</c:v>
                </c:pt>
                <c:pt idx="5">
                  <c:v>4.32446297829937</c:v>
                </c:pt>
                <c:pt idx="6">
                  <c:v>3.33595085991723</c:v>
                </c:pt>
                <c:pt idx="7">
                  <c:v>3.29903575156458</c:v>
                </c:pt>
                <c:pt idx="8">
                  <c:v>3.77387528185567</c:v>
                </c:pt>
                <c:pt idx="9">
                  <c:v>1.83043757085714</c:v>
                </c:pt>
                <c:pt idx="10">
                  <c:v>-0.367248444563302</c:v>
                </c:pt>
                <c:pt idx="11">
                  <c:v>-0.197490559742434</c:v>
                </c:pt>
                <c:pt idx="12">
                  <c:v>0.371225869041183</c:v>
                </c:pt>
                <c:pt idx="13">
                  <c:v>-5.13144647367864</c:v>
                </c:pt>
                <c:pt idx="14">
                  <c:v>-0.158971933487301</c:v>
                </c:pt>
                <c:pt idx="15">
                  <c:v>2.93604275170899</c:v>
                </c:pt>
                <c:pt idx="16">
                  <c:v>-1.44648252600525</c:v>
                </c:pt>
                <c:pt idx="17">
                  <c:v>0.0708280591310029</c:v>
                </c:pt>
                <c:pt idx="18">
                  <c:v>1.48349710757809</c:v>
                </c:pt>
                <c:pt idx="19">
                  <c:v>-1.18460173046751</c:v>
                </c:pt>
                <c:pt idx="20">
                  <c:v>3.99394019276043</c:v>
                </c:pt>
                <c:pt idx="21">
                  <c:v>1.75067527242454</c:v>
                </c:pt>
                <c:pt idx="22">
                  <c:v>2.25211317589913</c:v>
                </c:pt>
                <c:pt idx="23">
                  <c:v>2.68820007528532</c:v>
                </c:pt>
                <c:pt idx="24">
                  <c:v>0.657121318141215</c:v>
                </c:pt>
                <c:pt idx="25">
                  <c:v>2.38172589820058</c:v>
                </c:pt>
                <c:pt idx="26">
                  <c:v>1.5127107383488</c:v>
                </c:pt>
                <c:pt idx="27">
                  <c:v>2.61763359324351</c:v>
                </c:pt>
                <c:pt idx="28">
                  <c:v>2.5279900512347</c:v>
                </c:pt>
                <c:pt idx="29">
                  <c:v>0.730409996842987</c:v>
                </c:pt>
                <c:pt idx="30">
                  <c:v>4.60209531117128</c:v>
                </c:pt>
                <c:pt idx="31">
                  <c:v>-0.781722338841142</c:v>
                </c:pt>
                <c:pt idx="32">
                  <c:v>0.658759991018627</c:v>
                </c:pt>
                <c:pt idx="33">
                  <c:v>-2.50676724699309</c:v>
                </c:pt>
                <c:pt idx="34">
                  <c:v>-0.164097262868886</c:v>
                </c:pt>
                <c:pt idx="35">
                  <c:v>-0.453758944727014</c:v>
                </c:pt>
                <c:pt idx="36">
                  <c:v>1.19108519935732</c:v>
                </c:pt>
                <c:pt idx="37">
                  <c:v>0.622704354846597</c:v>
                </c:pt>
                <c:pt idx="38">
                  <c:v>2.5668855040504</c:v>
                </c:pt>
                <c:pt idx="39">
                  <c:v>3.48332123715969</c:v>
                </c:pt>
                <c:pt idx="40">
                  <c:v>1.87405067501795</c:v>
                </c:pt>
                <c:pt idx="41">
                  <c:v>2.12852822276997</c:v>
                </c:pt>
                <c:pt idx="42">
                  <c:v>5.15173473208755</c:v>
                </c:pt>
                <c:pt idx="43">
                  <c:v>4.24164434610638</c:v>
                </c:pt>
                <c:pt idx="44">
                  <c:v>6.93519122677132</c:v>
                </c:pt>
                <c:pt idx="45">
                  <c:v>-1.72734567346094</c:v>
                </c:pt>
                <c:pt idx="46">
                  <c:v>-1.01172381300277</c:v>
                </c:pt>
                <c:pt idx="47">
                  <c:v>1.27767755127082</c:v>
                </c:pt>
                <c:pt idx="48">
                  <c:v>-0.804941884174909</c:v>
                </c:pt>
                <c:pt idx="49">
                  <c:v>-0.267860503920392</c:v>
                </c:pt>
                <c:pt idx="50">
                  <c:v>2.82526443999355</c:v>
                </c:pt>
                <c:pt idx="51">
                  <c:v>4.44019139653032</c:v>
                </c:pt>
                <c:pt idx="52">
                  <c:v>4.73376252236692</c:v>
                </c:pt>
                <c:pt idx="53">
                  <c:v>2.12769287334796</c:v>
                </c:pt>
                <c:pt idx="54">
                  <c:v>5.19074988436069</c:v>
                </c:pt>
                <c:pt idx="55">
                  <c:v>-0.607427112687521</c:v>
                </c:pt>
                <c:pt idx="56">
                  <c:v>0.76461621912673</c:v>
                </c:pt>
                <c:pt idx="57">
                  <c:v>-2.33433497920802</c:v>
                </c:pt>
                <c:pt idx="58">
                  <c:v>0.47718989442491</c:v>
                </c:pt>
                <c:pt idx="59">
                  <c:v>-3.05118799517198</c:v>
                </c:pt>
                <c:pt idx="60">
                  <c:v>-3.54545213743747</c:v>
                </c:pt>
                <c:pt idx="61">
                  <c:v>-3.20114628733876</c:v>
                </c:pt>
                <c:pt idx="62">
                  <c:v>1.24609556591405</c:v>
                </c:pt>
                <c:pt idx="63">
                  <c:v>2.1608061881584</c:v>
                </c:pt>
                <c:pt idx="64">
                  <c:v>2.59079881017871</c:v>
                </c:pt>
                <c:pt idx="65">
                  <c:v>0.998716026391037</c:v>
                </c:pt>
                <c:pt idx="66">
                  <c:v>1.95915092692207</c:v>
                </c:pt>
                <c:pt idx="67">
                  <c:v>0.818581344113177</c:v>
                </c:pt>
                <c:pt idx="68">
                  <c:v>2.48407733234308</c:v>
                </c:pt>
                <c:pt idx="69">
                  <c:v>1.25130489080109</c:v>
                </c:pt>
                <c:pt idx="70">
                  <c:v>1.58234526126752</c:v>
                </c:pt>
                <c:pt idx="71">
                  <c:v>-6.37331295647235</c:v>
                </c:pt>
                <c:pt idx="72">
                  <c:v>1.33426937719474</c:v>
                </c:pt>
                <c:pt idx="73">
                  <c:v>0.221422784127292</c:v>
                </c:pt>
                <c:pt idx="74">
                  <c:v>1.59218867211342</c:v>
                </c:pt>
                <c:pt idx="75">
                  <c:v>1.16103611229058</c:v>
                </c:pt>
                <c:pt idx="76">
                  <c:v>-2.35983146940547</c:v>
                </c:pt>
                <c:pt idx="77">
                  <c:v>-2.00134074977061</c:v>
                </c:pt>
                <c:pt idx="78">
                  <c:v>0.159487985775947</c:v>
                </c:pt>
                <c:pt idx="79">
                  <c:v>0.239621154595024</c:v>
                </c:pt>
                <c:pt idx="80">
                  <c:v>-1.03315303316661</c:v>
                </c:pt>
                <c:pt idx="81">
                  <c:v>1.8665632784471</c:v>
                </c:pt>
                <c:pt idx="82">
                  <c:v>-1.83644177912381</c:v>
                </c:pt>
                <c:pt idx="83">
                  <c:v>3.8963014757302</c:v>
                </c:pt>
                <c:pt idx="84">
                  <c:v>-0.398281307522367</c:v>
                </c:pt>
                <c:pt idx="85">
                  <c:v>-0.605937148783482</c:v>
                </c:pt>
                <c:pt idx="86">
                  <c:v>-1.79393618381302</c:v>
                </c:pt>
                <c:pt idx="87">
                  <c:v>-1.78978408365946</c:v>
                </c:pt>
                <c:pt idx="88">
                  <c:v>0.251283927801857</c:v>
                </c:pt>
                <c:pt idx="89">
                  <c:v>-0.455206901884871</c:v>
                </c:pt>
                <c:pt idx="90">
                  <c:v>2.99673325227616</c:v>
                </c:pt>
                <c:pt idx="91">
                  <c:v>0.567321699557709</c:v>
                </c:pt>
                <c:pt idx="92">
                  <c:v>0.875059679154731</c:v>
                </c:pt>
                <c:pt idx="93">
                  <c:v>1.42804451330624</c:v>
                </c:pt>
                <c:pt idx="94">
                  <c:v>2.63292837704033</c:v>
                </c:pt>
                <c:pt idx="95">
                  <c:v>2.92485447400333</c:v>
                </c:pt>
                <c:pt idx="96">
                  <c:v>-2.47937557009562</c:v>
                </c:pt>
                <c:pt idx="97">
                  <c:v>-1.87324347803763</c:v>
                </c:pt>
                <c:pt idx="98">
                  <c:v>-3.51922320562093</c:v>
                </c:pt>
                <c:pt idx="99">
                  <c:v>-3.20868939821396</c:v>
                </c:pt>
                <c:pt idx="100">
                  <c:v>-3.27198416371674</c:v>
                </c:pt>
                <c:pt idx="101">
                  <c:v>2.10496234108077</c:v>
                </c:pt>
                <c:pt idx="102">
                  <c:v>-2.72305020887503</c:v>
                </c:pt>
                <c:pt idx="103">
                  <c:v>1.93607609320588</c:v>
                </c:pt>
                <c:pt idx="104">
                  <c:v>2.71166907110098</c:v>
                </c:pt>
                <c:pt idx="105">
                  <c:v>2.81143560109582</c:v>
                </c:pt>
                <c:pt idx="106">
                  <c:v>1.16488396595831</c:v>
                </c:pt>
                <c:pt idx="107">
                  <c:v>-4.15816140162017</c:v>
                </c:pt>
                <c:pt idx="108">
                  <c:v>-7.18099153925481</c:v>
                </c:pt>
                <c:pt idx="109">
                  <c:v>-3.60847372001439</c:v>
                </c:pt>
                <c:pt idx="110">
                  <c:v>-4.42138800840881</c:v>
                </c:pt>
                <c:pt idx="111">
                  <c:v>-9.59887488705947</c:v>
                </c:pt>
                <c:pt idx="112">
                  <c:v>-5.58628704665188</c:v>
                </c:pt>
                <c:pt idx="113">
                  <c:v>-1.58241852870184</c:v>
                </c:pt>
                <c:pt idx="114">
                  <c:v>0.480574510859569</c:v>
                </c:pt>
                <c:pt idx="115">
                  <c:v>0.835384135175659</c:v>
                </c:pt>
                <c:pt idx="116">
                  <c:v>3.72096481472149</c:v>
                </c:pt>
                <c:pt idx="117">
                  <c:v>0.463406191506405</c:v>
                </c:pt>
                <c:pt idx="118">
                  <c:v>-2.79967902352258</c:v>
                </c:pt>
                <c:pt idx="119">
                  <c:v>-3.57480080919452</c:v>
                </c:pt>
                <c:pt idx="120">
                  <c:v>-2.63325696357011</c:v>
                </c:pt>
                <c:pt idx="121">
                  <c:v>-2.83711941244373</c:v>
                </c:pt>
                <c:pt idx="122">
                  <c:v>1.08618952350276</c:v>
                </c:pt>
                <c:pt idx="123">
                  <c:v>-2.98364767684215</c:v>
                </c:pt>
                <c:pt idx="124">
                  <c:v>-5.25641020425639</c:v>
                </c:pt>
                <c:pt idx="125">
                  <c:v>-0.375301680076603</c:v>
                </c:pt>
                <c:pt idx="126">
                  <c:v>-0.967830699454545</c:v>
                </c:pt>
                <c:pt idx="127">
                  <c:v>-3.25440844116976</c:v>
                </c:pt>
                <c:pt idx="128">
                  <c:v>-4.7985270130525</c:v>
                </c:pt>
                <c:pt idx="129">
                  <c:v>0.919699681682836</c:v>
                </c:pt>
                <c:pt idx="130">
                  <c:v>1.70129965038402</c:v>
                </c:pt>
                <c:pt idx="131">
                  <c:v>1.11134484061524</c:v>
                </c:pt>
                <c:pt idx="132">
                  <c:v>0.840191089866153</c:v>
                </c:pt>
                <c:pt idx="133">
                  <c:v>-0.838954062184108</c:v>
                </c:pt>
                <c:pt idx="134">
                  <c:v>-1.92680621377154</c:v>
                </c:pt>
                <c:pt idx="135">
                  <c:v>0.64582647151321</c:v>
                </c:pt>
                <c:pt idx="136">
                  <c:v>2.24453583526468</c:v>
                </c:pt>
                <c:pt idx="137">
                  <c:v>2.12689392715964</c:v>
                </c:pt>
                <c:pt idx="138">
                  <c:v>2.22615827450542</c:v>
                </c:pt>
                <c:pt idx="139">
                  <c:v>3.37386410255047</c:v>
                </c:pt>
                <c:pt idx="140">
                  <c:v>0.991486415517464</c:v>
                </c:pt>
                <c:pt idx="141">
                  <c:v>2.23108748660781</c:v>
                </c:pt>
                <c:pt idx="142">
                  <c:v>-2.24903221392178</c:v>
                </c:pt>
                <c:pt idx="143">
                  <c:v>-0.10788541319198</c:v>
                </c:pt>
                <c:pt idx="144">
                  <c:v>-1.02335805398927</c:v>
                </c:pt>
                <c:pt idx="145">
                  <c:v>2.1068076694561</c:v>
                </c:pt>
                <c:pt idx="146">
                  <c:v>2.25678330490507</c:v>
                </c:pt>
                <c:pt idx="147">
                  <c:v>-3.38098467534247</c:v>
                </c:pt>
                <c:pt idx="148">
                  <c:v>-0.835440453570097</c:v>
                </c:pt>
                <c:pt idx="149">
                  <c:v>-2.49969894345831</c:v>
                </c:pt>
                <c:pt idx="150">
                  <c:v>-1.02125738795431</c:v>
                </c:pt>
                <c:pt idx="151">
                  <c:v>2.9530240327575</c:v>
                </c:pt>
                <c:pt idx="152">
                  <c:v>-1.53066519866174</c:v>
                </c:pt>
                <c:pt idx="153">
                  <c:v>-1.57237270574204</c:v>
                </c:pt>
                <c:pt idx="154">
                  <c:v>-5.67501057281345</c:v>
                </c:pt>
                <c:pt idx="155">
                  <c:v>-7.36524760721431</c:v>
                </c:pt>
                <c:pt idx="156">
                  <c:v>3.75455990146287</c:v>
                </c:pt>
                <c:pt idx="157">
                  <c:v>1.62212851503394</c:v>
                </c:pt>
                <c:pt idx="158">
                  <c:v>3.65770970796334</c:v>
                </c:pt>
                <c:pt idx="159">
                  <c:v>2.13385633327539</c:v>
                </c:pt>
                <c:pt idx="160">
                  <c:v>0.408647201276466</c:v>
                </c:pt>
                <c:pt idx="161">
                  <c:v>-0.87945786207667</c:v>
                </c:pt>
                <c:pt idx="162">
                  <c:v>-3.11616341357316</c:v>
                </c:pt>
                <c:pt idx="163">
                  <c:v>0.670239275368182</c:v>
                </c:pt>
                <c:pt idx="164">
                  <c:v>-0.835935469365161</c:v>
                </c:pt>
                <c:pt idx="165">
                  <c:v>-0.246290541959127</c:v>
                </c:pt>
                <c:pt idx="166">
                  <c:v>-7.95792833830846</c:v>
                </c:pt>
                <c:pt idx="167">
                  <c:v>-0.331538956892309</c:v>
                </c:pt>
                <c:pt idx="168">
                  <c:v>-1.15071811740772</c:v>
                </c:pt>
                <c:pt idx="169">
                  <c:v>-2.92103611738511</c:v>
                </c:pt>
                <c:pt idx="170">
                  <c:v>-1.66852498521475</c:v>
                </c:pt>
                <c:pt idx="171">
                  <c:v>-1.99030755452976</c:v>
                </c:pt>
                <c:pt idx="172">
                  <c:v>-2.51580829140982</c:v>
                </c:pt>
                <c:pt idx="173">
                  <c:v>-3.03703099848033</c:v>
                </c:pt>
                <c:pt idx="174">
                  <c:v>-3.18411304680668</c:v>
                </c:pt>
                <c:pt idx="175">
                  <c:v>-0.212445012195989</c:v>
                </c:pt>
                <c:pt idx="176">
                  <c:v>-2.18013367001278</c:v>
                </c:pt>
                <c:pt idx="177">
                  <c:v>-1.38500304213111</c:v>
                </c:pt>
                <c:pt idx="178">
                  <c:v>-0.0113540970340438</c:v>
                </c:pt>
                <c:pt idx="179">
                  <c:v>-0.744134730824477</c:v>
                </c:pt>
                <c:pt idx="180">
                  <c:v>0.770354832646419</c:v>
                </c:pt>
                <c:pt idx="181">
                  <c:v>0.830199224289736</c:v>
                </c:pt>
                <c:pt idx="182">
                  <c:v>1.31170731836633</c:v>
                </c:pt>
                <c:pt idx="183">
                  <c:v>-3.68205992491719</c:v>
                </c:pt>
                <c:pt idx="184">
                  <c:v>-0.0328276136035655</c:v>
                </c:pt>
                <c:pt idx="185">
                  <c:v>-0.763174383243751</c:v>
                </c:pt>
                <c:pt idx="186">
                  <c:v>-1.34069012841392</c:v>
                </c:pt>
                <c:pt idx="187">
                  <c:v>2.76036601971506</c:v>
                </c:pt>
                <c:pt idx="188">
                  <c:v>0.988260887929577</c:v>
                </c:pt>
                <c:pt idx="189">
                  <c:v>-1.27475161250825</c:v>
                </c:pt>
                <c:pt idx="190">
                  <c:v>-0.938693949835056</c:v>
                </c:pt>
                <c:pt idx="191">
                  <c:v>0.636060861543975</c:v>
                </c:pt>
                <c:pt idx="192">
                  <c:v>1.10162507214648</c:v>
                </c:pt>
                <c:pt idx="193">
                  <c:v>1.17946913989913</c:v>
                </c:pt>
                <c:pt idx="194">
                  <c:v>-0.324036949514706</c:v>
                </c:pt>
                <c:pt idx="195">
                  <c:v>0.234570292105296</c:v>
                </c:pt>
                <c:pt idx="196">
                  <c:v>-3.53378333268198</c:v>
                </c:pt>
                <c:pt idx="197">
                  <c:v>-0.983140365097253</c:v>
                </c:pt>
                <c:pt idx="198">
                  <c:v>0.0859162346377147</c:v>
                </c:pt>
                <c:pt idx="199">
                  <c:v>1.21356943272973</c:v>
                </c:pt>
                <c:pt idx="200">
                  <c:v>-2.39590149899166</c:v>
                </c:pt>
                <c:pt idx="201">
                  <c:v>-0.532872130294351</c:v>
                </c:pt>
                <c:pt idx="202">
                  <c:v>-5.05452361598007</c:v>
                </c:pt>
                <c:pt idx="203">
                  <c:v>-1.17308489158898</c:v>
                </c:pt>
                <c:pt idx="204">
                  <c:v>0.783152458252587</c:v>
                </c:pt>
                <c:pt idx="205">
                  <c:v>-2.22625416367634</c:v>
                </c:pt>
                <c:pt idx="206">
                  <c:v>1.24242711177733</c:v>
                </c:pt>
                <c:pt idx="207">
                  <c:v>-2.3555152930215</c:v>
                </c:pt>
                <c:pt idx="208">
                  <c:v>-3.69202878730871</c:v>
                </c:pt>
                <c:pt idx="209">
                  <c:v>-3.11416598663376</c:v>
                </c:pt>
                <c:pt idx="210">
                  <c:v>-5.80580280363876</c:v>
                </c:pt>
                <c:pt idx="211">
                  <c:v>-1.11281769818553</c:v>
                </c:pt>
                <c:pt idx="212">
                  <c:v>2.64940275594299</c:v>
                </c:pt>
                <c:pt idx="213">
                  <c:v>-3.51540558097064</c:v>
                </c:pt>
                <c:pt idx="214">
                  <c:v>-4.29834815477306</c:v>
                </c:pt>
                <c:pt idx="215">
                  <c:v>-4.99284601644672</c:v>
                </c:pt>
                <c:pt idx="216">
                  <c:v>-0.517629803074975</c:v>
                </c:pt>
                <c:pt idx="217">
                  <c:v>1.83645875986545</c:v>
                </c:pt>
                <c:pt idx="218">
                  <c:v>4.16928885338373</c:v>
                </c:pt>
                <c:pt idx="219">
                  <c:v>-1.74006504170756</c:v>
                </c:pt>
                <c:pt idx="220">
                  <c:v>1.24839093173066</c:v>
                </c:pt>
                <c:pt idx="221">
                  <c:v>-0.103532663778019</c:v>
                </c:pt>
                <c:pt idx="222">
                  <c:v>0.382061139124382</c:v>
                </c:pt>
                <c:pt idx="223">
                  <c:v>-0.732152299144786</c:v>
                </c:pt>
                <c:pt idx="224">
                  <c:v>-0.216072708202461</c:v>
                </c:pt>
                <c:pt idx="225">
                  <c:v>-3.13490819973168</c:v>
                </c:pt>
                <c:pt idx="226">
                  <c:v>-0.515368800893796</c:v>
                </c:pt>
                <c:pt idx="227">
                  <c:v>-0.679182918383418</c:v>
                </c:pt>
                <c:pt idx="228">
                  <c:v>-2.50614798037418</c:v>
                </c:pt>
                <c:pt idx="229">
                  <c:v>-0.549601079453701</c:v>
                </c:pt>
                <c:pt idx="230">
                  <c:v>-0.61828342393914</c:v>
                </c:pt>
                <c:pt idx="231">
                  <c:v>-0.301798325190724</c:v>
                </c:pt>
                <c:pt idx="232">
                  <c:v>0.412739403606146</c:v>
                </c:pt>
                <c:pt idx="233">
                  <c:v>-1.76140800902115</c:v>
                </c:pt>
                <c:pt idx="234">
                  <c:v>-0.537332086974473</c:v>
                </c:pt>
                <c:pt idx="235">
                  <c:v>-4.40623562335515</c:v>
                </c:pt>
                <c:pt idx="236">
                  <c:v>0.808034429636436</c:v>
                </c:pt>
                <c:pt idx="237">
                  <c:v>1.45450428935736</c:v>
                </c:pt>
                <c:pt idx="238">
                  <c:v>5.00361080741927</c:v>
                </c:pt>
                <c:pt idx="239">
                  <c:v>-2.22702215632974</c:v>
                </c:pt>
                <c:pt idx="240">
                  <c:v>1.4364899083833</c:v>
                </c:pt>
                <c:pt idx="241">
                  <c:v>-4.20266787180621</c:v>
                </c:pt>
                <c:pt idx="242">
                  <c:v>-4.719553010378</c:v>
                </c:pt>
                <c:pt idx="243">
                  <c:v>-5.04871538864806</c:v>
                </c:pt>
                <c:pt idx="244">
                  <c:v>10.9653112640871</c:v>
                </c:pt>
                <c:pt idx="245">
                  <c:v>4.90488873326389</c:v>
                </c:pt>
                <c:pt idx="246">
                  <c:v>-0.295175835023102</c:v>
                </c:pt>
                <c:pt idx="247">
                  <c:v>7.06817035803618</c:v>
                </c:pt>
                <c:pt idx="248">
                  <c:v>1.90346217166034</c:v>
                </c:pt>
                <c:pt idx="249">
                  <c:v>-1.78513611764343</c:v>
                </c:pt>
                <c:pt idx="250">
                  <c:v>-0.307923668184614</c:v>
                </c:pt>
                <c:pt idx="251">
                  <c:v>-0.274359736244161</c:v>
                </c:pt>
                <c:pt idx="252">
                  <c:v>-2.03937086598801</c:v>
                </c:pt>
                <c:pt idx="253">
                  <c:v>-2.72362539035112</c:v>
                </c:pt>
                <c:pt idx="254">
                  <c:v>-4.22228625777859</c:v>
                </c:pt>
                <c:pt idx="255">
                  <c:v>-0.557243785825101</c:v>
                </c:pt>
                <c:pt idx="256">
                  <c:v>-1.21839457016083</c:v>
                </c:pt>
                <c:pt idx="257">
                  <c:v>-4.06365397011653</c:v>
                </c:pt>
                <c:pt idx="258">
                  <c:v>-1.370893237668</c:v>
                </c:pt>
                <c:pt idx="259">
                  <c:v>-3.00319714563601</c:v>
                </c:pt>
                <c:pt idx="260">
                  <c:v>-1.84049661298565</c:v>
                </c:pt>
                <c:pt idx="261">
                  <c:v>-3.91397437358413</c:v>
                </c:pt>
                <c:pt idx="262">
                  <c:v>-2.24432883028595</c:v>
                </c:pt>
                <c:pt idx="263">
                  <c:v>-2.74936585335601</c:v>
                </c:pt>
                <c:pt idx="264">
                  <c:v>-4.66100869120019</c:v>
                </c:pt>
                <c:pt idx="265">
                  <c:v>0.0425561040395266</c:v>
                </c:pt>
                <c:pt idx="266">
                  <c:v>1.01027420233894</c:v>
                </c:pt>
                <c:pt idx="267">
                  <c:v>-1.77023297673025</c:v>
                </c:pt>
                <c:pt idx="268">
                  <c:v>-3.52322535018549</c:v>
                </c:pt>
                <c:pt idx="269">
                  <c:v>2.55180851835708</c:v>
                </c:pt>
                <c:pt idx="270">
                  <c:v>-8.52234036118171</c:v>
                </c:pt>
                <c:pt idx="271">
                  <c:v>-2.46703139517518</c:v>
                </c:pt>
                <c:pt idx="272">
                  <c:v>-1.41034824111165</c:v>
                </c:pt>
                <c:pt idx="273">
                  <c:v>-6.14250739046135</c:v>
                </c:pt>
                <c:pt idx="274">
                  <c:v>-5.28806816130525</c:v>
                </c:pt>
                <c:pt idx="275">
                  <c:v>-6.19841254006054</c:v>
                </c:pt>
                <c:pt idx="276">
                  <c:v>-4.25790717258288</c:v>
                </c:pt>
                <c:pt idx="277">
                  <c:v>-5.27934974874116</c:v>
                </c:pt>
                <c:pt idx="278">
                  <c:v>0.335574054457457</c:v>
                </c:pt>
                <c:pt idx="279">
                  <c:v>-2.5048732973256</c:v>
                </c:pt>
                <c:pt idx="280">
                  <c:v>-1.94028995364317</c:v>
                </c:pt>
                <c:pt idx="281">
                  <c:v>-5.42040413120037</c:v>
                </c:pt>
                <c:pt idx="282">
                  <c:v>-3.14698582264966</c:v>
                </c:pt>
                <c:pt idx="283">
                  <c:v>-3.73899237640655</c:v>
                </c:pt>
                <c:pt idx="284">
                  <c:v>-2.13788587137108</c:v>
                </c:pt>
                <c:pt idx="285">
                  <c:v>-2.85053825237891</c:v>
                </c:pt>
                <c:pt idx="286">
                  <c:v>-2.79573096925957</c:v>
                </c:pt>
                <c:pt idx="287">
                  <c:v>-3.16721109476886</c:v>
                </c:pt>
                <c:pt idx="288">
                  <c:v>-1.87843519815718</c:v>
                </c:pt>
                <c:pt idx="289">
                  <c:v>0.0448068080493016</c:v>
                </c:pt>
                <c:pt idx="290">
                  <c:v>-3.54710582547155</c:v>
                </c:pt>
                <c:pt idx="291">
                  <c:v>-1.51432347534973</c:v>
                </c:pt>
                <c:pt idx="292">
                  <c:v>-1.24834900474188</c:v>
                </c:pt>
                <c:pt idx="293">
                  <c:v>-0.370573139128666</c:v>
                </c:pt>
                <c:pt idx="294">
                  <c:v>0.590046641048602</c:v>
                </c:pt>
                <c:pt idx="295">
                  <c:v>4.72148571974315</c:v>
                </c:pt>
                <c:pt idx="296">
                  <c:v>0.94383168469242</c:v>
                </c:pt>
                <c:pt idx="297">
                  <c:v>1.95550726486793</c:v>
                </c:pt>
                <c:pt idx="298">
                  <c:v>2.42640429125992</c:v>
                </c:pt>
                <c:pt idx="299">
                  <c:v>1.38311434418438</c:v>
                </c:pt>
                <c:pt idx="300">
                  <c:v>0.945046805757876</c:v>
                </c:pt>
                <c:pt idx="301">
                  <c:v>4.9404922675901</c:v>
                </c:pt>
                <c:pt idx="302">
                  <c:v>4.75828592256332</c:v>
                </c:pt>
                <c:pt idx="303">
                  <c:v>-1.74343870795509</c:v>
                </c:pt>
                <c:pt idx="304">
                  <c:v>6.26313873881855</c:v>
                </c:pt>
                <c:pt idx="305">
                  <c:v>1.42020726715243</c:v>
                </c:pt>
                <c:pt idx="306">
                  <c:v>2.522723794034</c:v>
                </c:pt>
                <c:pt idx="307">
                  <c:v>1.08018405859502</c:v>
                </c:pt>
                <c:pt idx="308">
                  <c:v>6.00853992399779</c:v>
                </c:pt>
                <c:pt idx="309">
                  <c:v>9.76980925277041</c:v>
                </c:pt>
                <c:pt idx="310">
                  <c:v>3.34210463995375</c:v>
                </c:pt>
                <c:pt idx="311">
                  <c:v>1.48863016792675</c:v>
                </c:pt>
                <c:pt idx="312">
                  <c:v>3.12394200953724</c:v>
                </c:pt>
                <c:pt idx="313">
                  <c:v>0.276305356860249</c:v>
                </c:pt>
                <c:pt idx="314">
                  <c:v>-0.00352041669517433</c:v>
                </c:pt>
                <c:pt idx="315">
                  <c:v>-1.57915713913686</c:v>
                </c:pt>
                <c:pt idx="316">
                  <c:v>-4.72883805304592</c:v>
                </c:pt>
                <c:pt idx="317">
                  <c:v>2.81425706630106</c:v>
                </c:pt>
                <c:pt idx="318">
                  <c:v>-0.15976212884819</c:v>
                </c:pt>
                <c:pt idx="319">
                  <c:v>0.0922556834349599</c:v>
                </c:pt>
                <c:pt idx="320">
                  <c:v>5.56222437107846</c:v>
                </c:pt>
                <c:pt idx="321">
                  <c:v>-0.414738523099821</c:v>
                </c:pt>
                <c:pt idx="322">
                  <c:v>12.9970962349293</c:v>
                </c:pt>
                <c:pt idx="323">
                  <c:v>1.29507908354133</c:v>
                </c:pt>
                <c:pt idx="324">
                  <c:v>7.10203949721577</c:v>
                </c:pt>
                <c:pt idx="325">
                  <c:v>11.3066013736796</c:v>
                </c:pt>
                <c:pt idx="326">
                  <c:v>11.8932003850902</c:v>
                </c:pt>
                <c:pt idx="327">
                  <c:v>9.41888944200962</c:v>
                </c:pt>
                <c:pt idx="328">
                  <c:v>3.93768147433174</c:v>
                </c:pt>
                <c:pt idx="329">
                  <c:v>9.56115670396524</c:v>
                </c:pt>
                <c:pt idx="330">
                  <c:v>7.00629703024011</c:v>
                </c:pt>
                <c:pt idx="331">
                  <c:v>0.236966691301845</c:v>
                </c:pt>
                <c:pt idx="332">
                  <c:v>-4.00186157838479</c:v>
                </c:pt>
                <c:pt idx="333">
                  <c:v>5.22821368907079</c:v>
                </c:pt>
                <c:pt idx="334">
                  <c:v>-6.96750675033042</c:v>
                </c:pt>
                <c:pt idx="335">
                  <c:v>5.31231331748008</c:v>
                </c:pt>
                <c:pt idx="336">
                  <c:v>-2.29471716862267</c:v>
                </c:pt>
                <c:pt idx="337">
                  <c:v>-0.231444288207491</c:v>
                </c:pt>
                <c:pt idx="338">
                  <c:v>-2.234128971588</c:v>
                </c:pt>
                <c:pt idx="339">
                  <c:v>-2.24175196985211</c:v>
                </c:pt>
                <c:pt idx="340">
                  <c:v>-2.94535710857822</c:v>
                </c:pt>
                <c:pt idx="341">
                  <c:v>-3.60647059846201</c:v>
                </c:pt>
                <c:pt idx="342">
                  <c:v>0.114060216847953</c:v>
                </c:pt>
                <c:pt idx="343">
                  <c:v>2.50439523562765</c:v>
                </c:pt>
                <c:pt idx="344">
                  <c:v>6.07184706885961</c:v>
                </c:pt>
                <c:pt idx="345">
                  <c:v>-1.401447462922</c:v>
                </c:pt>
                <c:pt idx="346">
                  <c:v>-2.53057023585018</c:v>
                </c:pt>
                <c:pt idx="347">
                  <c:v>1.63349617045557</c:v>
                </c:pt>
                <c:pt idx="348">
                  <c:v>2.89570323236982</c:v>
                </c:pt>
                <c:pt idx="349">
                  <c:v>-0.973140908310015</c:v>
                </c:pt>
                <c:pt idx="350">
                  <c:v>3.78198355469128</c:v>
                </c:pt>
                <c:pt idx="351">
                  <c:v>2.40194883754518</c:v>
                </c:pt>
                <c:pt idx="352">
                  <c:v>-0.266243490876768</c:v>
                </c:pt>
                <c:pt idx="353">
                  <c:v>0.701633899712995</c:v>
                </c:pt>
                <c:pt idx="354">
                  <c:v>3.02234648941385</c:v>
                </c:pt>
                <c:pt idx="355">
                  <c:v>0.0562142559203735</c:v>
                </c:pt>
                <c:pt idx="356">
                  <c:v>-0.543379883919677</c:v>
                </c:pt>
                <c:pt idx="357">
                  <c:v>2.04758436748298</c:v>
                </c:pt>
                <c:pt idx="358">
                  <c:v>0.172620908709398</c:v>
                </c:pt>
                <c:pt idx="359">
                  <c:v>1.56204017551914</c:v>
                </c:pt>
                <c:pt idx="360">
                  <c:v>4.47925919898846</c:v>
                </c:pt>
                <c:pt idx="361">
                  <c:v>-3.23114514684265</c:v>
                </c:pt>
                <c:pt idx="362">
                  <c:v>-3.85201367409279</c:v>
                </c:pt>
                <c:pt idx="363">
                  <c:v>-1.52421822709993</c:v>
                </c:pt>
                <c:pt idx="364">
                  <c:v>2.92284336073684</c:v>
                </c:pt>
                <c:pt idx="365">
                  <c:v>-5.92028565421055</c:v>
                </c:pt>
                <c:pt idx="366">
                  <c:v>-6.31153860166739</c:v>
                </c:pt>
                <c:pt idx="367">
                  <c:v>-1.26108735520534</c:v>
                </c:pt>
                <c:pt idx="368">
                  <c:v>-1.94027074374445</c:v>
                </c:pt>
                <c:pt idx="369">
                  <c:v>3.48312617834335</c:v>
                </c:pt>
                <c:pt idx="370">
                  <c:v>1.79483442436476</c:v>
                </c:pt>
                <c:pt idx="371">
                  <c:v>-0.980853044942237</c:v>
                </c:pt>
                <c:pt idx="372">
                  <c:v>-1.98283931411572</c:v>
                </c:pt>
                <c:pt idx="373">
                  <c:v>-3.73474945469984</c:v>
                </c:pt>
                <c:pt idx="374">
                  <c:v>-4.52963276693657</c:v>
                </c:pt>
                <c:pt idx="375">
                  <c:v>1.45504905328342</c:v>
                </c:pt>
                <c:pt idx="376">
                  <c:v>1.24611034641867</c:v>
                </c:pt>
                <c:pt idx="377">
                  <c:v>-5.06685484235872</c:v>
                </c:pt>
                <c:pt idx="378">
                  <c:v>5.74793937021637</c:v>
                </c:pt>
                <c:pt idx="379">
                  <c:v>3.75723539562257</c:v>
                </c:pt>
                <c:pt idx="380">
                  <c:v>1.19984631429546</c:v>
                </c:pt>
                <c:pt idx="381">
                  <c:v>1.56106939544075</c:v>
                </c:pt>
                <c:pt idx="382">
                  <c:v>-0.47675825977143</c:v>
                </c:pt>
                <c:pt idx="383">
                  <c:v>2.11416648871126</c:v>
                </c:pt>
                <c:pt idx="384">
                  <c:v>-3.9474623588703</c:v>
                </c:pt>
                <c:pt idx="385">
                  <c:v>2.20803880768295</c:v>
                </c:pt>
                <c:pt idx="386">
                  <c:v>-1.88612934018287</c:v>
                </c:pt>
                <c:pt idx="387">
                  <c:v>9.58964827817395</c:v>
                </c:pt>
                <c:pt idx="388">
                  <c:v>-3.7400237410265</c:v>
                </c:pt>
                <c:pt idx="389">
                  <c:v>-6.4280133901577</c:v>
                </c:pt>
                <c:pt idx="390">
                  <c:v>0.262820970232298</c:v>
                </c:pt>
                <c:pt idx="391">
                  <c:v>5.25240809904544</c:v>
                </c:pt>
                <c:pt idx="392">
                  <c:v>-0.491304434092122</c:v>
                </c:pt>
                <c:pt idx="393">
                  <c:v>-1.25091404652878</c:v>
                </c:pt>
                <c:pt idx="394">
                  <c:v>9.46714119790205</c:v>
                </c:pt>
                <c:pt idx="395">
                  <c:v>0.876861364286924</c:v>
                </c:pt>
                <c:pt idx="396">
                  <c:v>-1.32689601651887</c:v>
                </c:pt>
                <c:pt idx="397">
                  <c:v>2.29778336103639</c:v>
                </c:pt>
              </c:numCache>
            </c:numRef>
          </c:yVal>
          <c:smooth val="0"/>
        </c:ser>
        <c:axId val="65321764"/>
        <c:axId val="30072146"/>
      </c:scatterChart>
      <c:valAx>
        <c:axId val="65321764"/>
        <c:scaling>
          <c:orientation val="minMax"/>
          <c:max val="36"/>
          <c:min val="6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Fitted Values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0072146"/>
        <c:crossesAt val="-10"/>
        <c:crossBetween val="midCat"/>
      </c:valAx>
      <c:valAx>
        <c:axId val="30072146"/>
        <c:scaling>
          <c:orientation val="minMax"/>
          <c:min val="-1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Residuals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532176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1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'Residual Normality'!$D$2</c:f>
              <c:strCache>
                <c:ptCount val="1"/>
                <c:pt idx="0">
                  <c:v>Freq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'Residual Normality'!$C$3:$C$400</c:f>
              <c:numCache>
                <c:formatCode>General</c:formatCode>
                <c:ptCount val="398"/>
                <c:pt idx="0">
                  <c:v>-2.9</c:v>
                </c:pt>
                <c:pt idx="1">
                  <c:v>-2.6</c:v>
                </c:pt>
                <c:pt idx="2">
                  <c:v>-2.4</c:v>
                </c:pt>
                <c:pt idx="3">
                  <c:v>-2.2</c:v>
                </c:pt>
                <c:pt idx="4">
                  <c:v>-2.2</c:v>
                </c:pt>
                <c:pt idx="5">
                  <c:v>-2.1</c:v>
                </c:pt>
                <c:pt idx="6">
                  <c:v>-1.9</c:v>
                </c:pt>
                <c:pt idx="7">
                  <c:v>-1.9</c:v>
                </c:pt>
                <c:pt idx="8">
                  <c:v>-1.9</c:v>
                </c:pt>
                <c:pt idx="9">
                  <c:v>-1.9</c:v>
                </c:pt>
                <c:pt idx="10">
                  <c:v>-1.9</c:v>
                </c:pt>
                <c:pt idx="11">
                  <c:v>-1.8</c:v>
                </c:pt>
                <c:pt idx="12">
                  <c:v>-1.8</c:v>
                </c:pt>
                <c:pt idx="13">
                  <c:v>-1.7</c:v>
                </c:pt>
                <c:pt idx="14">
                  <c:v>-1.7</c:v>
                </c:pt>
                <c:pt idx="15">
                  <c:v>-1.6</c:v>
                </c:pt>
                <c:pt idx="16">
                  <c:v>-1.6</c:v>
                </c:pt>
                <c:pt idx="17">
                  <c:v>-1.6</c:v>
                </c:pt>
                <c:pt idx="18">
                  <c:v>-1.6</c:v>
                </c:pt>
                <c:pt idx="19">
                  <c:v>-1.6</c:v>
                </c:pt>
                <c:pt idx="20">
                  <c:v>-1.5</c:v>
                </c:pt>
                <c:pt idx="21">
                  <c:v>-1.5</c:v>
                </c:pt>
                <c:pt idx="22">
                  <c:v>-1.5</c:v>
                </c:pt>
                <c:pt idx="23">
                  <c:v>-1.5</c:v>
                </c:pt>
                <c:pt idx="24">
                  <c:v>-1.5</c:v>
                </c:pt>
                <c:pt idx="25">
                  <c:v>-1.4</c:v>
                </c:pt>
                <c:pt idx="26">
                  <c:v>-1.4</c:v>
                </c:pt>
                <c:pt idx="27">
                  <c:v>-1.4</c:v>
                </c:pt>
                <c:pt idx="28">
                  <c:v>-1.4</c:v>
                </c:pt>
                <c:pt idx="29">
                  <c:v>-1.3</c:v>
                </c:pt>
                <c:pt idx="30">
                  <c:v>-1.3</c:v>
                </c:pt>
                <c:pt idx="31">
                  <c:v>-1.3</c:v>
                </c:pt>
                <c:pt idx="32">
                  <c:v>-1.3</c:v>
                </c:pt>
                <c:pt idx="33">
                  <c:v>-1.3</c:v>
                </c:pt>
                <c:pt idx="34">
                  <c:v>-1.3</c:v>
                </c:pt>
                <c:pt idx="35">
                  <c:v>-1.3</c:v>
                </c:pt>
                <c:pt idx="36">
                  <c:v>-1.2</c:v>
                </c:pt>
                <c:pt idx="37">
                  <c:v>-1.2</c:v>
                </c:pt>
                <c:pt idx="38">
                  <c:v>-1.2</c:v>
                </c:pt>
                <c:pt idx="39">
                  <c:v>-1.2</c:v>
                </c:pt>
                <c:pt idx="40">
                  <c:v>-1.2</c:v>
                </c:pt>
                <c:pt idx="41">
                  <c:v>-1.1</c:v>
                </c:pt>
                <c:pt idx="42">
                  <c:v>-1.1</c:v>
                </c:pt>
                <c:pt idx="43">
                  <c:v>-1.1</c:v>
                </c:pt>
                <c:pt idx="44">
                  <c:v>-1.1</c:v>
                </c:pt>
                <c:pt idx="45">
                  <c:v>-1.1</c:v>
                </c:pt>
                <c:pt idx="46">
                  <c:v>-1.1</c:v>
                </c:pt>
                <c:pt idx="47">
                  <c:v>-1.1</c:v>
                </c:pt>
                <c:pt idx="48">
                  <c:v>-1.1</c:v>
                </c:pt>
                <c:pt idx="49">
                  <c:v>-1.1</c:v>
                </c:pt>
                <c:pt idx="50">
                  <c:v>-1.1</c:v>
                </c:pt>
                <c:pt idx="51">
                  <c:v>-1.1</c:v>
                </c:pt>
                <c:pt idx="52">
                  <c:v>-1.1</c:v>
                </c:pt>
                <c:pt idx="53">
                  <c:v>-1.1</c:v>
                </c:pt>
                <c:pt idx="54">
                  <c:v>-1.1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-0.9</c:v>
                </c:pt>
                <c:pt idx="65">
                  <c:v>-0.9</c:v>
                </c:pt>
                <c:pt idx="66">
                  <c:v>-0.9</c:v>
                </c:pt>
                <c:pt idx="67">
                  <c:v>-0.9</c:v>
                </c:pt>
                <c:pt idx="68">
                  <c:v>-0.9</c:v>
                </c:pt>
                <c:pt idx="69">
                  <c:v>-0.9</c:v>
                </c:pt>
                <c:pt idx="70">
                  <c:v>-0.9</c:v>
                </c:pt>
                <c:pt idx="71">
                  <c:v>-0.9</c:v>
                </c:pt>
                <c:pt idx="72">
                  <c:v>-0.9</c:v>
                </c:pt>
                <c:pt idx="73">
                  <c:v>-0.9</c:v>
                </c:pt>
                <c:pt idx="74">
                  <c:v>-0.9</c:v>
                </c:pt>
                <c:pt idx="75">
                  <c:v>-0.8</c:v>
                </c:pt>
                <c:pt idx="76">
                  <c:v>-0.8</c:v>
                </c:pt>
                <c:pt idx="77">
                  <c:v>-0.8</c:v>
                </c:pt>
                <c:pt idx="78">
                  <c:v>-0.8</c:v>
                </c:pt>
                <c:pt idx="79">
                  <c:v>-0.8</c:v>
                </c:pt>
                <c:pt idx="80">
                  <c:v>-0.8</c:v>
                </c:pt>
                <c:pt idx="81">
                  <c:v>-0.8</c:v>
                </c:pt>
                <c:pt idx="82">
                  <c:v>-0.8</c:v>
                </c:pt>
                <c:pt idx="83">
                  <c:v>-0.8</c:v>
                </c:pt>
                <c:pt idx="84">
                  <c:v>-0.8</c:v>
                </c:pt>
                <c:pt idx="85">
                  <c:v>-0.8</c:v>
                </c:pt>
                <c:pt idx="86">
                  <c:v>-0.8</c:v>
                </c:pt>
                <c:pt idx="87">
                  <c:v>-0.7</c:v>
                </c:pt>
                <c:pt idx="88">
                  <c:v>-0.7</c:v>
                </c:pt>
                <c:pt idx="89">
                  <c:v>-0.7</c:v>
                </c:pt>
                <c:pt idx="90">
                  <c:v>-0.7</c:v>
                </c:pt>
                <c:pt idx="91">
                  <c:v>-0.7</c:v>
                </c:pt>
                <c:pt idx="92">
                  <c:v>-0.7</c:v>
                </c:pt>
                <c:pt idx="93">
                  <c:v>-0.7</c:v>
                </c:pt>
                <c:pt idx="94">
                  <c:v>-0.7</c:v>
                </c:pt>
                <c:pt idx="95">
                  <c:v>-0.7</c:v>
                </c:pt>
                <c:pt idx="96">
                  <c:v>-0.7</c:v>
                </c:pt>
                <c:pt idx="97">
                  <c:v>-0.7</c:v>
                </c:pt>
                <c:pt idx="98">
                  <c:v>-0.7</c:v>
                </c:pt>
                <c:pt idx="99">
                  <c:v>-0.7</c:v>
                </c:pt>
                <c:pt idx="100">
                  <c:v>-0.7</c:v>
                </c:pt>
                <c:pt idx="101">
                  <c:v>-0.6</c:v>
                </c:pt>
                <c:pt idx="102">
                  <c:v>-0.6</c:v>
                </c:pt>
                <c:pt idx="103">
                  <c:v>-0.6</c:v>
                </c:pt>
                <c:pt idx="104">
                  <c:v>-0.6</c:v>
                </c:pt>
                <c:pt idx="105">
                  <c:v>-0.6</c:v>
                </c:pt>
                <c:pt idx="106">
                  <c:v>-0.6</c:v>
                </c:pt>
                <c:pt idx="107">
                  <c:v>-0.6</c:v>
                </c:pt>
                <c:pt idx="108">
                  <c:v>-0.6</c:v>
                </c:pt>
                <c:pt idx="109">
                  <c:v>-0.6</c:v>
                </c:pt>
                <c:pt idx="110">
                  <c:v>-0.6</c:v>
                </c:pt>
                <c:pt idx="111">
                  <c:v>-0.6</c:v>
                </c:pt>
                <c:pt idx="112">
                  <c:v>-0.6</c:v>
                </c:pt>
                <c:pt idx="113">
                  <c:v>-0.6</c:v>
                </c:pt>
                <c:pt idx="114">
                  <c:v>-0.5</c:v>
                </c:pt>
                <c:pt idx="115">
                  <c:v>-0.5</c:v>
                </c:pt>
                <c:pt idx="116">
                  <c:v>-0.5</c:v>
                </c:pt>
                <c:pt idx="117">
                  <c:v>-0.5</c:v>
                </c:pt>
                <c:pt idx="118">
                  <c:v>-0.5</c:v>
                </c:pt>
                <c:pt idx="119">
                  <c:v>-0.5</c:v>
                </c:pt>
                <c:pt idx="120">
                  <c:v>-0.5</c:v>
                </c:pt>
                <c:pt idx="121">
                  <c:v>-0.5</c:v>
                </c:pt>
                <c:pt idx="122">
                  <c:v>-0.5</c:v>
                </c:pt>
                <c:pt idx="123">
                  <c:v>-0.5</c:v>
                </c:pt>
                <c:pt idx="124">
                  <c:v>-0.5</c:v>
                </c:pt>
                <c:pt idx="125">
                  <c:v>-0.5</c:v>
                </c:pt>
                <c:pt idx="126">
                  <c:v>-0.5</c:v>
                </c:pt>
                <c:pt idx="127">
                  <c:v>-0.5</c:v>
                </c:pt>
                <c:pt idx="128">
                  <c:v>-0.5</c:v>
                </c:pt>
                <c:pt idx="129">
                  <c:v>-0.4</c:v>
                </c:pt>
                <c:pt idx="130">
                  <c:v>-0.4</c:v>
                </c:pt>
                <c:pt idx="131">
                  <c:v>-0.4</c:v>
                </c:pt>
                <c:pt idx="132">
                  <c:v>-0.4</c:v>
                </c:pt>
                <c:pt idx="133">
                  <c:v>-0.4</c:v>
                </c:pt>
                <c:pt idx="134">
                  <c:v>-0.4</c:v>
                </c:pt>
                <c:pt idx="135">
                  <c:v>-0.4</c:v>
                </c:pt>
                <c:pt idx="136">
                  <c:v>-0.4</c:v>
                </c:pt>
                <c:pt idx="137">
                  <c:v>-0.4</c:v>
                </c:pt>
                <c:pt idx="138">
                  <c:v>-0.4</c:v>
                </c:pt>
                <c:pt idx="139">
                  <c:v>-0.4</c:v>
                </c:pt>
                <c:pt idx="140">
                  <c:v>-0.4</c:v>
                </c:pt>
                <c:pt idx="141">
                  <c:v>-0.4</c:v>
                </c:pt>
                <c:pt idx="142">
                  <c:v>-0.4</c:v>
                </c:pt>
                <c:pt idx="143">
                  <c:v>-0.3</c:v>
                </c:pt>
                <c:pt idx="144">
                  <c:v>-0.3</c:v>
                </c:pt>
                <c:pt idx="145">
                  <c:v>-0.3</c:v>
                </c:pt>
                <c:pt idx="146">
                  <c:v>-0.3</c:v>
                </c:pt>
                <c:pt idx="147">
                  <c:v>-0.3</c:v>
                </c:pt>
                <c:pt idx="148">
                  <c:v>-0.3</c:v>
                </c:pt>
                <c:pt idx="149">
                  <c:v>-0.3</c:v>
                </c:pt>
                <c:pt idx="150">
                  <c:v>-0.3</c:v>
                </c:pt>
                <c:pt idx="151">
                  <c:v>-0.3</c:v>
                </c:pt>
                <c:pt idx="152">
                  <c:v>-0.3</c:v>
                </c:pt>
                <c:pt idx="153">
                  <c:v>-0.3</c:v>
                </c:pt>
                <c:pt idx="154">
                  <c:v>-0.3</c:v>
                </c:pt>
                <c:pt idx="155">
                  <c:v>-0.3</c:v>
                </c:pt>
                <c:pt idx="156">
                  <c:v>-0.3</c:v>
                </c:pt>
                <c:pt idx="157">
                  <c:v>-0.3</c:v>
                </c:pt>
                <c:pt idx="158">
                  <c:v>-0.2</c:v>
                </c:pt>
                <c:pt idx="159">
                  <c:v>-0.2</c:v>
                </c:pt>
                <c:pt idx="160">
                  <c:v>-0.2</c:v>
                </c:pt>
                <c:pt idx="161">
                  <c:v>-0.2</c:v>
                </c:pt>
                <c:pt idx="162">
                  <c:v>-0.2</c:v>
                </c:pt>
                <c:pt idx="163">
                  <c:v>-0.2</c:v>
                </c:pt>
                <c:pt idx="164">
                  <c:v>-0.2</c:v>
                </c:pt>
                <c:pt idx="165">
                  <c:v>-0.2</c:v>
                </c:pt>
                <c:pt idx="166">
                  <c:v>-0.2</c:v>
                </c:pt>
                <c:pt idx="167">
                  <c:v>-0.2</c:v>
                </c:pt>
                <c:pt idx="168">
                  <c:v>-0.2</c:v>
                </c:pt>
                <c:pt idx="169">
                  <c:v>-0.2</c:v>
                </c:pt>
                <c:pt idx="170">
                  <c:v>-0.2</c:v>
                </c:pt>
                <c:pt idx="171">
                  <c:v>-0.2</c:v>
                </c:pt>
                <c:pt idx="172">
                  <c:v>-0.2</c:v>
                </c:pt>
                <c:pt idx="173">
                  <c:v>-0.2</c:v>
                </c:pt>
                <c:pt idx="174">
                  <c:v>-0.1</c:v>
                </c:pt>
                <c:pt idx="175">
                  <c:v>-0.1</c:v>
                </c:pt>
                <c:pt idx="176">
                  <c:v>-0.1</c:v>
                </c:pt>
                <c:pt idx="177">
                  <c:v>-0.1</c:v>
                </c:pt>
                <c:pt idx="178">
                  <c:v>-0.1</c:v>
                </c:pt>
                <c:pt idx="179">
                  <c:v>-0.1</c:v>
                </c:pt>
                <c:pt idx="180">
                  <c:v>-0.1</c:v>
                </c:pt>
                <c:pt idx="181">
                  <c:v>-0.1</c:v>
                </c:pt>
                <c:pt idx="182">
                  <c:v>-0.1</c:v>
                </c:pt>
                <c:pt idx="183">
                  <c:v>-0.1</c:v>
                </c:pt>
                <c:pt idx="184">
                  <c:v>-0.1</c:v>
                </c:pt>
                <c:pt idx="185">
                  <c:v>-0.1</c:v>
                </c:pt>
                <c:pt idx="186">
                  <c:v>-0.1</c:v>
                </c:pt>
                <c:pt idx="187">
                  <c:v>-0.1</c:v>
                </c:pt>
                <c:pt idx="188">
                  <c:v>-0.1</c:v>
                </c:pt>
                <c:pt idx="189">
                  <c:v>-0.1</c:v>
                </c:pt>
                <c:pt idx="190">
                  <c:v>-0.1</c:v>
                </c:pt>
                <c:pt idx="191">
                  <c:v>-0.1</c:v>
                </c:pt>
                <c:pt idx="192">
                  <c:v>-0.1</c:v>
                </c:pt>
                <c:pt idx="193">
                  <c:v>-0.1</c:v>
                </c:pt>
                <c:pt idx="194">
                  <c:v>-0.1</c:v>
                </c:pt>
                <c:pt idx="195">
                  <c:v>-0.1</c:v>
                </c:pt>
                <c:pt idx="196">
                  <c:v>-0</c:v>
                </c:pt>
                <c:pt idx="197">
                  <c:v>-0</c:v>
                </c:pt>
                <c:pt idx="198">
                  <c:v>-0</c:v>
                </c:pt>
                <c:pt idx="199">
                  <c:v>-0</c:v>
                </c:pt>
                <c:pt idx="200">
                  <c:v>-0</c:v>
                </c:pt>
                <c:pt idx="201">
                  <c:v>-0</c:v>
                </c:pt>
                <c:pt idx="202">
                  <c:v>-0</c:v>
                </c:pt>
                <c:pt idx="203">
                  <c:v>-0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0.1</c:v>
                </c:pt>
                <c:pt idx="213">
                  <c:v>0.1</c:v>
                </c:pt>
                <c:pt idx="214">
                  <c:v>0.1</c:v>
                </c:pt>
                <c:pt idx="215">
                  <c:v>0.1</c:v>
                </c:pt>
                <c:pt idx="216">
                  <c:v>0.1</c:v>
                </c:pt>
                <c:pt idx="217">
                  <c:v>0.1</c:v>
                </c:pt>
                <c:pt idx="218">
                  <c:v>0.1</c:v>
                </c:pt>
                <c:pt idx="219">
                  <c:v>0.1</c:v>
                </c:pt>
                <c:pt idx="220">
                  <c:v>0.1</c:v>
                </c:pt>
                <c:pt idx="221">
                  <c:v>0.1</c:v>
                </c:pt>
                <c:pt idx="222">
                  <c:v>0.1</c:v>
                </c:pt>
                <c:pt idx="223">
                  <c:v>0.1</c:v>
                </c:pt>
                <c:pt idx="224">
                  <c:v>0.1</c:v>
                </c:pt>
                <c:pt idx="225">
                  <c:v>0.1</c:v>
                </c:pt>
                <c:pt idx="226">
                  <c:v>0.1</c:v>
                </c:pt>
                <c:pt idx="227">
                  <c:v>0.1</c:v>
                </c:pt>
                <c:pt idx="228">
                  <c:v>0.2</c:v>
                </c:pt>
                <c:pt idx="229">
                  <c:v>0.2</c:v>
                </c:pt>
                <c:pt idx="230">
                  <c:v>0.2</c:v>
                </c:pt>
                <c:pt idx="231">
                  <c:v>0.2</c:v>
                </c:pt>
                <c:pt idx="232">
                  <c:v>0.2</c:v>
                </c:pt>
                <c:pt idx="233">
                  <c:v>0.2</c:v>
                </c:pt>
                <c:pt idx="234">
                  <c:v>0.2</c:v>
                </c:pt>
                <c:pt idx="235">
                  <c:v>0.2</c:v>
                </c:pt>
                <c:pt idx="236">
                  <c:v>0.2</c:v>
                </c:pt>
                <c:pt idx="237">
                  <c:v>0.2</c:v>
                </c:pt>
                <c:pt idx="238">
                  <c:v>0.2</c:v>
                </c:pt>
                <c:pt idx="239">
                  <c:v>0.2</c:v>
                </c:pt>
                <c:pt idx="240">
                  <c:v>0.2</c:v>
                </c:pt>
                <c:pt idx="241">
                  <c:v>0.2</c:v>
                </c:pt>
                <c:pt idx="242">
                  <c:v>0.2</c:v>
                </c:pt>
                <c:pt idx="243">
                  <c:v>0.3</c:v>
                </c:pt>
                <c:pt idx="244">
                  <c:v>0.3</c:v>
                </c:pt>
                <c:pt idx="245">
                  <c:v>0.3</c:v>
                </c:pt>
                <c:pt idx="246">
                  <c:v>0.3</c:v>
                </c:pt>
                <c:pt idx="247">
                  <c:v>0.3</c:v>
                </c:pt>
                <c:pt idx="248">
                  <c:v>0.3</c:v>
                </c:pt>
                <c:pt idx="249">
                  <c:v>0.3</c:v>
                </c:pt>
                <c:pt idx="250">
                  <c:v>0.3</c:v>
                </c:pt>
                <c:pt idx="251">
                  <c:v>0.3</c:v>
                </c:pt>
                <c:pt idx="252">
                  <c:v>0.3</c:v>
                </c:pt>
                <c:pt idx="253">
                  <c:v>0.3</c:v>
                </c:pt>
                <c:pt idx="254">
                  <c:v>0.3</c:v>
                </c:pt>
                <c:pt idx="255">
                  <c:v>0.3</c:v>
                </c:pt>
                <c:pt idx="256">
                  <c:v>0.3</c:v>
                </c:pt>
                <c:pt idx="257">
                  <c:v>0.3</c:v>
                </c:pt>
                <c:pt idx="258">
                  <c:v>0.3</c:v>
                </c:pt>
                <c:pt idx="259">
                  <c:v>0.3</c:v>
                </c:pt>
                <c:pt idx="260">
                  <c:v>0.3</c:v>
                </c:pt>
                <c:pt idx="261">
                  <c:v>0.4</c:v>
                </c:pt>
                <c:pt idx="262">
                  <c:v>0.4</c:v>
                </c:pt>
                <c:pt idx="263">
                  <c:v>0.4</c:v>
                </c:pt>
                <c:pt idx="264">
                  <c:v>0.4</c:v>
                </c:pt>
                <c:pt idx="265">
                  <c:v>0.4</c:v>
                </c:pt>
                <c:pt idx="266">
                  <c:v>0.4</c:v>
                </c:pt>
                <c:pt idx="267">
                  <c:v>0.4</c:v>
                </c:pt>
                <c:pt idx="268">
                  <c:v>0.4</c:v>
                </c:pt>
                <c:pt idx="269">
                  <c:v>0.4</c:v>
                </c:pt>
                <c:pt idx="270">
                  <c:v>0.4</c:v>
                </c:pt>
                <c:pt idx="271">
                  <c:v>0.4</c:v>
                </c:pt>
                <c:pt idx="272">
                  <c:v>0.4</c:v>
                </c:pt>
                <c:pt idx="273">
                  <c:v>0.4</c:v>
                </c:pt>
                <c:pt idx="274">
                  <c:v>0.4</c:v>
                </c:pt>
                <c:pt idx="275">
                  <c:v>0.4</c:v>
                </c:pt>
                <c:pt idx="276">
                  <c:v>0.4</c:v>
                </c:pt>
                <c:pt idx="277">
                  <c:v>0.4</c:v>
                </c:pt>
                <c:pt idx="278">
                  <c:v>0.4</c:v>
                </c:pt>
                <c:pt idx="279">
                  <c:v>0.4</c:v>
                </c:pt>
                <c:pt idx="280">
                  <c:v>0.4</c:v>
                </c:pt>
                <c:pt idx="281">
                  <c:v>0.4</c:v>
                </c:pt>
                <c:pt idx="282">
                  <c:v>0.4</c:v>
                </c:pt>
                <c:pt idx="283">
                  <c:v>0.5</c:v>
                </c:pt>
                <c:pt idx="284">
                  <c:v>0.5</c:v>
                </c:pt>
                <c:pt idx="285">
                  <c:v>0.5</c:v>
                </c:pt>
                <c:pt idx="286">
                  <c:v>0.5</c:v>
                </c:pt>
                <c:pt idx="287">
                  <c:v>0.5</c:v>
                </c:pt>
                <c:pt idx="288">
                  <c:v>0.5</c:v>
                </c:pt>
                <c:pt idx="289">
                  <c:v>0.5</c:v>
                </c:pt>
                <c:pt idx="290">
                  <c:v>0.5</c:v>
                </c:pt>
                <c:pt idx="291">
                  <c:v>0.5</c:v>
                </c:pt>
                <c:pt idx="292">
                  <c:v>0.5</c:v>
                </c:pt>
                <c:pt idx="293">
                  <c:v>0.5</c:v>
                </c:pt>
                <c:pt idx="294">
                  <c:v>0.6</c:v>
                </c:pt>
                <c:pt idx="295">
                  <c:v>0.6</c:v>
                </c:pt>
                <c:pt idx="296">
                  <c:v>0.6</c:v>
                </c:pt>
                <c:pt idx="297">
                  <c:v>0.6</c:v>
                </c:pt>
                <c:pt idx="298">
                  <c:v>0.6</c:v>
                </c:pt>
                <c:pt idx="299">
                  <c:v>0.6</c:v>
                </c:pt>
                <c:pt idx="300">
                  <c:v>0.6</c:v>
                </c:pt>
                <c:pt idx="301">
                  <c:v>0.6</c:v>
                </c:pt>
                <c:pt idx="302">
                  <c:v>0.6</c:v>
                </c:pt>
                <c:pt idx="303">
                  <c:v>0.6</c:v>
                </c:pt>
                <c:pt idx="304">
                  <c:v>0.6</c:v>
                </c:pt>
                <c:pt idx="305">
                  <c:v>0.6</c:v>
                </c:pt>
                <c:pt idx="306">
                  <c:v>0.6</c:v>
                </c:pt>
                <c:pt idx="307">
                  <c:v>0.6</c:v>
                </c:pt>
                <c:pt idx="308">
                  <c:v>0.6</c:v>
                </c:pt>
                <c:pt idx="309">
                  <c:v>0.6</c:v>
                </c:pt>
                <c:pt idx="310">
                  <c:v>0.6</c:v>
                </c:pt>
                <c:pt idx="311">
                  <c:v>0.7</c:v>
                </c:pt>
                <c:pt idx="312">
                  <c:v>0.7</c:v>
                </c:pt>
                <c:pt idx="313">
                  <c:v>0.7</c:v>
                </c:pt>
                <c:pt idx="314">
                  <c:v>0.7</c:v>
                </c:pt>
                <c:pt idx="315">
                  <c:v>0.7</c:v>
                </c:pt>
                <c:pt idx="316">
                  <c:v>0.7</c:v>
                </c:pt>
                <c:pt idx="317">
                  <c:v>0.7</c:v>
                </c:pt>
                <c:pt idx="318">
                  <c:v>0.7</c:v>
                </c:pt>
                <c:pt idx="319">
                  <c:v>0.7</c:v>
                </c:pt>
                <c:pt idx="320">
                  <c:v>0.7</c:v>
                </c:pt>
                <c:pt idx="321">
                  <c:v>0.7</c:v>
                </c:pt>
                <c:pt idx="322">
                  <c:v>0.8</c:v>
                </c:pt>
                <c:pt idx="323">
                  <c:v>0.8</c:v>
                </c:pt>
                <c:pt idx="324">
                  <c:v>0.8</c:v>
                </c:pt>
                <c:pt idx="325">
                  <c:v>0.8</c:v>
                </c:pt>
                <c:pt idx="326">
                  <c:v>0.8</c:v>
                </c:pt>
                <c:pt idx="327">
                  <c:v>0.8</c:v>
                </c:pt>
                <c:pt idx="328">
                  <c:v>0.8</c:v>
                </c:pt>
                <c:pt idx="329">
                  <c:v>0.8</c:v>
                </c:pt>
                <c:pt idx="330">
                  <c:v>0.8</c:v>
                </c:pt>
                <c:pt idx="331">
                  <c:v>0.8</c:v>
                </c:pt>
                <c:pt idx="332">
                  <c:v>0.8</c:v>
                </c:pt>
                <c:pt idx="333">
                  <c:v>0.8</c:v>
                </c:pt>
                <c:pt idx="334">
                  <c:v>0.8</c:v>
                </c:pt>
                <c:pt idx="335">
                  <c:v>0.8</c:v>
                </c:pt>
                <c:pt idx="336">
                  <c:v>0.9</c:v>
                </c:pt>
                <c:pt idx="337">
                  <c:v>0.9</c:v>
                </c:pt>
                <c:pt idx="338">
                  <c:v>0.9</c:v>
                </c:pt>
                <c:pt idx="339">
                  <c:v>0.9</c:v>
                </c:pt>
                <c:pt idx="340">
                  <c:v>0.9</c:v>
                </c:pt>
                <c:pt idx="341">
                  <c:v>0.9</c:v>
                </c:pt>
                <c:pt idx="342">
                  <c:v>0.9</c:v>
                </c:pt>
                <c:pt idx="343">
                  <c:v>0.9</c:v>
                </c:pt>
                <c:pt idx="344">
                  <c:v>0.9</c:v>
                </c:pt>
                <c:pt idx="345">
                  <c:v>0.9</c:v>
                </c:pt>
                <c:pt idx="346">
                  <c:v>0.9</c:v>
                </c:pt>
                <c:pt idx="347">
                  <c:v>0.9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1.1</c:v>
                </c:pt>
                <c:pt idx="353">
                  <c:v>1.1</c:v>
                </c:pt>
                <c:pt idx="354">
                  <c:v>1.1</c:v>
                </c:pt>
                <c:pt idx="355">
                  <c:v>1.1</c:v>
                </c:pt>
                <c:pt idx="356">
                  <c:v>1.1</c:v>
                </c:pt>
                <c:pt idx="357">
                  <c:v>1.1</c:v>
                </c:pt>
                <c:pt idx="358">
                  <c:v>1.1</c:v>
                </c:pt>
                <c:pt idx="359">
                  <c:v>1.1</c:v>
                </c:pt>
                <c:pt idx="360">
                  <c:v>1.2</c:v>
                </c:pt>
                <c:pt idx="361">
                  <c:v>1.2</c:v>
                </c:pt>
                <c:pt idx="362">
                  <c:v>1.2</c:v>
                </c:pt>
                <c:pt idx="363">
                  <c:v>1.3</c:v>
                </c:pt>
                <c:pt idx="364">
                  <c:v>1.3</c:v>
                </c:pt>
                <c:pt idx="365">
                  <c:v>1.3</c:v>
                </c:pt>
                <c:pt idx="366">
                  <c:v>1.3</c:v>
                </c:pt>
                <c:pt idx="367">
                  <c:v>1.4</c:v>
                </c:pt>
                <c:pt idx="368">
                  <c:v>1.4</c:v>
                </c:pt>
                <c:pt idx="369">
                  <c:v>1.4</c:v>
                </c:pt>
                <c:pt idx="370">
                  <c:v>1.4</c:v>
                </c:pt>
                <c:pt idx="371">
                  <c:v>1.4</c:v>
                </c:pt>
                <c:pt idx="372">
                  <c:v>1.5</c:v>
                </c:pt>
                <c:pt idx="373">
                  <c:v>1.5</c:v>
                </c:pt>
                <c:pt idx="374">
                  <c:v>1.5</c:v>
                </c:pt>
                <c:pt idx="375">
                  <c:v>1.6</c:v>
                </c:pt>
                <c:pt idx="376">
                  <c:v>1.6</c:v>
                </c:pt>
                <c:pt idx="377">
                  <c:v>1.6</c:v>
                </c:pt>
                <c:pt idx="378">
                  <c:v>1.6</c:v>
                </c:pt>
                <c:pt idx="379">
                  <c:v>1.6</c:v>
                </c:pt>
                <c:pt idx="380">
                  <c:v>1.7</c:v>
                </c:pt>
                <c:pt idx="381">
                  <c:v>1.7</c:v>
                </c:pt>
                <c:pt idx="382">
                  <c:v>1.8</c:v>
                </c:pt>
                <c:pt idx="383">
                  <c:v>1.8</c:v>
                </c:pt>
                <c:pt idx="384">
                  <c:v>1.9</c:v>
                </c:pt>
                <c:pt idx="385">
                  <c:v>2.1</c:v>
                </c:pt>
                <c:pt idx="386">
                  <c:v>2.1</c:v>
                </c:pt>
                <c:pt idx="387">
                  <c:v>2.1</c:v>
                </c:pt>
                <c:pt idx="388">
                  <c:v>2.1</c:v>
                </c:pt>
                <c:pt idx="389">
                  <c:v>2.8</c:v>
                </c:pt>
                <c:pt idx="390">
                  <c:v>2.9</c:v>
                </c:pt>
                <c:pt idx="391">
                  <c:v>2.9</c:v>
                </c:pt>
                <c:pt idx="392">
                  <c:v>2.9</c:v>
                </c:pt>
                <c:pt idx="393">
                  <c:v>3</c:v>
                </c:pt>
                <c:pt idx="394">
                  <c:v>3.3</c:v>
                </c:pt>
                <c:pt idx="395">
                  <c:v>3.4</c:v>
                </c:pt>
                <c:pt idx="396">
                  <c:v>3.6</c:v>
                </c:pt>
                <c:pt idx="397">
                  <c:v>3.9</c:v>
                </c:pt>
              </c:numCache>
            </c:numRef>
          </c:xVal>
          <c:yVal>
            <c:numRef>
              <c:f>'Residual Normality'!$D$3:$D$400</c:f>
              <c:numCache>
                <c:formatCode>General</c:formatCode>
                <c:ptCount val="3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10</c:v>
                </c:pt>
                <c:pt idx="51">
                  <c:v>11</c:v>
                </c:pt>
                <c:pt idx="52">
                  <c:v>12</c:v>
                </c:pt>
                <c:pt idx="53">
                  <c:v>13</c:v>
                </c:pt>
                <c:pt idx="54">
                  <c:v>14</c:v>
                </c:pt>
                <c:pt idx="55">
                  <c:v>1</c:v>
                </c:pt>
                <c:pt idx="56">
                  <c:v>2</c:v>
                </c:pt>
                <c:pt idx="57">
                  <c:v>3</c:v>
                </c:pt>
                <c:pt idx="58">
                  <c:v>4</c:v>
                </c:pt>
                <c:pt idx="59">
                  <c:v>5</c:v>
                </c:pt>
                <c:pt idx="60">
                  <c:v>6</c:v>
                </c:pt>
                <c:pt idx="61">
                  <c:v>7</c:v>
                </c:pt>
                <c:pt idx="62">
                  <c:v>8</c:v>
                </c:pt>
                <c:pt idx="63">
                  <c:v>9</c:v>
                </c:pt>
                <c:pt idx="64">
                  <c:v>1</c:v>
                </c:pt>
                <c:pt idx="65">
                  <c:v>2</c:v>
                </c:pt>
                <c:pt idx="66">
                  <c:v>3</c:v>
                </c:pt>
                <c:pt idx="67">
                  <c:v>4</c:v>
                </c:pt>
                <c:pt idx="68">
                  <c:v>5</c:v>
                </c:pt>
                <c:pt idx="69">
                  <c:v>6</c:v>
                </c:pt>
                <c:pt idx="70">
                  <c:v>7</c:v>
                </c:pt>
                <c:pt idx="71">
                  <c:v>8</c:v>
                </c:pt>
                <c:pt idx="72">
                  <c:v>9</c:v>
                </c:pt>
                <c:pt idx="73">
                  <c:v>10</c:v>
                </c:pt>
                <c:pt idx="74">
                  <c:v>11</c:v>
                </c:pt>
                <c:pt idx="75">
                  <c:v>1</c:v>
                </c:pt>
                <c:pt idx="76">
                  <c:v>2</c:v>
                </c:pt>
                <c:pt idx="77">
                  <c:v>3</c:v>
                </c:pt>
                <c:pt idx="78">
                  <c:v>4</c:v>
                </c:pt>
                <c:pt idx="79">
                  <c:v>5</c:v>
                </c:pt>
                <c:pt idx="80">
                  <c:v>6</c:v>
                </c:pt>
                <c:pt idx="81">
                  <c:v>7</c:v>
                </c:pt>
                <c:pt idx="82">
                  <c:v>8</c:v>
                </c:pt>
                <c:pt idx="83">
                  <c:v>9</c:v>
                </c:pt>
                <c:pt idx="84">
                  <c:v>10</c:v>
                </c:pt>
                <c:pt idx="85">
                  <c:v>11</c:v>
                </c:pt>
                <c:pt idx="86">
                  <c:v>12</c:v>
                </c:pt>
                <c:pt idx="87">
                  <c:v>1</c:v>
                </c:pt>
                <c:pt idx="88">
                  <c:v>2</c:v>
                </c:pt>
                <c:pt idx="89">
                  <c:v>3</c:v>
                </c:pt>
                <c:pt idx="90">
                  <c:v>4</c:v>
                </c:pt>
                <c:pt idx="91">
                  <c:v>5</c:v>
                </c:pt>
                <c:pt idx="92">
                  <c:v>6</c:v>
                </c:pt>
                <c:pt idx="93">
                  <c:v>7</c:v>
                </c:pt>
                <c:pt idx="94">
                  <c:v>8</c:v>
                </c:pt>
                <c:pt idx="95">
                  <c:v>9</c:v>
                </c:pt>
                <c:pt idx="96">
                  <c:v>10</c:v>
                </c:pt>
                <c:pt idx="97">
                  <c:v>11</c:v>
                </c:pt>
                <c:pt idx="98">
                  <c:v>12</c:v>
                </c:pt>
                <c:pt idx="99">
                  <c:v>13</c:v>
                </c:pt>
                <c:pt idx="100">
                  <c:v>14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5</c:v>
                </c:pt>
                <c:pt idx="106">
                  <c:v>6</c:v>
                </c:pt>
                <c:pt idx="107">
                  <c:v>7</c:v>
                </c:pt>
                <c:pt idx="108">
                  <c:v>8</c:v>
                </c:pt>
                <c:pt idx="109">
                  <c:v>9</c:v>
                </c:pt>
                <c:pt idx="110">
                  <c:v>10</c:v>
                </c:pt>
                <c:pt idx="111">
                  <c:v>11</c:v>
                </c:pt>
                <c:pt idx="112">
                  <c:v>12</c:v>
                </c:pt>
                <c:pt idx="113">
                  <c:v>13</c:v>
                </c:pt>
                <c:pt idx="114">
                  <c:v>1</c:v>
                </c:pt>
                <c:pt idx="115">
                  <c:v>2</c:v>
                </c:pt>
                <c:pt idx="116">
                  <c:v>3</c:v>
                </c:pt>
                <c:pt idx="117">
                  <c:v>4</c:v>
                </c:pt>
                <c:pt idx="118">
                  <c:v>5</c:v>
                </c:pt>
                <c:pt idx="119">
                  <c:v>6</c:v>
                </c:pt>
                <c:pt idx="120">
                  <c:v>7</c:v>
                </c:pt>
                <c:pt idx="121">
                  <c:v>8</c:v>
                </c:pt>
                <c:pt idx="122">
                  <c:v>9</c:v>
                </c:pt>
                <c:pt idx="123">
                  <c:v>10</c:v>
                </c:pt>
                <c:pt idx="124">
                  <c:v>11</c:v>
                </c:pt>
                <c:pt idx="125">
                  <c:v>12</c:v>
                </c:pt>
                <c:pt idx="126">
                  <c:v>13</c:v>
                </c:pt>
                <c:pt idx="127">
                  <c:v>14</c:v>
                </c:pt>
                <c:pt idx="128">
                  <c:v>15</c:v>
                </c:pt>
                <c:pt idx="129">
                  <c:v>1</c:v>
                </c:pt>
                <c:pt idx="130">
                  <c:v>2</c:v>
                </c:pt>
                <c:pt idx="131">
                  <c:v>3</c:v>
                </c:pt>
                <c:pt idx="132">
                  <c:v>4</c:v>
                </c:pt>
                <c:pt idx="133">
                  <c:v>5</c:v>
                </c:pt>
                <c:pt idx="134">
                  <c:v>6</c:v>
                </c:pt>
                <c:pt idx="135">
                  <c:v>7</c:v>
                </c:pt>
                <c:pt idx="136">
                  <c:v>8</c:v>
                </c:pt>
                <c:pt idx="137">
                  <c:v>9</c:v>
                </c:pt>
                <c:pt idx="138">
                  <c:v>10</c:v>
                </c:pt>
                <c:pt idx="139">
                  <c:v>11</c:v>
                </c:pt>
                <c:pt idx="140">
                  <c:v>12</c:v>
                </c:pt>
                <c:pt idx="141">
                  <c:v>13</c:v>
                </c:pt>
                <c:pt idx="142">
                  <c:v>14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4</c:v>
                </c:pt>
                <c:pt idx="147">
                  <c:v>5</c:v>
                </c:pt>
                <c:pt idx="148">
                  <c:v>6</c:v>
                </c:pt>
                <c:pt idx="149">
                  <c:v>7</c:v>
                </c:pt>
                <c:pt idx="150">
                  <c:v>8</c:v>
                </c:pt>
                <c:pt idx="151">
                  <c:v>9</c:v>
                </c:pt>
                <c:pt idx="152">
                  <c:v>10</c:v>
                </c:pt>
                <c:pt idx="153">
                  <c:v>11</c:v>
                </c:pt>
                <c:pt idx="154">
                  <c:v>12</c:v>
                </c:pt>
                <c:pt idx="155">
                  <c:v>13</c:v>
                </c:pt>
                <c:pt idx="156">
                  <c:v>14</c:v>
                </c:pt>
                <c:pt idx="157">
                  <c:v>15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4</c:v>
                </c:pt>
                <c:pt idx="162">
                  <c:v>5</c:v>
                </c:pt>
                <c:pt idx="163">
                  <c:v>6</c:v>
                </c:pt>
                <c:pt idx="164">
                  <c:v>7</c:v>
                </c:pt>
                <c:pt idx="165">
                  <c:v>8</c:v>
                </c:pt>
                <c:pt idx="166">
                  <c:v>9</c:v>
                </c:pt>
                <c:pt idx="167">
                  <c:v>10</c:v>
                </c:pt>
                <c:pt idx="168">
                  <c:v>11</c:v>
                </c:pt>
                <c:pt idx="169">
                  <c:v>12</c:v>
                </c:pt>
                <c:pt idx="170">
                  <c:v>13</c:v>
                </c:pt>
                <c:pt idx="171">
                  <c:v>14</c:v>
                </c:pt>
                <c:pt idx="172">
                  <c:v>15</c:v>
                </c:pt>
                <c:pt idx="173">
                  <c:v>16</c:v>
                </c:pt>
                <c:pt idx="174">
                  <c:v>1</c:v>
                </c:pt>
                <c:pt idx="175">
                  <c:v>2</c:v>
                </c:pt>
                <c:pt idx="176">
                  <c:v>3</c:v>
                </c:pt>
                <c:pt idx="177">
                  <c:v>4</c:v>
                </c:pt>
                <c:pt idx="178">
                  <c:v>5</c:v>
                </c:pt>
                <c:pt idx="179">
                  <c:v>6</c:v>
                </c:pt>
                <c:pt idx="180">
                  <c:v>7</c:v>
                </c:pt>
                <c:pt idx="181">
                  <c:v>8</c:v>
                </c:pt>
                <c:pt idx="182">
                  <c:v>9</c:v>
                </c:pt>
                <c:pt idx="183">
                  <c:v>10</c:v>
                </c:pt>
                <c:pt idx="184">
                  <c:v>11</c:v>
                </c:pt>
                <c:pt idx="185">
                  <c:v>12</c:v>
                </c:pt>
                <c:pt idx="186">
                  <c:v>13</c:v>
                </c:pt>
                <c:pt idx="187">
                  <c:v>14</c:v>
                </c:pt>
                <c:pt idx="188">
                  <c:v>15</c:v>
                </c:pt>
                <c:pt idx="189">
                  <c:v>16</c:v>
                </c:pt>
                <c:pt idx="190">
                  <c:v>17</c:v>
                </c:pt>
                <c:pt idx="191">
                  <c:v>18</c:v>
                </c:pt>
                <c:pt idx="192">
                  <c:v>19</c:v>
                </c:pt>
                <c:pt idx="193">
                  <c:v>20</c:v>
                </c:pt>
                <c:pt idx="194">
                  <c:v>21</c:v>
                </c:pt>
                <c:pt idx="195">
                  <c:v>22</c:v>
                </c:pt>
                <c:pt idx="196">
                  <c:v>1</c:v>
                </c:pt>
                <c:pt idx="197">
                  <c:v>2</c:v>
                </c:pt>
                <c:pt idx="198">
                  <c:v>3</c:v>
                </c:pt>
                <c:pt idx="199">
                  <c:v>4</c:v>
                </c:pt>
                <c:pt idx="200">
                  <c:v>5</c:v>
                </c:pt>
                <c:pt idx="201">
                  <c:v>6</c:v>
                </c:pt>
                <c:pt idx="202">
                  <c:v>7</c:v>
                </c:pt>
                <c:pt idx="203">
                  <c:v>8</c:v>
                </c:pt>
                <c:pt idx="204">
                  <c:v>9</c:v>
                </c:pt>
                <c:pt idx="205">
                  <c:v>10</c:v>
                </c:pt>
                <c:pt idx="206">
                  <c:v>11</c:v>
                </c:pt>
                <c:pt idx="207">
                  <c:v>12</c:v>
                </c:pt>
                <c:pt idx="208">
                  <c:v>13</c:v>
                </c:pt>
                <c:pt idx="209">
                  <c:v>14</c:v>
                </c:pt>
                <c:pt idx="210">
                  <c:v>15</c:v>
                </c:pt>
                <c:pt idx="211">
                  <c:v>16</c:v>
                </c:pt>
                <c:pt idx="212">
                  <c:v>1</c:v>
                </c:pt>
                <c:pt idx="213">
                  <c:v>2</c:v>
                </c:pt>
                <c:pt idx="214">
                  <c:v>3</c:v>
                </c:pt>
                <c:pt idx="215">
                  <c:v>4</c:v>
                </c:pt>
                <c:pt idx="216">
                  <c:v>5</c:v>
                </c:pt>
                <c:pt idx="217">
                  <c:v>6</c:v>
                </c:pt>
                <c:pt idx="218">
                  <c:v>7</c:v>
                </c:pt>
                <c:pt idx="219">
                  <c:v>8</c:v>
                </c:pt>
                <c:pt idx="220">
                  <c:v>9</c:v>
                </c:pt>
                <c:pt idx="221">
                  <c:v>10</c:v>
                </c:pt>
                <c:pt idx="222">
                  <c:v>11</c:v>
                </c:pt>
                <c:pt idx="223">
                  <c:v>12</c:v>
                </c:pt>
                <c:pt idx="224">
                  <c:v>13</c:v>
                </c:pt>
                <c:pt idx="225">
                  <c:v>14</c:v>
                </c:pt>
                <c:pt idx="226">
                  <c:v>15</c:v>
                </c:pt>
                <c:pt idx="227">
                  <c:v>16</c:v>
                </c:pt>
                <c:pt idx="228">
                  <c:v>1</c:v>
                </c:pt>
                <c:pt idx="229">
                  <c:v>2</c:v>
                </c:pt>
                <c:pt idx="230">
                  <c:v>3</c:v>
                </c:pt>
                <c:pt idx="231">
                  <c:v>4</c:v>
                </c:pt>
                <c:pt idx="232">
                  <c:v>5</c:v>
                </c:pt>
                <c:pt idx="233">
                  <c:v>6</c:v>
                </c:pt>
                <c:pt idx="234">
                  <c:v>7</c:v>
                </c:pt>
                <c:pt idx="235">
                  <c:v>8</c:v>
                </c:pt>
                <c:pt idx="236">
                  <c:v>9</c:v>
                </c:pt>
                <c:pt idx="237">
                  <c:v>10</c:v>
                </c:pt>
                <c:pt idx="238">
                  <c:v>11</c:v>
                </c:pt>
                <c:pt idx="239">
                  <c:v>12</c:v>
                </c:pt>
                <c:pt idx="240">
                  <c:v>13</c:v>
                </c:pt>
                <c:pt idx="241">
                  <c:v>14</c:v>
                </c:pt>
                <c:pt idx="242">
                  <c:v>15</c:v>
                </c:pt>
                <c:pt idx="243">
                  <c:v>1</c:v>
                </c:pt>
                <c:pt idx="244">
                  <c:v>2</c:v>
                </c:pt>
                <c:pt idx="245">
                  <c:v>3</c:v>
                </c:pt>
                <c:pt idx="246">
                  <c:v>4</c:v>
                </c:pt>
                <c:pt idx="247">
                  <c:v>5</c:v>
                </c:pt>
                <c:pt idx="248">
                  <c:v>6</c:v>
                </c:pt>
                <c:pt idx="249">
                  <c:v>7</c:v>
                </c:pt>
                <c:pt idx="250">
                  <c:v>8</c:v>
                </c:pt>
                <c:pt idx="251">
                  <c:v>9</c:v>
                </c:pt>
                <c:pt idx="252">
                  <c:v>10</c:v>
                </c:pt>
                <c:pt idx="253">
                  <c:v>11</c:v>
                </c:pt>
                <c:pt idx="254">
                  <c:v>12</c:v>
                </c:pt>
                <c:pt idx="255">
                  <c:v>13</c:v>
                </c:pt>
                <c:pt idx="256">
                  <c:v>14</c:v>
                </c:pt>
                <c:pt idx="257">
                  <c:v>15</c:v>
                </c:pt>
                <c:pt idx="258">
                  <c:v>16</c:v>
                </c:pt>
                <c:pt idx="259">
                  <c:v>17</c:v>
                </c:pt>
                <c:pt idx="260">
                  <c:v>18</c:v>
                </c:pt>
                <c:pt idx="261">
                  <c:v>1</c:v>
                </c:pt>
                <c:pt idx="262">
                  <c:v>2</c:v>
                </c:pt>
                <c:pt idx="263">
                  <c:v>3</c:v>
                </c:pt>
                <c:pt idx="264">
                  <c:v>4</c:v>
                </c:pt>
                <c:pt idx="265">
                  <c:v>5</c:v>
                </c:pt>
                <c:pt idx="266">
                  <c:v>6</c:v>
                </c:pt>
                <c:pt idx="267">
                  <c:v>7</c:v>
                </c:pt>
                <c:pt idx="268">
                  <c:v>8</c:v>
                </c:pt>
                <c:pt idx="269">
                  <c:v>9</c:v>
                </c:pt>
                <c:pt idx="270">
                  <c:v>10</c:v>
                </c:pt>
                <c:pt idx="271">
                  <c:v>11</c:v>
                </c:pt>
                <c:pt idx="272">
                  <c:v>12</c:v>
                </c:pt>
                <c:pt idx="273">
                  <c:v>13</c:v>
                </c:pt>
                <c:pt idx="274">
                  <c:v>14</c:v>
                </c:pt>
                <c:pt idx="275">
                  <c:v>15</c:v>
                </c:pt>
                <c:pt idx="276">
                  <c:v>16</c:v>
                </c:pt>
                <c:pt idx="277">
                  <c:v>17</c:v>
                </c:pt>
                <c:pt idx="278">
                  <c:v>18</c:v>
                </c:pt>
                <c:pt idx="279">
                  <c:v>19</c:v>
                </c:pt>
                <c:pt idx="280">
                  <c:v>20</c:v>
                </c:pt>
                <c:pt idx="281">
                  <c:v>21</c:v>
                </c:pt>
                <c:pt idx="282">
                  <c:v>22</c:v>
                </c:pt>
                <c:pt idx="283">
                  <c:v>1</c:v>
                </c:pt>
                <c:pt idx="284">
                  <c:v>2</c:v>
                </c:pt>
                <c:pt idx="285">
                  <c:v>3</c:v>
                </c:pt>
                <c:pt idx="286">
                  <c:v>4</c:v>
                </c:pt>
                <c:pt idx="287">
                  <c:v>5</c:v>
                </c:pt>
                <c:pt idx="288">
                  <c:v>6</c:v>
                </c:pt>
                <c:pt idx="289">
                  <c:v>7</c:v>
                </c:pt>
                <c:pt idx="290">
                  <c:v>8</c:v>
                </c:pt>
                <c:pt idx="291">
                  <c:v>9</c:v>
                </c:pt>
                <c:pt idx="292">
                  <c:v>10</c:v>
                </c:pt>
                <c:pt idx="293">
                  <c:v>11</c:v>
                </c:pt>
                <c:pt idx="294">
                  <c:v>1</c:v>
                </c:pt>
                <c:pt idx="295">
                  <c:v>2</c:v>
                </c:pt>
                <c:pt idx="296">
                  <c:v>3</c:v>
                </c:pt>
                <c:pt idx="297">
                  <c:v>4</c:v>
                </c:pt>
                <c:pt idx="298">
                  <c:v>5</c:v>
                </c:pt>
                <c:pt idx="299">
                  <c:v>6</c:v>
                </c:pt>
                <c:pt idx="300">
                  <c:v>7</c:v>
                </c:pt>
                <c:pt idx="301">
                  <c:v>8</c:v>
                </c:pt>
                <c:pt idx="302">
                  <c:v>9</c:v>
                </c:pt>
                <c:pt idx="303">
                  <c:v>10</c:v>
                </c:pt>
                <c:pt idx="304">
                  <c:v>11</c:v>
                </c:pt>
                <c:pt idx="305">
                  <c:v>12</c:v>
                </c:pt>
                <c:pt idx="306">
                  <c:v>13</c:v>
                </c:pt>
                <c:pt idx="307">
                  <c:v>14</c:v>
                </c:pt>
                <c:pt idx="308">
                  <c:v>15</c:v>
                </c:pt>
                <c:pt idx="309">
                  <c:v>16</c:v>
                </c:pt>
                <c:pt idx="310">
                  <c:v>17</c:v>
                </c:pt>
                <c:pt idx="311">
                  <c:v>1</c:v>
                </c:pt>
                <c:pt idx="312">
                  <c:v>2</c:v>
                </c:pt>
                <c:pt idx="313">
                  <c:v>3</c:v>
                </c:pt>
                <c:pt idx="314">
                  <c:v>4</c:v>
                </c:pt>
                <c:pt idx="315">
                  <c:v>5</c:v>
                </c:pt>
                <c:pt idx="316">
                  <c:v>6</c:v>
                </c:pt>
                <c:pt idx="317">
                  <c:v>7</c:v>
                </c:pt>
                <c:pt idx="318">
                  <c:v>8</c:v>
                </c:pt>
                <c:pt idx="319">
                  <c:v>9</c:v>
                </c:pt>
                <c:pt idx="320">
                  <c:v>10</c:v>
                </c:pt>
                <c:pt idx="321">
                  <c:v>11</c:v>
                </c:pt>
                <c:pt idx="322">
                  <c:v>1</c:v>
                </c:pt>
                <c:pt idx="323">
                  <c:v>2</c:v>
                </c:pt>
                <c:pt idx="324">
                  <c:v>3</c:v>
                </c:pt>
                <c:pt idx="325">
                  <c:v>4</c:v>
                </c:pt>
                <c:pt idx="326">
                  <c:v>5</c:v>
                </c:pt>
                <c:pt idx="327">
                  <c:v>6</c:v>
                </c:pt>
                <c:pt idx="328">
                  <c:v>7</c:v>
                </c:pt>
                <c:pt idx="329">
                  <c:v>8</c:v>
                </c:pt>
                <c:pt idx="330">
                  <c:v>9</c:v>
                </c:pt>
                <c:pt idx="331">
                  <c:v>10</c:v>
                </c:pt>
                <c:pt idx="332">
                  <c:v>11</c:v>
                </c:pt>
                <c:pt idx="333">
                  <c:v>12</c:v>
                </c:pt>
                <c:pt idx="334">
                  <c:v>13</c:v>
                </c:pt>
                <c:pt idx="335">
                  <c:v>14</c:v>
                </c:pt>
                <c:pt idx="336">
                  <c:v>1</c:v>
                </c:pt>
                <c:pt idx="337">
                  <c:v>2</c:v>
                </c:pt>
                <c:pt idx="338">
                  <c:v>3</c:v>
                </c:pt>
                <c:pt idx="339">
                  <c:v>4</c:v>
                </c:pt>
                <c:pt idx="340">
                  <c:v>5</c:v>
                </c:pt>
                <c:pt idx="341">
                  <c:v>6</c:v>
                </c:pt>
                <c:pt idx="342">
                  <c:v>7</c:v>
                </c:pt>
                <c:pt idx="343">
                  <c:v>8</c:v>
                </c:pt>
                <c:pt idx="344">
                  <c:v>9</c:v>
                </c:pt>
                <c:pt idx="345">
                  <c:v>10</c:v>
                </c:pt>
                <c:pt idx="346">
                  <c:v>11</c:v>
                </c:pt>
                <c:pt idx="347">
                  <c:v>12</c:v>
                </c:pt>
                <c:pt idx="348">
                  <c:v>1</c:v>
                </c:pt>
                <c:pt idx="349">
                  <c:v>2</c:v>
                </c:pt>
                <c:pt idx="350">
                  <c:v>3</c:v>
                </c:pt>
                <c:pt idx="351">
                  <c:v>4</c:v>
                </c:pt>
                <c:pt idx="352">
                  <c:v>1</c:v>
                </c:pt>
                <c:pt idx="353">
                  <c:v>2</c:v>
                </c:pt>
                <c:pt idx="354">
                  <c:v>3</c:v>
                </c:pt>
                <c:pt idx="355">
                  <c:v>4</c:v>
                </c:pt>
                <c:pt idx="356">
                  <c:v>5</c:v>
                </c:pt>
                <c:pt idx="357">
                  <c:v>6</c:v>
                </c:pt>
                <c:pt idx="358">
                  <c:v>7</c:v>
                </c:pt>
                <c:pt idx="359">
                  <c:v>8</c:v>
                </c:pt>
                <c:pt idx="360">
                  <c:v>1</c:v>
                </c:pt>
                <c:pt idx="361">
                  <c:v>2</c:v>
                </c:pt>
                <c:pt idx="362">
                  <c:v>3</c:v>
                </c:pt>
                <c:pt idx="363">
                  <c:v>1</c:v>
                </c:pt>
                <c:pt idx="364">
                  <c:v>2</c:v>
                </c:pt>
                <c:pt idx="365">
                  <c:v>3</c:v>
                </c:pt>
                <c:pt idx="366">
                  <c:v>4</c:v>
                </c:pt>
                <c:pt idx="367">
                  <c:v>1</c:v>
                </c:pt>
                <c:pt idx="368">
                  <c:v>2</c:v>
                </c:pt>
                <c:pt idx="369">
                  <c:v>3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2</c:v>
                </c:pt>
                <c:pt idx="374">
                  <c:v>3</c:v>
                </c:pt>
                <c:pt idx="375">
                  <c:v>1</c:v>
                </c:pt>
                <c:pt idx="376">
                  <c:v>2</c:v>
                </c:pt>
                <c:pt idx="377">
                  <c:v>3</c:v>
                </c:pt>
                <c:pt idx="378">
                  <c:v>4</c:v>
                </c:pt>
                <c:pt idx="379">
                  <c:v>5</c:v>
                </c:pt>
                <c:pt idx="380">
                  <c:v>1</c:v>
                </c:pt>
                <c:pt idx="381">
                  <c:v>2</c:v>
                </c:pt>
                <c:pt idx="382">
                  <c:v>1</c:v>
                </c:pt>
                <c:pt idx="383">
                  <c:v>2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3</c:v>
                </c:pt>
                <c:pt idx="388">
                  <c:v>4</c:v>
                </c:pt>
                <c:pt idx="389">
                  <c:v>1</c:v>
                </c:pt>
                <c:pt idx="390">
                  <c:v>1</c:v>
                </c:pt>
                <c:pt idx="391">
                  <c:v>2</c:v>
                </c:pt>
                <c:pt idx="392">
                  <c:v>3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</c:numCache>
            </c:numRef>
          </c:yVal>
          <c:smooth val="0"/>
        </c:ser>
        <c:axId val="56812089"/>
        <c:axId val="12807379"/>
      </c:scatterChart>
      <c:valAx>
        <c:axId val="5681208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2807379"/>
        <c:crosses val="autoZero"/>
        <c:crossBetween val="midCat"/>
      </c:valAx>
      <c:valAx>
        <c:axId val="12807379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681208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48.xml"/><Relationship Id="rId2" Type="http://schemas.openxmlformats.org/officeDocument/2006/relationships/chart" Target="../charts/chart149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50.xml"/><Relationship Id="rId2" Type="http://schemas.openxmlformats.org/officeDocument/2006/relationships/chart" Target="../charts/chart151.xml"/><Relationship Id="rId3" Type="http://schemas.openxmlformats.org/officeDocument/2006/relationships/chart" Target="../charts/chart152.xml"/><Relationship Id="rId4" Type="http://schemas.openxmlformats.org/officeDocument/2006/relationships/chart" Target="../charts/chart153.xml"/><Relationship Id="rId5" Type="http://schemas.openxmlformats.org/officeDocument/2006/relationships/chart" Target="../charts/chart15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55.xml"/><Relationship Id="rId2" Type="http://schemas.openxmlformats.org/officeDocument/2006/relationships/chart" Target="../charts/chart156.xml"/><Relationship Id="rId3" Type="http://schemas.openxmlformats.org/officeDocument/2006/relationships/chart" Target="../charts/chart157.xml"/><Relationship Id="rId4" Type="http://schemas.openxmlformats.org/officeDocument/2006/relationships/chart" Target="../charts/chart158.xml"/><Relationship Id="rId5" Type="http://schemas.openxmlformats.org/officeDocument/2006/relationships/chart" Target="../charts/chart159.xml"/><Relationship Id="rId6" Type="http://schemas.openxmlformats.org/officeDocument/2006/relationships/chart" Target="../charts/chart160.xml"/><Relationship Id="rId7" Type="http://schemas.openxmlformats.org/officeDocument/2006/relationships/chart" Target="../charts/chart161.xml"/><Relationship Id="rId8" Type="http://schemas.openxmlformats.org/officeDocument/2006/relationships/chart" Target="../charts/chart162.xml"/><Relationship Id="rId9" Type="http://schemas.openxmlformats.org/officeDocument/2006/relationships/chart" Target="../charts/chart163.xml"/><Relationship Id="rId10" Type="http://schemas.openxmlformats.org/officeDocument/2006/relationships/chart" Target="../charts/chart164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65.xml"/><Relationship Id="rId2" Type="http://schemas.openxmlformats.org/officeDocument/2006/relationships/chart" Target="../charts/chart166.xml"/><Relationship Id="rId3" Type="http://schemas.openxmlformats.org/officeDocument/2006/relationships/chart" Target="../charts/chart167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6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165960</xdr:colOff>
      <xdr:row>1</xdr:row>
      <xdr:rowOff>82440</xdr:rowOff>
    </xdr:from>
    <xdr:to>
      <xdr:col>10</xdr:col>
      <xdr:colOff>185760</xdr:colOff>
      <xdr:row>19</xdr:row>
      <xdr:rowOff>167040</xdr:rowOff>
    </xdr:to>
    <xdr:graphicFrame>
      <xdr:nvGraphicFramePr>
        <xdr:cNvPr id="0" name=""/>
        <xdr:cNvGraphicFramePr/>
      </xdr:nvGraphicFramePr>
      <xdr:xfrm>
        <a:off x="1689840" y="257400"/>
        <a:ext cx="649692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38520</xdr:colOff>
      <xdr:row>0</xdr:row>
      <xdr:rowOff>74880</xdr:rowOff>
    </xdr:from>
    <xdr:to>
      <xdr:col>21</xdr:col>
      <xdr:colOff>46800</xdr:colOff>
      <xdr:row>18</xdr:row>
      <xdr:rowOff>159480</xdr:rowOff>
    </xdr:to>
    <xdr:graphicFrame>
      <xdr:nvGraphicFramePr>
        <xdr:cNvPr id="1" name=""/>
        <xdr:cNvGraphicFramePr/>
      </xdr:nvGraphicFramePr>
      <xdr:xfrm>
        <a:off x="9563400" y="74880"/>
        <a:ext cx="72946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87840</xdr:colOff>
      <xdr:row>0</xdr:row>
      <xdr:rowOff>58320</xdr:rowOff>
    </xdr:from>
    <xdr:to>
      <xdr:col>18</xdr:col>
      <xdr:colOff>774000</xdr:colOff>
      <xdr:row>19</xdr:row>
      <xdr:rowOff>155880</xdr:rowOff>
    </xdr:to>
    <xdr:graphicFrame>
      <xdr:nvGraphicFramePr>
        <xdr:cNvPr id="2" name=""/>
        <xdr:cNvGraphicFramePr/>
      </xdr:nvGraphicFramePr>
      <xdr:xfrm>
        <a:off x="8498160" y="58320"/>
        <a:ext cx="6353640" cy="3427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6840</xdr:colOff>
      <xdr:row>19</xdr:row>
      <xdr:rowOff>97920</xdr:rowOff>
    </xdr:from>
    <xdr:to>
      <xdr:col>18</xdr:col>
      <xdr:colOff>799560</xdr:colOff>
      <xdr:row>38</xdr:row>
      <xdr:rowOff>7200</xdr:rowOff>
    </xdr:to>
    <xdr:graphicFrame>
      <xdr:nvGraphicFramePr>
        <xdr:cNvPr id="3" name=""/>
        <xdr:cNvGraphicFramePr/>
      </xdr:nvGraphicFramePr>
      <xdr:xfrm>
        <a:off x="8417160" y="3427560"/>
        <a:ext cx="646020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22680</xdr:colOff>
      <xdr:row>41</xdr:row>
      <xdr:rowOff>360</xdr:rowOff>
    </xdr:from>
    <xdr:to>
      <xdr:col>18</xdr:col>
      <xdr:colOff>774360</xdr:colOff>
      <xdr:row>59</xdr:row>
      <xdr:rowOff>84960</xdr:rowOff>
    </xdr:to>
    <xdr:graphicFrame>
      <xdr:nvGraphicFramePr>
        <xdr:cNvPr id="4" name=""/>
        <xdr:cNvGraphicFramePr/>
      </xdr:nvGraphicFramePr>
      <xdr:xfrm>
        <a:off x="8433000" y="7185960"/>
        <a:ext cx="641916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547560</xdr:colOff>
      <xdr:row>61</xdr:row>
      <xdr:rowOff>68400</xdr:rowOff>
    </xdr:from>
    <xdr:to>
      <xdr:col>18</xdr:col>
      <xdr:colOff>774000</xdr:colOff>
      <xdr:row>79</xdr:row>
      <xdr:rowOff>155520</xdr:rowOff>
    </xdr:to>
    <xdr:graphicFrame>
      <xdr:nvGraphicFramePr>
        <xdr:cNvPr id="5" name=""/>
        <xdr:cNvGraphicFramePr/>
      </xdr:nvGraphicFramePr>
      <xdr:xfrm>
        <a:off x="8405640" y="10758960"/>
        <a:ext cx="644616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466920</xdr:colOff>
      <xdr:row>84</xdr:row>
      <xdr:rowOff>39600</xdr:rowOff>
    </xdr:from>
    <xdr:to>
      <xdr:col>18</xdr:col>
      <xdr:colOff>769680</xdr:colOff>
      <xdr:row>102</xdr:row>
      <xdr:rowOff>124200</xdr:rowOff>
    </xdr:to>
    <xdr:graphicFrame>
      <xdr:nvGraphicFramePr>
        <xdr:cNvPr id="6" name=""/>
        <xdr:cNvGraphicFramePr/>
      </xdr:nvGraphicFramePr>
      <xdr:xfrm>
        <a:off x="8325000" y="14761440"/>
        <a:ext cx="65224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19800</xdr:colOff>
      <xdr:row>60</xdr:row>
      <xdr:rowOff>360</xdr:rowOff>
    </xdr:from>
    <xdr:to>
      <xdr:col>7</xdr:col>
      <xdr:colOff>364680</xdr:colOff>
      <xdr:row>72</xdr:row>
      <xdr:rowOff>113760</xdr:rowOff>
    </xdr:to>
    <xdr:graphicFrame>
      <xdr:nvGraphicFramePr>
        <xdr:cNvPr id="7" name="Chart 1"/>
        <xdr:cNvGraphicFramePr/>
      </xdr:nvGraphicFramePr>
      <xdr:xfrm>
        <a:off x="19800" y="11354040"/>
        <a:ext cx="5678640" cy="2399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40680</xdr:colOff>
      <xdr:row>0</xdr:row>
      <xdr:rowOff>0</xdr:rowOff>
    </xdr:from>
    <xdr:to>
      <xdr:col>22</xdr:col>
      <xdr:colOff>277560</xdr:colOff>
      <xdr:row>23</xdr:row>
      <xdr:rowOff>142200</xdr:rowOff>
    </xdr:to>
    <xdr:graphicFrame>
      <xdr:nvGraphicFramePr>
        <xdr:cNvPr id="8" name="Chart 1"/>
        <xdr:cNvGraphicFramePr/>
      </xdr:nvGraphicFramePr>
      <xdr:xfrm>
        <a:off x="9184680" y="0"/>
        <a:ext cx="7856640" cy="452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360</xdr:colOff>
      <xdr:row>1</xdr:row>
      <xdr:rowOff>146880</xdr:rowOff>
    </xdr:from>
    <xdr:to>
      <xdr:col>11</xdr:col>
      <xdr:colOff>658800</xdr:colOff>
      <xdr:row>29</xdr:row>
      <xdr:rowOff>146520</xdr:rowOff>
    </xdr:to>
    <xdr:graphicFrame>
      <xdr:nvGraphicFramePr>
        <xdr:cNvPr id="9" name="Chart 5"/>
        <xdr:cNvGraphicFramePr/>
      </xdr:nvGraphicFramePr>
      <xdr:xfrm>
        <a:off x="360" y="337320"/>
        <a:ext cx="9040320" cy="53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73440</xdr:colOff>
      <xdr:row>27</xdr:row>
      <xdr:rowOff>69480</xdr:rowOff>
    </xdr:from>
    <xdr:to>
      <xdr:col>11</xdr:col>
      <xdr:colOff>666360</xdr:colOff>
      <xdr:row>52</xdr:row>
      <xdr:rowOff>21600</xdr:rowOff>
    </xdr:to>
    <xdr:graphicFrame>
      <xdr:nvGraphicFramePr>
        <xdr:cNvPr id="10" name="Chart 7"/>
        <xdr:cNvGraphicFramePr/>
      </xdr:nvGraphicFramePr>
      <xdr:xfrm>
        <a:off x="73440" y="5212800"/>
        <a:ext cx="8974800" cy="4638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12</xdr:col>
      <xdr:colOff>34200</xdr:colOff>
      <xdr:row>24</xdr:row>
      <xdr:rowOff>33120</xdr:rowOff>
    </xdr:from>
    <xdr:to>
      <xdr:col>22</xdr:col>
      <xdr:colOff>597600</xdr:colOff>
      <xdr:row>52</xdr:row>
      <xdr:rowOff>22680</xdr:rowOff>
    </xdr:to>
    <xdr:graphicFrame>
      <xdr:nvGraphicFramePr>
        <xdr:cNvPr id="11" name="Chart 4"/>
        <xdr:cNvGraphicFramePr/>
      </xdr:nvGraphicFramePr>
      <xdr:xfrm>
        <a:off x="9178200" y="4605120"/>
        <a:ext cx="8183160" cy="5247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12</xdr:col>
      <xdr:colOff>173520</xdr:colOff>
      <xdr:row>52</xdr:row>
      <xdr:rowOff>189360</xdr:rowOff>
    </xdr:from>
    <xdr:to>
      <xdr:col>23</xdr:col>
      <xdr:colOff>43920</xdr:colOff>
      <xdr:row>78</xdr:row>
      <xdr:rowOff>64800</xdr:rowOff>
    </xdr:to>
    <xdr:graphicFrame>
      <xdr:nvGraphicFramePr>
        <xdr:cNvPr id="12" name="Chart 2"/>
        <xdr:cNvGraphicFramePr/>
      </xdr:nvGraphicFramePr>
      <xdr:xfrm>
        <a:off x="9317520" y="10019160"/>
        <a:ext cx="8252280" cy="4828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11</xdr:col>
      <xdr:colOff>246240</xdr:colOff>
      <xdr:row>76</xdr:row>
      <xdr:rowOff>110880</xdr:rowOff>
    </xdr:from>
    <xdr:to>
      <xdr:col>22</xdr:col>
      <xdr:colOff>165960</xdr:colOff>
      <xdr:row>114</xdr:row>
      <xdr:rowOff>101520</xdr:rowOff>
    </xdr:to>
    <xdr:graphicFrame>
      <xdr:nvGraphicFramePr>
        <xdr:cNvPr id="13" name="Chart 6"/>
        <xdr:cNvGraphicFramePr/>
      </xdr:nvGraphicFramePr>
      <xdr:xfrm>
        <a:off x="8628120" y="14512680"/>
        <a:ext cx="8301600" cy="7229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146520</xdr:colOff>
      <xdr:row>85</xdr:row>
      <xdr:rowOff>112320</xdr:rowOff>
    </xdr:from>
    <xdr:to>
      <xdr:col>11</xdr:col>
      <xdr:colOff>126360</xdr:colOff>
      <xdr:row>113</xdr:row>
      <xdr:rowOff>41760</xdr:rowOff>
    </xdr:to>
    <xdr:graphicFrame>
      <xdr:nvGraphicFramePr>
        <xdr:cNvPr id="14" name="Chart 3"/>
        <xdr:cNvGraphicFramePr/>
      </xdr:nvGraphicFramePr>
      <xdr:xfrm>
        <a:off x="146520" y="16228440"/>
        <a:ext cx="8361720" cy="5263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19800</xdr:colOff>
      <xdr:row>52</xdr:row>
      <xdr:rowOff>105120</xdr:rowOff>
    </xdr:from>
    <xdr:to>
      <xdr:col>10</xdr:col>
      <xdr:colOff>385560</xdr:colOff>
      <xdr:row>79</xdr:row>
      <xdr:rowOff>152280</xdr:rowOff>
    </xdr:to>
    <xdr:graphicFrame>
      <xdr:nvGraphicFramePr>
        <xdr:cNvPr id="15" name="Chart 1"/>
        <xdr:cNvGraphicFramePr/>
      </xdr:nvGraphicFramePr>
      <xdr:xfrm>
        <a:off x="19800" y="9934920"/>
        <a:ext cx="7985520" cy="5190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0</xdr:col>
      <xdr:colOff>19800</xdr:colOff>
      <xdr:row>52</xdr:row>
      <xdr:rowOff>105120</xdr:rowOff>
    </xdr:from>
    <xdr:to>
      <xdr:col>11</xdr:col>
      <xdr:colOff>658800</xdr:colOff>
      <xdr:row>84</xdr:row>
      <xdr:rowOff>9360</xdr:rowOff>
    </xdr:to>
    <xdr:graphicFrame>
      <xdr:nvGraphicFramePr>
        <xdr:cNvPr id="16" name="Chart 1"/>
        <xdr:cNvGraphicFramePr/>
      </xdr:nvGraphicFramePr>
      <xdr:xfrm>
        <a:off x="19800" y="9934920"/>
        <a:ext cx="9020880" cy="6000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479880</xdr:colOff>
      <xdr:row>9</xdr:row>
      <xdr:rowOff>18720</xdr:rowOff>
    </xdr:from>
    <xdr:to>
      <xdr:col>16</xdr:col>
      <xdr:colOff>143280</xdr:colOff>
      <xdr:row>27</xdr:row>
      <xdr:rowOff>103320</xdr:rowOff>
    </xdr:to>
    <xdr:graphicFrame>
      <xdr:nvGraphicFramePr>
        <xdr:cNvPr id="17" name=""/>
        <xdr:cNvGraphicFramePr/>
      </xdr:nvGraphicFramePr>
      <xdr:xfrm>
        <a:off x="8357040" y="168660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282600</xdr:colOff>
      <xdr:row>9</xdr:row>
      <xdr:rowOff>18720</xdr:rowOff>
    </xdr:from>
    <xdr:to>
      <xdr:col>16</xdr:col>
      <xdr:colOff>143280</xdr:colOff>
      <xdr:row>49</xdr:row>
      <xdr:rowOff>99000</xdr:rowOff>
    </xdr:to>
    <xdr:graphicFrame>
      <xdr:nvGraphicFramePr>
        <xdr:cNvPr id="18" name=""/>
        <xdr:cNvGraphicFramePr/>
      </xdr:nvGraphicFramePr>
      <xdr:xfrm>
        <a:off x="4349520" y="1686600"/>
        <a:ext cx="9766800" cy="7090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282600</xdr:colOff>
      <xdr:row>0</xdr:row>
      <xdr:rowOff>219240</xdr:rowOff>
    </xdr:from>
    <xdr:to>
      <xdr:col>21</xdr:col>
      <xdr:colOff>86400</xdr:colOff>
      <xdr:row>49</xdr:row>
      <xdr:rowOff>99000</xdr:rowOff>
    </xdr:to>
    <xdr:graphicFrame>
      <xdr:nvGraphicFramePr>
        <xdr:cNvPr id="19" name=""/>
        <xdr:cNvGraphicFramePr/>
      </xdr:nvGraphicFramePr>
      <xdr:xfrm>
        <a:off x="4349520" y="219240"/>
        <a:ext cx="13519800" cy="8558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766800</xdr:colOff>
      <xdr:row>1</xdr:row>
      <xdr:rowOff>20160</xdr:rowOff>
    </xdr:from>
    <xdr:to>
      <xdr:col>11</xdr:col>
      <xdr:colOff>23760</xdr:colOff>
      <xdr:row>19</xdr:row>
      <xdr:rowOff>95040</xdr:rowOff>
    </xdr:to>
    <xdr:graphicFrame>
      <xdr:nvGraphicFramePr>
        <xdr:cNvPr id="20" name=""/>
        <xdr:cNvGraphicFramePr/>
      </xdr:nvGraphicFramePr>
      <xdr:xfrm>
        <a:off x="4890960" y="195120"/>
        <a:ext cx="5734080" cy="3244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H1" activeCellId="0" sqref="H1"/>
    </sheetView>
  </sheetViews>
  <sheetFormatPr defaultRowHeight="15"/>
  <cols>
    <col collapsed="false" hidden="false" max="5" min="1" style="0" width="8.57085020242915"/>
    <col collapsed="false" hidden="false" max="6" min="6" style="0" width="11.246963562753"/>
    <col collapsed="false" hidden="false" max="10" min="7" style="0" width="8.57085020242915"/>
    <col collapsed="false" hidden="false" max="11" min="11" style="0" width="22.4939271255061"/>
    <col collapsed="false" hidden="false" max="1025" min="1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18</v>
      </c>
      <c r="B2" s="0" t="n">
        <v>8</v>
      </c>
      <c r="C2" s="0" t="n">
        <v>307</v>
      </c>
      <c r="D2" s="0" t="n">
        <v>130</v>
      </c>
      <c r="E2" s="0" t="n">
        <v>3504</v>
      </c>
      <c r="F2" s="0" t="n">
        <v>12</v>
      </c>
      <c r="G2" s="0" t="n">
        <v>70</v>
      </c>
      <c r="H2" s="0" t="n">
        <v>1</v>
      </c>
      <c r="K2" s="1" t="s">
        <v>8</v>
      </c>
    </row>
    <row r="3" customFormat="false" ht="15" hidden="false" customHeight="false" outlineLevel="0" collapsed="false">
      <c r="A3" s="0" t="n">
        <v>15</v>
      </c>
      <c r="B3" s="0" t="n">
        <v>8</v>
      </c>
      <c r="C3" s="0" t="n">
        <v>350</v>
      </c>
      <c r="D3" s="0" t="n">
        <v>165</v>
      </c>
      <c r="E3" s="0" t="n">
        <v>3693</v>
      </c>
      <c r="F3" s="0" t="n">
        <v>11.5</v>
      </c>
      <c r="G3" s="0" t="n">
        <v>70</v>
      </c>
      <c r="H3" s="0" t="n">
        <v>1</v>
      </c>
      <c r="K3" s="0" t="s">
        <v>9</v>
      </c>
      <c r="L3" s="0" t="n">
        <v>0.05</v>
      </c>
    </row>
    <row r="4" customFormat="false" ht="15" hidden="false" customHeight="false" outlineLevel="0" collapsed="false">
      <c r="A4" s="0" t="n">
        <v>18</v>
      </c>
      <c r="B4" s="0" t="n">
        <v>8</v>
      </c>
      <c r="C4" s="0" t="n">
        <v>318</v>
      </c>
      <c r="D4" s="0" t="n">
        <v>150</v>
      </c>
      <c r="E4" s="0" t="n">
        <v>3436</v>
      </c>
      <c r="F4" s="0" t="n">
        <v>11</v>
      </c>
      <c r="G4" s="0" t="n">
        <v>70</v>
      </c>
      <c r="H4" s="0" t="n">
        <v>1</v>
      </c>
    </row>
    <row r="5" customFormat="false" ht="15" hidden="false" customHeight="false" outlineLevel="0" collapsed="false">
      <c r="A5" s="0" t="n">
        <v>16</v>
      </c>
      <c r="B5" s="0" t="n">
        <v>8</v>
      </c>
      <c r="C5" s="0" t="n">
        <v>304</v>
      </c>
      <c r="D5" s="0" t="n">
        <v>150</v>
      </c>
      <c r="E5" s="0" t="n">
        <v>3433</v>
      </c>
      <c r="F5" s="0" t="n">
        <v>12</v>
      </c>
      <c r="G5" s="0" t="n">
        <v>70</v>
      </c>
      <c r="H5" s="0" t="n">
        <v>1</v>
      </c>
      <c r="K5" s="0" t="s">
        <v>10</v>
      </c>
      <c r="L5" s="0" t="s">
        <v>11</v>
      </c>
      <c r="M5" s="0" t="s">
        <v>12</v>
      </c>
      <c r="N5" s="0" t="s">
        <v>13</v>
      </c>
      <c r="O5" s="0" t="s">
        <v>14</v>
      </c>
    </row>
    <row r="6" customFormat="false" ht="15" hidden="false" customHeight="false" outlineLevel="0" collapsed="false">
      <c r="A6" s="0" t="n">
        <v>17</v>
      </c>
      <c r="B6" s="0" t="n">
        <v>8</v>
      </c>
      <c r="C6" s="0" t="n">
        <v>302</v>
      </c>
      <c r="D6" s="0" t="n">
        <v>140</v>
      </c>
      <c r="E6" s="0" t="n">
        <v>3449</v>
      </c>
      <c r="F6" s="0" t="n">
        <v>10.5</v>
      </c>
      <c r="G6" s="0" t="n">
        <v>70</v>
      </c>
      <c r="H6" s="0" t="n">
        <v>1</v>
      </c>
      <c r="K6" s="0" t="s">
        <v>15</v>
      </c>
      <c r="L6" s="0" t="n">
        <f aca="false">COUNT(mpg_data_for_test!$A$1:$A$399)</f>
        <v>398</v>
      </c>
      <c r="M6" s="0" t="n">
        <f aca="false">SUM(mpg_data_for_test!$A$1:$A$399)</f>
        <v>9358.8</v>
      </c>
      <c r="N6" s="0" t="n">
        <f aca="false">AVERAGE(mpg_data_for_test!$A$1:$A$399)</f>
        <v>23.5145728643216</v>
      </c>
      <c r="O6" s="0" t="n">
        <f aca="false">VAR(mpg_data_for_test!$A$1:$A$399)</f>
        <v>61.0896107742744</v>
      </c>
    </row>
    <row r="7" customFormat="false" ht="15" hidden="false" customHeight="false" outlineLevel="0" collapsed="false">
      <c r="A7" s="0" t="n">
        <v>15</v>
      </c>
      <c r="B7" s="0" t="n">
        <v>8</v>
      </c>
      <c r="C7" s="0" t="n">
        <v>429</v>
      </c>
      <c r="D7" s="0" t="n">
        <v>198</v>
      </c>
      <c r="E7" s="0" t="n">
        <v>4341</v>
      </c>
      <c r="F7" s="0" t="n">
        <v>10</v>
      </c>
      <c r="G7" s="0" t="n">
        <v>70</v>
      </c>
      <c r="H7" s="0" t="n">
        <v>1</v>
      </c>
      <c r="K7" s="0" t="s">
        <v>16</v>
      </c>
      <c r="L7" s="0" t="n">
        <f aca="false">COUNT(mpg_data_for_test!$B$1:$B$399)</f>
        <v>398</v>
      </c>
      <c r="M7" s="0" t="n">
        <f aca="false">SUM(mpg_data_for_test!$B$1:$B$399)</f>
        <v>2171</v>
      </c>
      <c r="N7" s="0" t="n">
        <f aca="false">AVERAGE(mpg_data_for_test!$B$1:$B$399)</f>
        <v>5.45477386934673</v>
      </c>
      <c r="O7" s="0" t="n">
        <f aca="false">VAR(mpg_data_for_test!$B$1:$B$399)</f>
        <v>2.89341543991999</v>
      </c>
    </row>
    <row r="8" customFormat="false" ht="15" hidden="false" customHeight="false" outlineLevel="0" collapsed="false">
      <c r="A8" s="0" t="n">
        <v>14</v>
      </c>
      <c r="B8" s="0" t="n">
        <v>8</v>
      </c>
      <c r="C8" s="0" t="n">
        <v>454</v>
      </c>
      <c r="D8" s="0" t="n">
        <v>220</v>
      </c>
      <c r="E8" s="0" t="n">
        <v>4354</v>
      </c>
      <c r="F8" s="0" t="n">
        <v>9</v>
      </c>
      <c r="G8" s="0" t="n">
        <v>70</v>
      </c>
      <c r="H8" s="0" t="n">
        <v>1</v>
      </c>
    </row>
    <row r="9" customFormat="false" ht="15" hidden="false" customHeight="false" outlineLevel="0" collapsed="false">
      <c r="A9" s="0" t="n">
        <v>14</v>
      </c>
      <c r="B9" s="0" t="n">
        <v>8</v>
      </c>
      <c r="C9" s="0" t="n">
        <v>440</v>
      </c>
      <c r="D9" s="0" t="n">
        <v>215</v>
      </c>
      <c r="E9" s="0" t="n">
        <v>4312</v>
      </c>
      <c r="F9" s="0" t="n">
        <v>8.5</v>
      </c>
      <c r="G9" s="0" t="n">
        <v>70</v>
      </c>
      <c r="H9" s="0" t="n">
        <v>1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</row>
    <row r="10" customFormat="false" ht="15" hidden="false" customHeight="false" outlineLevel="0" collapsed="false">
      <c r="A10" s="0" t="n">
        <v>14</v>
      </c>
      <c r="B10" s="0" t="n">
        <v>8</v>
      </c>
      <c r="C10" s="0" t="n">
        <v>455</v>
      </c>
      <c r="D10" s="0" t="n">
        <v>225</v>
      </c>
      <c r="E10" s="0" t="n">
        <v>4425</v>
      </c>
      <c r="F10" s="0" t="n">
        <v>10</v>
      </c>
      <c r="G10" s="0" t="n">
        <v>70</v>
      </c>
      <c r="H10" s="0" t="n">
        <v>1</v>
      </c>
      <c r="K10" s="0" t="s">
        <v>24</v>
      </c>
      <c r="L10" s="0" t="n">
        <f aca="false">SUMPRODUCT(mpg_data_for_test!$M$6:$M$7,mpg_data_for_test!$N$6:$N$7)-SUM(mpg_data_for_test!$M$6:$M$7)^2/SUM(mpg_data_for_test!$L$6:$L$7)</f>
        <v>64905.1116080403</v>
      </c>
      <c r="M10" s="0" t="n">
        <f aca="false">COUNT(mpg_data_for_test!$M$6:$M$7)-1</f>
        <v>1</v>
      </c>
      <c r="N10" s="0" t="n">
        <f aca="false">mpg_data_for_test!$L$10 / mpg_data_for_test!$M$10</f>
        <v>64905.1116080403</v>
      </c>
      <c r="O10" s="0" t="n">
        <f aca="false">mpg_data_for_test!$N$10 / mpg_data_for_test!$N$11</f>
        <v>2028.82281281161</v>
      </c>
      <c r="P10" s="0" t="n">
        <f aca="false">FDIST(mpg_data_for_test!$O$10, mpg_data_for_test!$M$10, mpg_data_for_test!$M$11)</f>
        <v>6.77239767164382E-221</v>
      </c>
      <c r="Q10" s="0" t="n">
        <f aca="false">FINV(mpg_data_for_test!$L$3, mpg_data_for_test!$M$10, mpg_data_for_test!$M$11)</f>
        <v>3.85319709749052</v>
      </c>
    </row>
    <row r="11" customFormat="false" ht="15" hidden="false" customHeight="false" outlineLevel="0" collapsed="false">
      <c r="A11" s="0" t="n">
        <v>15</v>
      </c>
      <c r="B11" s="0" t="n">
        <v>8</v>
      </c>
      <c r="C11" s="0" t="n">
        <v>390</v>
      </c>
      <c r="D11" s="0" t="n">
        <v>190</v>
      </c>
      <c r="E11" s="0" t="n">
        <v>3850</v>
      </c>
      <c r="F11" s="0" t="n">
        <v>8.5</v>
      </c>
      <c r="G11" s="0" t="n">
        <v>70</v>
      </c>
      <c r="H11" s="0" t="n">
        <v>1</v>
      </c>
      <c r="K11" s="0" t="s">
        <v>25</v>
      </c>
      <c r="L11" s="0" t="n">
        <f aca="false">SUM(DEVSQ($A$1:$A$399),DEVSQ($B$1:$B$399))</f>
        <v>25401.2614070352</v>
      </c>
      <c r="M11" s="0" t="n">
        <f aca="false">SUM(mpg_data_for_test!$L$6:$L$7)-COUNT(mpg_data_for_test!$L$6:$L$7)</f>
        <v>794</v>
      </c>
      <c r="N11" s="0" t="n">
        <f aca="false">mpg_data_for_test!$L$11 / mpg_data_for_test!$M$11</f>
        <v>31.9915131070972</v>
      </c>
    </row>
    <row r="12" customFormat="false" ht="15" hidden="false" customHeight="false" outlineLevel="0" collapsed="false">
      <c r="A12" s="0" t="n">
        <v>15</v>
      </c>
      <c r="B12" s="0" t="n">
        <v>8</v>
      </c>
      <c r="C12" s="0" t="n">
        <v>383</v>
      </c>
      <c r="D12" s="0" t="n">
        <v>170</v>
      </c>
      <c r="E12" s="0" t="n">
        <v>3563</v>
      </c>
      <c r="F12" s="0" t="n">
        <v>10</v>
      </c>
      <c r="G12" s="0" t="n">
        <v>70</v>
      </c>
      <c r="H12" s="0" t="n">
        <v>1</v>
      </c>
      <c r="K12" s="0" t="s">
        <v>26</v>
      </c>
      <c r="L12" s="0" t="n">
        <f aca="false">DEVSQ(mpg_data_for_test!$A$1:$A$399,mpg_data_for_test!$B$1:$B$399)</f>
        <v>90306.3730150753</v>
      </c>
      <c r="M12" s="0" t="n">
        <f aca="false">SUM(mpg_data_for_test!$L$6:$L$7) - 1</f>
        <v>795</v>
      </c>
    </row>
    <row r="13" customFormat="false" ht="15" hidden="false" customHeight="false" outlineLevel="0" collapsed="false">
      <c r="A13" s="0" t="n">
        <v>14</v>
      </c>
      <c r="B13" s="0" t="n">
        <v>8</v>
      </c>
      <c r="C13" s="0" t="n">
        <v>340</v>
      </c>
      <c r="D13" s="0" t="n">
        <v>160</v>
      </c>
      <c r="E13" s="0" t="n">
        <v>3609</v>
      </c>
      <c r="F13" s="0" t="n">
        <v>8</v>
      </c>
      <c r="G13" s="0" t="n">
        <v>70</v>
      </c>
      <c r="H13" s="0" t="n">
        <v>1</v>
      </c>
    </row>
    <row r="14" customFormat="false" ht="15" hidden="false" customHeight="false" outlineLevel="0" collapsed="false">
      <c r="A14" s="0" t="n">
        <v>15</v>
      </c>
      <c r="B14" s="0" t="n">
        <v>8</v>
      </c>
      <c r="C14" s="0" t="n">
        <v>400</v>
      </c>
      <c r="D14" s="0" t="n">
        <v>150</v>
      </c>
      <c r="E14" s="0" t="n">
        <v>3761</v>
      </c>
      <c r="F14" s="0" t="n">
        <v>9.5</v>
      </c>
      <c r="G14" s="0" t="n">
        <v>70</v>
      </c>
      <c r="H14" s="0" t="n">
        <v>1</v>
      </c>
    </row>
    <row r="15" customFormat="false" ht="15" hidden="false" customHeight="false" outlineLevel="0" collapsed="false">
      <c r="A15" s="0" t="n">
        <v>14</v>
      </c>
      <c r="B15" s="0" t="n">
        <v>8</v>
      </c>
      <c r="C15" s="0" t="n">
        <v>455</v>
      </c>
      <c r="D15" s="0" t="n">
        <v>225</v>
      </c>
      <c r="E15" s="0" t="n">
        <v>3086</v>
      </c>
      <c r="F15" s="0" t="n">
        <v>10</v>
      </c>
      <c r="G15" s="0" t="n">
        <v>70</v>
      </c>
      <c r="H15" s="0" t="n">
        <v>1</v>
      </c>
    </row>
    <row r="16" customFormat="false" ht="15" hidden="false" customHeight="false" outlineLevel="0" collapsed="false">
      <c r="A16" s="0" t="n">
        <v>24</v>
      </c>
      <c r="B16" s="0" t="n">
        <v>4</v>
      </c>
      <c r="C16" s="0" t="n">
        <v>113</v>
      </c>
      <c r="D16" s="0" t="n">
        <v>95</v>
      </c>
      <c r="E16" s="0" t="n">
        <v>2372</v>
      </c>
      <c r="F16" s="0" t="n">
        <v>15</v>
      </c>
      <c r="G16" s="0" t="n">
        <v>70</v>
      </c>
      <c r="H16" s="0" t="n">
        <v>3</v>
      </c>
      <c r="J16" s="1" t="s">
        <v>27</v>
      </c>
    </row>
    <row r="17" customFormat="false" ht="15" hidden="false" customHeight="false" outlineLevel="0" collapsed="false">
      <c r="A17" s="0" t="n">
        <v>22</v>
      </c>
      <c r="B17" s="0" t="n">
        <v>6</v>
      </c>
      <c r="C17" s="0" t="n">
        <v>198</v>
      </c>
      <c r="D17" s="0" t="n">
        <v>95</v>
      </c>
      <c r="E17" s="0" t="n">
        <v>2833</v>
      </c>
      <c r="F17" s="0" t="n">
        <v>15.5</v>
      </c>
      <c r="G17" s="0" t="n">
        <v>70</v>
      </c>
      <c r="H17" s="0" t="n">
        <v>1</v>
      </c>
    </row>
    <row r="18" customFormat="false" ht="15" hidden="false" customHeight="false" outlineLevel="0" collapsed="false">
      <c r="A18" s="0" t="n">
        <v>18</v>
      </c>
      <c r="B18" s="0" t="n">
        <v>6</v>
      </c>
      <c r="C18" s="0" t="n">
        <v>199</v>
      </c>
      <c r="D18" s="0" t="n">
        <v>97</v>
      </c>
      <c r="E18" s="0" t="n">
        <v>2774</v>
      </c>
      <c r="F18" s="0" t="n">
        <v>15.5</v>
      </c>
      <c r="G18" s="0" t="n">
        <v>70</v>
      </c>
      <c r="H18" s="0" t="n">
        <v>1</v>
      </c>
      <c r="J18" s="0" t="s">
        <v>28</v>
      </c>
      <c r="K18" s="0" t="s">
        <v>29</v>
      </c>
    </row>
    <row r="19" customFormat="false" ht="15" hidden="false" customHeight="false" outlineLevel="0" collapsed="false">
      <c r="A19" s="0" t="n">
        <v>21</v>
      </c>
      <c r="B19" s="0" t="n">
        <v>6</v>
      </c>
      <c r="C19" s="0" t="n">
        <v>200</v>
      </c>
      <c r="D19" s="0" t="n">
        <v>85</v>
      </c>
      <c r="E19" s="0" t="n">
        <v>2587</v>
      </c>
      <c r="F19" s="0" t="n">
        <v>16</v>
      </c>
      <c r="G19" s="0" t="n">
        <v>70</v>
      </c>
      <c r="H19" s="0" t="n">
        <v>1</v>
      </c>
      <c r="J19" s="0" t="s">
        <v>30</v>
      </c>
      <c r="K19" s="0" t="n">
        <f aca="false" t="array" ref="K19:K19">RSQ($A$1:$A$399 , $B$1:$B$399)</f>
        <v>0.601239399443996</v>
      </c>
    </row>
    <row r="20" customFormat="false" ht="15" hidden="false" customHeight="false" outlineLevel="0" collapsed="false">
      <c r="A20" s="0" t="n">
        <v>27</v>
      </c>
      <c r="B20" s="0" t="n">
        <v>4</v>
      </c>
      <c r="C20" s="0" t="n">
        <v>97</v>
      </c>
      <c r="D20" s="0" t="n">
        <v>88</v>
      </c>
      <c r="E20" s="0" t="n">
        <v>2130</v>
      </c>
      <c r="F20" s="0" t="n">
        <v>14.5</v>
      </c>
      <c r="G20" s="0" t="n">
        <v>70</v>
      </c>
      <c r="H20" s="0" t="n">
        <v>3</v>
      </c>
      <c r="J20" s="0" t="s">
        <v>31</v>
      </c>
      <c r="K20" s="0" t="n">
        <f aca="false" t="array" ref="K20:K20">STEYX($A$1:$A$399 , $B$1:$B$399)</f>
        <v>4.94182611587836</v>
      </c>
    </row>
    <row r="21" customFormat="false" ht="15" hidden="false" customHeight="false" outlineLevel="0" collapsed="false">
      <c r="A21" s="0" t="n">
        <v>26</v>
      </c>
      <c r="B21" s="0" t="n">
        <v>4</v>
      </c>
      <c r="C21" s="0" t="n">
        <v>97</v>
      </c>
      <c r="D21" s="0" t="n">
        <v>46</v>
      </c>
      <c r="E21" s="0" t="n">
        <v>1835</v>
      </c>
      <c r="F21" s="0" t="n">
        <v>20.5</v>
      </c>
      <c r="G21" s="0" t="n">
        <v>70</v>
      </c>
      <c r="H21" s="0" t="n">
        <v>2</v>
      </c>
    </row>
    <row r="22" customFormat="false" ht="15" hidden="false" customHeight="false" outlineLevel="0" collapsed="false">
      <c r="A22" s="0" t="n">
        <v>25</v>
      </c>
      <c r="B22" s="0" t="n">
        <v>4</v>
      </c>
      <c r="C22" s="0" t="n">
        <v>110</v>
      </c>
      <c r="D22" s="0" t="n">
        <v>87</v>
      </c>
      <c r="E22" s="0" t="n">
        <v>2672</v>
      </c>
      <c r="F22" s="0" t="n">
        <v>17.5</v>
      </c>
      <c r="G22" s="0" t="n">
        <v>70</v>
      </c>
      <c r="H22" s="0" t="n">
        <v>2</v>
      </c>
      <c r="J22" s="0" t="s">
        <v>32</v>
      </c>
      <c r="K22" s="0" t="n">
        <f aca="false" t="array" ref="K22:K22">SLOPE($A$1:$A$399 , $B$1:$B$399)</f>
        <v>-3.56288658440824</v>
      </c>
    </row>
    <row r="23" customFormat="false" ht="15" hidden="false" customHeight="false" outlineLevel="0" collapsed="false">
      <c r="A23" s="0" t="n">
        <v>24</v>
      </c>
      <c r="B23" s="0" t="n">
        <v>4</v>
      </c>
      <c r="C23" s="0" t="n">
        <v>107</v>
      </c>
      <c r="D23" s="0" t="n">
        <v>90</v>
      </c>
      <c r="E23" s="0" t="n">
        <v>2430</v>
      </c>
      <c r="F23" s="0" t="n">
        <v>14.5</v>
      </c>
      <c r="G23" s="0" t="n">
        <v>70</v>
      </c>
      <c r="H23" s="0" t="n">
        <v>2</v>
      </c>
      <c r="J23" s="0" t="s">
        <v>33</v>
      </c>
      <c r="K23" s="0" t="n">
        <f aca="false" t="array" ref="K23:K23">INTERCEPT($A$1:$A$399 , $B$1:$B$399)</f>
        <v>42.9493135043977</v>
      </c>
    </row>
    <row r="24" customFormat="false" ht="15" hidden="false" customHeight="false" outlineLevel="0" collapsed="false">
      <c r="A24" s="0" t="n">
        <v>25</v>
      </c>
      <c r="B24" s="0" t="n">
        <v>4</v>
      </c>
      <c r="C24" s="0" t="n">
        <v>104</v>
      </c>
      <c r="D24" s="0" t="n">
        <v>95</v>
      </c>
      <c r="E24" s="0" t="n">
        <v>2375</v>
      </c>
      <c r="F24" s="0" t="n">
        <v>17.5</v>
      </c>
      <c r="G24" s="0" t="n">
        <v>70</v>
      </c>
      <c r="H24" s="0" t="n">
        <v>2</v>
      </c>
    </row>
    <row r="25" customFormat="false" ht="15" hidden="false" customHeight="false" outlineLevel="0" collapsed="false">
      <c r="A25" s="0" t="n">
        <v>26</v>
      </c>
      <c r="B25" s="0" t="n">
        <v>4</v>
      </c>
      <c r="C25" s="0" t="n">
        <v>121</v>
      </c>
      <c r="D25" s="0" t="n">
        <v>113</v>
      </c>
      <c r="E25" s="0" t="n">
        <v>2234</v>
      </c>
      <c r="F25" s="0" t="n">
        <v>12.5</v>
      </c>
      <c r="G25" s="0" t="n">
        <v>70</v>
      </c>
      <c r="H25" s="0" t="n">
        <v>2</v>
      </c>
      <c r="J25" s="0" t="str">
        <f aca="false">INDEX($B$1:$B$399, 1, 1)</f>
        <v>cylinder</v>
      </c>
      <c r="K25" s="0" t="e">
        <f aca="false">$K$22 * $J$25 + $K$23</f>
        <v>#VALUE!</v>
      </c>
    </row>
    <row r="26" customFormat="false" ht="15" hidden="false" customHeight="false" outlineLevel="0" collapsed="false">
      <c r="A26" s="0" t="n">
        <v>21</v>
      </c>
      <c r="B26" s="0" t="n">
        <v>6</v>
      </c>
      <c r="C26" s="0" t="n">
        <v>199</v>
      </c>
      <c r="D26" s="0" t="n">
        <v>90</v>
      </c>
      <c r="E26" s="0" t="n">
        <v>2648</v>
      </c>
      <c r="F26" s="0" t="n">
        <v>15</v>
      </c>
      <c r="G26" s="0" t="n">
        <v>70</v>
      </c>
      <c r="H26" s="0" t="n">
        <v>1</v>
      </c>
      <c r="J26" s="0" t="n">
        <f aca="false">INDEX($B$1:$B$399, 2, 1)</f>
        <v>8</v>
      </c>
      <c r="K26" s="0" t="n">
        <f aca="false">$K$22 * $J$26 + $K$23</f>
        <v>14.4462208291318</v>
      </c>
    </row>
    <row r="27" customFormat="false" ht="15" hidden="false" customHeight="false" outlineLevel="0" collapsed="false">
      <c r="A27" s="0" t="n">
        <v>10</v>
      </c>
      <c r="B27" s="0" t="n">
        <v>8</v>
      </c>
      <c r="C27" s="0" t="n">
        <v>360</v>
      </c>
      <c r="D27" s="0" t="n">
        <v>215</v>
      </c>
      <c r="E27" s="0" t="n">
        <v>4615</v>
      </c>
      <c r="F27" s="0" t="n">
        <v>14</v>
      </c>
      <c r="G27" s="0" t="n">
        <v>70</v>
      </c>
      <c r="H27" s="0" t="n">
        <v>1</v>
      </c>
      <c r="J27" s="0" t="n">
        <f aca="false">INDEX($B$1:$B$399, 3, 1)</f>
        <v>8</v>
      </c>
      <c r="K27" s="0" t="n">
        <f aca="false">$K$22 * $J$27 + $K$23</f>
        <v>14.4462208291318</v>
      </c>
    </row>
    <row r="28" customFormat="false" ht="15" hidden="false" customHeight="false" outlineLevel="0" collapsed="false">
      <c r="A28" s="0" t="n">
        <v>10</v>
      </c>
      <c r="B28" s="0" t="n">
        <v>8</v>
      </c>
      <c r="C28" s="0" t="n">
        <v>307</v>
      </c>
      <c r="D28" s="0" t="n">
        <v>200</v>
      </c>
      <c r="E28" s="0" t="n">
        <v>4376</v>
      </c>
      <c r="F28" s="0" t="n">
        <v>15</v>
      </c>
      <c r="G28" s="0" t="n">
        <v>70</v>
      </c>
      <c r="H28" s="0" t="n">
        <v>1</v>
      </c>
      <c r="J28" s="0" t="n">
        <f aca="false">INDEX($B$1:$B$399, 4, 1)</f>
        <v>8</v>
      </c>
      <c r="K28" s="0" t="n">
        <f aca="false">$K$22 * $J$28 + $K$23</f>
        <v>14.4462208291318</v>
      </c>
    </row>
    <row r="29" customFormat="false" ht="15" hidden="false" customHeight="false" outlineLevel="0" collapsed="false">
      <c r="A29" s="0" t="n">
        <v>11</v>
      </c>
      <c r="B29" s="0" t="n">
        <v>8</v>
      </c>
      <c r="C29" s="0" t="n">
        <v>318</v>
      </c>
      <c r="D29" s="0" t="n">
        <v>210</v>
      </c>
      <c r="E29" s="0" t="n">
        <v>4382</v>
      </c>
      <c r="F29" s="0" t="n">
        <v>13.5</v>
      </c>
      <c r="G29" s="0" t="n">
        <v>70</v>
      </c>
      <c r="H29" s="0" t="n">
        <v>1</v>
      </c>
      <c r="J29" s="0" t="n">
        <f aca="false">INDEX($B$1:$B$399, 5, 1)</f>
        <v>8</v>
      </c>
      <c r="K29" s="0" t="n">
        <f aca="false">$K$22 * $J$29 + $K$23</f>
        <v>14.4462208291318</v>
      </c>
    </row>
    <row r="30" customFormat="false" ht="15" hidden="false" customHeight="false" outlineLevel="0" collapsed="false">
      <c r="A30" s="0" t="n">
        <v>9</v>
      </c>
      <c r="B30" s="0" t="n">
        <v>8</v>
      </c>
      <c r="C30" s="0" t="n">
        <v>304</v>
      </c>
      <c r="D30" s="0" t="n">
        <v>193</v>
      </c>
      <c r="E30" s="0" t="n">
        <v>4732</v>
      </c>
      <c r="F30" s="0" t="n">
        <v>18.5</v>
      </c>
      <c r="G30" s="0" t="n">
        <v>70</v>
      </c>
      <c r="H30" s="0" t="n">
        <v>1</v>
      </c>
      <c r="J30" s="0" t="n">
        <f aca="false">INDEX($B$1:$B$399, 6, 1)</f>
        <v>8</v>
      </c>
      <c r="K30" s="0" t="n">
        <f aca="false">$K$22 * $J$30 + $K$23</f>
        <v>14.4462208291318</v>
      </c>
    </row>
    <row r="31" customFormat="false" ht="15" hidden="false" customHeight="false" outlineLevel="0" collapsed="false">
      <c r="A31" s="0" t="n">
        <v>27</v>
      </c>
      <c r="B31" s="0" t="n">
        <v>4</v>
      </c>
      <c r="C31" s="0" t="n">
        <v>97</v>
      </c>
      <c r="D31" s="0" t="n">
        <v>88</v>
      </c>
      <c r="E31" s="0" t="n">
        <v>2130</v>
      </c>
      <c r="F31" s="0" t="n">
        <v>14.5</v>
      </c>
      <c r="G31" s="0" t="n">
        <v>71</v>
      </c>
      <c r="H31" s="0" t="n">
        <v>3</v>
      </c>
      <c r="J31" s="0" t="n">
        <f aca="false">INDEX($B$1:$B$399, 7, 1)</f>
        <v>8</v>
      </c>
      <c r="K31" s="0" t="n">
        <f aca="false">$K$22 * $J$31 + $K$23</f>
        <v>14.4462208291318</v>
      </c>
    </row>
    <row r="32" customFormat="false" ht="15" hidden="false" customHeight="false" outlineLevel="0" collapsed="false">
      <c r="A32" s="0" t="n">
        <v>28</v>
      </c>
      <c r="B32" s="0" t="n">
        <v>4</v>
      </c>
      <c r="C32" s="0" t="n">
        <v>140</v>
      </c>
      <c r="D32" s="0" t="n">
        <v>90</v>
      </c>
      <c r="E32" s="0" t="n">
        <v>2264</v>
      </c>
      <c r="F32" s="0" t="n">
        <v>15.5</v>
      </c>
      <c r="G32" s="0" t="n">
        <v>71</v>
      </c>
      <c r="H32" s="0" t="n">
        <v>1</v>
      </c>
      <c r="J32" s="0" t="n">
        <f aca="false">INDEX($B$1:$B$399, 8, 1)</f>
        <v>8</v>
      </c>
      <c r="K32" s="0" t="n">
        <f aca="false">$K$22 * $J$32 + $K$23</f>
        <v>14.4462208291318</v>
      </c>
    </row>
    <row r="33" customFormat="false" ht="15" hidden="false" customHeight="false" outlineLevel="0" collapsed="false">
      <c r="A33" s="0" t="n">
        <v>25</v>
      </c>
      <c r="B33" s="0" t="n">
        <v>4</v>
      </c>
      <c r="C33" s="0" t="n">
        <v>113</v>
      </c>
      <c r="D33" s="0" t="n">
        <v>95</v>
      </c>
      <c r="E33" s="0" t="n">
        <v>2228</v>
      </c>
      <c r="F33" s="0" t="n">
        <v>14</v>
      </c>
      <c r="G33" s="0" t="n">
        <v>71</v>
      </c>
      <c r="H33" s="0" t="n">
        <v>3</v>
      </c>
      <c r="J33" s="0" t="n">
        <f aca="false">INDEX($B$1:$B$399, 9, 1)</f>
        <v>8</v>
      </c>
      <c r="K33" s="0" t="n">
        <f aca="false">$K$22 * $J$33 + $K$23</f>
        <v>14.4462208291318</v>
      </c>
    </row>
    <row r="34" customFormat="false" ht="15" hidden="false" customHeight="false" outlineLevel="0" collapsed="false">
      <c r="A34" s="0" t="n">
        <v>25</v>
      </c>
      <c r="B34" s="0" t="n">
        <v>4</v>
      </c>
      <c r="C34" s="0" t="n">
        <v>98</v>
      </c>
      <c r="D34" s="0" t="n">
        <v>90</v>
      </c>
      <c r="E34" s="0" t="n">
        <v>2046</v>
      </c>
      <c r="F34" s="0" t="n">
        <v>19</v>
      </c>
      <c r="G34" s="0" t="n">
        <v>71</v>
      </c>
      <c r="H34" s="0" t="n">
        <v>1</v>
      </c>
      <c r="J34" s="0" t="n">
        <f aca="false">INDEX($B$1:$B$399, 10, 1)</f>
        <v>8</v>
      </c>
      <c r="K34" s="0" t="n">
        <f aca="false">$K$22 * $J$34 + $K$23</f>
        <v>14.4462208291318</v>
      </c>
    </row>
    <row r="35" customFormat="false" ht="15" hidden="false" customHeight="false" outlineLevel="0" collapsed="false">
      <c r="A35" s="0" t="n">
        <v>19</v>
      </c>
      <c r="B35" s="0" t="n">
        <v>6</v>
      </c>
      <c r="C35" s="0" t="n">
        <v>232</v>
      </c>
      <c r="D35" s="0" t="n">
        <v>100</v>
      </c>
      <c r="E35" s="0" t="n">
        <v>2634</v>
      </c>
      <c r="F35" s="0" t="n">
        <v>13</v>
      </c>
      <c r="G35" s="0" t="n">
        <v>71</v>
      </c>
      <c r="H35" s="0" t="n">
        <v>1</v>
      </c>
      <c r="J35" s="0" t="n">
        <f aca="false">INDEX($B$1:$B$399, 11, 1)</f>
        <v>8</v>
      </c>
      <c r="K35" s="0" t="n">
        <f aca="false">$K$22 * $J$35 + $K$23</f>
        <v>14.4462208291318</v>
      </c>
    </row>
    <row r="36" customFormat="false" ht="15" hidden="false" customHeight="false" outlineLevel="0" collapsed="false">
      <c r="A36" s="0" t="n">
        <v>16</v>
      </c>
      <c r="B36" s="0" t="n">
        <v>6</v>
      </c>
      <c r="C36" s="0" t="n">
        <v>225</v>
      </c>
      <c r="D36" s="0" t="n">
        <v>105</v>
      </c>
      <c r="E36" s="0" t="n">
        <v>3439</v>
      </c>
      <c r="F36" s="0" t="n">
        <v>15.5</v>
      </c>
      <c r="G36" s="0" t="n">
        <v>71</v>
      </c>
      <c r="H36" s="0" t="n">
        <v>1</v>
      </c>
      <c r="J36" s="0" t="n">
        <f aca="false">INDEX($B$1:$B$399, 12, 1)</f>
        <v>8</v>
      </c>
      <c r="K36" s="0" t="n">
        <f aca="false">$K$22 * $J$36 + $K$23</f>
        <v>14.4462208291318</v>
      </c>
    </row>
    <row r="37" customFormat="false" ht="15" hidden="false" customHeight="false" outlineLevel="0" collapsed="false">
      <c r="A37" s="0" t="n">
        <v>17</v>
      </c>
      <c r="B37" s="0" t="n">
        <v>6</v>
      </c>
      <c r="C37" s="0" t="n">
        <v>250</v>
      </c>
      <c r="D37" s="0" t="n">
        <v>100</v>
      </c>
      <c r="E37" s="0" t="n">
        <v>3329</v>
      </c>
      <c r="F37" s="0" t="n">
        <v>15.5</v>
      </c>
      <c r="G37" s="0" t="n">
        <v>71</v>
      </c>
      <c r="H37" s="0" t="n">
        <v>1</v>
      </c>
      <c r="J37" s="0" t="n">
        <f aca="false">INDEX($B$1:$B$399, 13, 1)</f>
        <v>8</v>
      </c>
      <c r="K37" s="0" t="n">
        <f aca="false">$K$22 * $J$37 + $K$23</f>
        <v>14.4462208291318</v>
      </c>
    </row>
    <row r="38" customFormat="false" ht="15" hidden="false" customHeight="false" outlineLevel="0" collapsed="false">
      <c r="A38" s="0" t="n">
        <v>19</v>
      </c>
      <c r="B38" s="0" t="n">
        <v>6</v>
      </c>
      <c r="C38" s="0" t="n">
        <v>250</v>
      </c>
      <c r="D38" s="0" t="n">
        <v>88</v>
      </c>
      <c r="E38" s="0" t="n">
        <v>3302</v>
      </c>
      <c r="F38" s="0" t="n">
        <v>15.5</v>
      </c>
      <c r="G38" s="0" t="n">
        <v>71</v>
      </c>
      <c r="H38" s="0" t="n">
        <v>1</v>
      </c>
      <c r="J38" s="0" t="n">
        <f aca="false">INDEX($B$1:$B$399, 14, 1)</f>
        <v>8</v>
      </c>
      <c r="K38" s="0" t="n">
        <f aca="false">$K$22 * $J$38 + $K$23</f>
        <v>14.4462208291318</v>
      </c>
    </row>
    <row r="39" customFormat="false" ht="15" hidden="false" customHeight="false" outlineLevel="0" collapsed="false">
      <c r="A39" s="0" t="n">
        <v>18</v>
      </c>
      <c r="B39" s="0" t="n">
        <v>6</v>
      </c>
      <c r="C39" s="0" t="n">
        <v>232</v>
      </c>
      <c r="D39" s="0" t="n">
        <v>100</v>
      </c>
      <c r="E39" s="0" t="n">
        <v>3288</v>
      </c>
      <c r="F39" s="0" t="n">
        <v>15.5</v>
      </c>
      <c r="G39" s="0" t="n">
        <v>71</v>
      </c>
      <c r="H39" s="0" t="n">
        <v>1</v>
      </c>
      <c r="J39" s="0" t="n">
        <f aca="false">INDEX($B$1:$B$399, 15, 1)</f>
        <v>8</v>
      </c>
      <c r="K39" s="0" t="n">
        <f aca="false">$K$22 * $J$39 + $K$23</f>
        <v>14.4462208291318</v>
      </c>
    </row>
    <row r="40" customFormat="false" ht="15" hidden="false" customHeight="false" outlineLevel="0" collapsed="false">
      <c r="A40" s="0" t="n">
        <v>14</v>
      </c>
      <c r="B40" s="0" t="n">
        <v>8</v>
      </c>
      <c r="C40" s="0" t="n">
        <v>350</v>
      </c>
      <c r="D40" s="0" t="n">
        <v>165</v>
      </c>
      <c r="E40" s="0" t="n">
        <v>4209</v>
      </c>
      <c r="F40" s="0" t="n">
        <v>12</v>
      </c>
      <c r="G40" s="0" t="n">
        <v>71</v>
      </c>
      <c r="H40" s="0" t="n">
        <v>1</v>
      </c>
      <c r="J40" s="0" t="n">
        <f aca="false">INDEX($B$1:$B$399, 16, 1)</f>
        <v>4</v>
      </c>
      <c r="K40" s="0" t="n">
        <f aca="false">$K$22 * $J$40 + $K$23</f>
        <v>28.6977671667648</v>
      </c>
    </row>
    <row r="41" customFormat="false" ht="15" hidden="false" customHeight="false" outlineLevel="0" collapsed="false">
      <c r="A41" s="0" t="n">
        <v>14</v>
      </c>
      <c r="B41" s="0" t="n">
        <v>8</v>
      </c>
      <c r="C41" s="0" t="n">
        <v>400</v>
      </c>
      <c r="D41" s="0" t="n">
        <v>175</v>
      </c>
      <c r="E41" s="0" t="n">
        <v>4464</v>
      </c>
      <c r="F41" s="0" t="n">
        <v>11.5</v>
      </c>
      <c r="G41" s="0" t="n">
        <v>71</v>
      </c>
      <c r="H41" s="0" t="n">
        <v>1</v>
      </c>
      <c r="J41" s="0" t="n">
        <f aca="false">INDEX($B$1:$B$399, 17, 1)</f>
        <v>6</v>
      </c>
      <c r="K41" s="0" t="n">
        <f aca="false">$K$22 * $J$41 + $K$23</f>
        <v>21.5719939979483</v>
      </c>
    </row>
    <row r="42" customFormat="false" ht="15" hidden="false" customHeight="false" outlineLevel="0" collapsed="false">
      <c r="A42" s="0" t="n">
        <v>14</v>
      </c>
      <c r="B42" s="0" t="n">
        <v>8</v>
      </c>
      <c r="C42" s="0" t="n">
        <v>351</v>
      </c>
      <c r="D42" s="0" t="n">
        <v>153</v>
      </c>
      <c r="E42" s="0" t="n">
        <v>4154</v>
      </c>
      <c r="F42" s="0" t="n">
        <v>13.5</v>
      </c>
      <c r="G42" s="0" t="n">
        <v>71</v>
      </c>
      <c r="H42" s="0" t="n">
        <v>1</v>
      </c>
      <c r="J42" s="0" t="n">
        <f aca="false">INDEX($B$1:$B$399, 18, 1)</f>
        <v>6</v>
      </c>
      <c r="K42" s="0" t="n">
        <f aca="false">$K$22 * $J$42 + $K$23</f>
        <v>21.5719939979483</v>
      </c>
    </row>
    <row r="43" customFormat="false" ht="15" hidden="false" customHeight="false" outlineLevel="0" collapsed="false">
      <c r="A43" s="0" t="n">
        <v>14</v>
      </c>
      <c r="B43" s="0" t="n">
        <v>8</v>
      </c>
      <c r="C43" s="0" t="n">
        <v>318</v>
      </c>
      <c r="D43" s="0" t="n">
        <v>150</v>
      </c>
      <c r="E43" s="0" t="n">
        <v>4096</v>
      </c>
      <c r="F43" s="0" t="n">
        <v>13</v>
      </c>
      <c r="G43" s="0" t="n">
        <v>71</v>
      </c>
      <c r="H43" s="0" t="n">
        <v>1</v>
      </c>
      <c r="J43" s="0" t="n">
        <f aca="false">INDEX($B$1:$B$399, 19, 1)</f>
        <v>6</v>
      </c>
      <c r="K43" s="0" t="n">
        <f aca="false">$K$22 * $J$43 + $K$23</f>
        <v>21.5719939979483</v>
      </c>
    </row>
    <row r="44" customFormat="false" ht="15" hidden="false" customHeight="false" outlineLevel="0" collapsed="false">
      <c r="A44" s="0" t="n">
        <v>12</v>
      </c>
      <c r="B44" s="0" t="n">
        <v>8</v>
      </c>
      <c r="C44" s="0" t="n">
        <v>383</v>
      </c>
      <c r="D44" s="0" t="n">
        <v>180</v>
      </c>
      <c r="E44" s="0" t="n">
        <v>4955</v>
      </c>
      <c r="F44" s="0" t="n">
        <v>11.5</v>
      </c>
      <c r="G44" s="0" t="n">
        <v>71</v>
      </c>
      <c r="H44" s="0" t="n">
        <v>1</v>
      </c>
      <c r="J44" s="0" t="n">
        <f aca="false">INDEX($B$1:$B$399, 20, 1)</f>
        <v>4</v>
      </c>
      <c r="K44" s="0" t="n">
        <f aca="false">$K$22 * $J$44 + $K$23</f>
        <v>28.6977671667648</v>
      </c>
    </row>
    <row r="45" customFormat="false" ht="15" hidden="false" customHeight="false" outlineLevel="0" collapsed="false">
      <c r="A45" s="0" t="n">
        <v>13</v>
      </c>
      <c r="B45" s="0" t="n">
        <v>8</v>
      </c>
      <c r="C45" s="0" t="n">
        <v>400</v>
      </c>
      <c r="D45" s="0" t="n">
        <v>170</v>
      </c>
      <c r="E45" s="0" t="n">
        <v>4746</v>
      </c>
      <c r="F45" s="0" t="n">
        <v>12</v>
      </c>
      <c r="G45" s="0" t="n">
        <v>71</v>
      </c>
      <c r="H45" s="0" t="n">
        <v>1</v>
      </c>
      <c r="J45" s="0" t="n">
        <f aca="false">INDEX($B$1:$B$399, 21, 1)</f>
        <v>4</v>
      </c>
      <c r="K45" s="0" t="n">
        <f aca="false">$K$22 * $J$45 + $K$23</f>
        <v>28.6977671667648</v>
      </c>
    </row>
    <row r="46" customFormat="false" ht="15" hidden="false" customHeight="false" outlineLevel="0" collapsed="false">
      <c r="A46" s="0" t="n">
        <v>13</v>
      </c>
      <c r="B46" s="0" t="n">
        <v>8</v>
      </c>
      <c r="C46" s="0" t="n">
        <v>400</v>
      </c>
      <c r="D46" s="0" t="n">
        <v>175</v>
      </c>
      <c r="E46" s="0" t="n">
        <v>5140</v>
      </c>
      <c r="F46" s="0" t="n">
        <v>12</v>
      </c>
      <c r="G46" s="0" t="n">
        <v>71</v>
      </c>
      <c r="H46" s="0" t="n">
        <v>1</v>
      </c>
      <c r="J46" s="0" t="n">
        <f aca="false">INDEX($B$1:$B$399, 22, 1)</f>
        <v>4</v>
      </c>
      <c r="K46" s="0" t="n">
        <f aca="false">$K$22 * $J$46 + $K$23</f>
        <v>28.6977671667648</v>
      </c>
    </row>
    <row r="47" customFormat="false" ht="15" hidden="false" customHeight="false" outlineLevel="0" collapsed="false">
      <c r="A47" s="0" t="n">
        <v>18</v>
      </c>
      <c r="B47" s="0" t="n">
        <v>6</v>
      </c>
      <c r="C47" s="0" t="n">
        <v>258</v>
      </c>
      <c r="D47" s="0" t="n">
        <v>110</v>
      </c>
      <c r="E47" s="0" t="n">
        <v>2962</v>
      </c>
      <c r="F47" s="0" t="n">
        <v>13.5</v>
      </c>
      <c r="G47" s="0" t="n">
        <v>71</v>
      </c>
      <c r="H47" s="0" t="n">
        <v>1</v>
      </c>
      <c r="J47" s="0" t="n">
        <f aca="false">INDEX($B$1:$B$399, 23, 1)</f>
        <v>4</v>
      </c>
      <c r="K47" s="0" t="n">
        <f aca="false">$K$22 * $J$47 + $K$23</f>
        <v>28.6977671667648</v>
      </c>
    </row>
    <row r="48" customFormat="false" ht="15" hidden="false" customHeight="false" outlineLevel="0" collapsed="false">
      <c r="A48" s="0" t="n">
        <v>22</v>
      </c>
      <c r="B48" s="0" t="n">
        <v>4</v>
      </c>
      <c r="C48" s="0" t="n">
        <v>140</v>
      </c>
      <c r="D48" s="0" t="n">
        <v>72</v>
      </c>
      <c r="E48" s="0" t="n">
        <v>2408</v>
      </c>
      <c r="F48" s="0" t="n">
        <v>19</v>
      </c>
      <c r="G48" s="0" t="n">
        <v>71</v>
      </c>
      <c r="H48" s="0" t="n">
        <v>1</v>
      </c>
      <c r="J48" s="0" t="n">
        <f aca="false">INDEX($B$1:$B$399, 24, 1)</f>
        <v>4</v>
      </c>
      <c r="K48" s="0" t="n">
        <f aca="false">$K$22 * $J$48 + $K$23</f>
        <v>28.6977671667648</v>
      </c>
    </row>
    <row r="49" customFormat="false" ht="15" hidden="false" customHeight="false" outlineLevel="0" collapsed="false">
      <c r="A49" s="0" t="n">
        <v>19</v>
      </c>
      <c r="B49" s="0" t="n">
        <v>6</v>
      </c>
      <c r="C49" s="0" t="n">
        <v>250</v>
      </c>
      <c r="D49" s="0" t="n">
        <v>100</v>
      </c>
      <c r="E49" s="0" t="n">
        <v>3282</v>
      </c>
      <c r="F49" s="0" t="n">
        <v>15</v>
      </c>
      <c r="G49" s="0" t="n">
        <v>71</v>
      </c>
      <c r="H49" s="0" t="n">
        <v>1</v>
      </c>
      <c r="J49" s="0" t="n">
        <f aca="false">INDEX($B$1:$B$399, 25, 1)</f>
        <v>4</v>
      </c>
      <c r="K49" s="0" t="n">
        <f aca="false">$K$22 * $J$49 + $K$23</f>
        <v>28.6977671667648</v>
      </c>
    </row>
    <row r="50" customFormat="false" ht="15" hidden="false" customHeight="false" outlineLevel="0" collapsed="false">
      <c r="A50" s="0" t="n">
        <v>18</v>
      </c>
      <c r="B50" s="0" t="n">
        <v>6</v>
      </c>
      <c r="C50" s="0" t="n">
        <v>250</v>
      </c>
      <c r="D50" s="0" t="n">
        <v>88</v>
      </c>
      <c r="E50" s="0" t="n">
        <v>3139</v>
      </c>
      <c r="F50" s="0" t="n">
        <v>14.5</v>
      </c>
      <c r="G50" s="0" t="n">
        <v>71</v>
      </c>
      <c r="H50" s="0" t="n">
        <v>1</v>
      </c>
      <c r="J50" s="0" t="n">
        <f aca="false">INDEX($B$1:$B$399, 26, 1)</f>
        <v>6</v>
      </c>
      <c r="K50" s="0" t="n">
        <f aca="false">$K$22 * $J$50 + $K$23</f>
        <v>21.5719939979483</v>
      </c>
    </row>
    <row r="51" customFormat="false" ht="15" hidden="false" customHeight="false" outlineLevel="0" collapsed="false">
      <c r="A51" s="0" t="n">
        <v>23</v>
      </c>
      <c r="B51" s="0" t="n">
        <v>4</v>
      </c>
      <c r="C51" s="0" t="n">
        <v>122</v>
      </c>
      <c r="D51" s="0" t="n">
        <v>86</v>
      </c>
      <c r="E51" s="0" t="n">
        <v>2220</v>
      </c>
      <c r="F51" s="0" t="n">
        <v>14</v>
      </c>
      <c r="G51" s="0" t="n">
        <v>71</v>
      </c>
      <c r="H51" s="0" t="n">
        <v>1</v>
      </c>
      <c r="J51" s="0" t="n">
        <f aca="false">INDEX($B$1:$B$399, 27, 1)</f>
        <v>8</v>
      </c>
      <c r="K51" s="0" t="n">
        <f aca="false">$K$22 * $J$51 + $K$23</f>
        <v>14.4462208291318</v>
      </c>
    </row>
    <row r="52" customFormat="false" ht="15" hidden="false" customHeight="false" outlineLevel="0" collapsed="false">
      <c r="A52" s="0" t="n">
        <v>28</v>
      </c>
      <c r="B52" s="0" t="n">
        <v>4</v>
      </c>
      <c r="C52" s="0" t="n">
        <v>116</v>
      </c>
      <c r="D52" s="0" t="n">
        <v>90</v>
      </c>
      <c r="E52" s="0" t="n">
        <v>2123</v>
      </c>
      <c r="F52" s="0" t="n">
        <v>14</v>
      </c>
      <c r="G52" s="0" t="n">
        <v>71</v>
      </c>
      <c r="H52" s="0" t="n">
        <v>2</v>
      </c>
      <c r="J52" s="0" t="n">
        <f aca="false">INDEX($B$1:$B$399, 28, 1)</f>
        <v>8</v>
      </c>
      <c r="K52" s="0" t="n">
        <f aca="false">$K$22 * $J$52 + $K$23</f>
        <v>14.4462208291318</v>
      </c>
    </row>
    <row r="53" customFormat="false" ht="15" hidden="false" customHeight="false" outlineLevel="0" collapsed="false">
      <c r="A53" s="0" t="n">
        <v>30</v>
      </c>
      <c r="B53" s="0" t="n">
        <v>4</v>
      </c>
      <c r="C53" s="0" t="n">
        <v>79</v>
      </c>
      <c r="D53" s="0" t="n">
        <v>70</v>
      </c>
      <c r="E53" s="0" t="n">
        <v>2074</v>
      </c>
      <c r="F53" s="0" t="n">
        <v>19.5</v>
      </c>
      <c r="G53" s="0" t="n">
        <v>71</v>
      </c>
      <c r="H53" s="0" t="n">
        <v>2</v>
      </c>
      <c r="J53" s="0" t="n">
        <f aca="false">INDEX($B$1:$B$399, 29, 1)</f>
        <v>8</v>
      </c>
      <c r="K53" s="0" t="n">
        <f aca="false">$K$22 * $J$53 + $K$23</f>
        <v>14.4462208291318</v>
      </c>
    </row>
    <row r="54" customFormat="false" ht="15" hidden="false" customHeight="false" outlineLevel="0" collapsed="false">
      <c r="A54" s="0" t="n">
        <v>30</v>
      </c>
      <c r="B54" s="0" t="n">
        <v>4</v>
      </c>
      <c r="C54" s="0" t="n">
        <v>88</v>
      </c>
      <c r="D54" s="0" t="n">
        <v>76</v>
      </c>
      <c r="E54" s="0" t="n">
        <v>2065</v>
      </c>
      <c r="F54" s="0" t="n">
        <v>14.5</v>
      </c>
      <c r="G54" s="0" t="n">
        <v>71</v>
      </c>
      <c r="H54" s="0" t="n">
        <v>2</v>
      </c>
      <c r="J54" s="0" t="n">
        <f aca="false">INDEX($B$1:$B$399, 30, 1)</f>
        <v>8</v>
      </c>
      <c r="K54" s="0" t="n">
        <f aca="false">$K$22 * $J$54 + $K$23</f>
        <v>14.4462208291318</v>
      </c>
    </row>
    <row r="55" customFormat="false" ht="15" hidden="false" customHeight="false" outlineLevel="0" collapsed="false">
      <c r="A55" s="0" t="n">
        <v>31</v>
      </c>
      <c r="B55" s="0" t="n">
        <v>4</v>
      </c>
      <c r="C55" s="0" t="n">
        <v>71</v>
      </c>
      <c r="D55" s="0" t="n">
        <v>65</v>
      </c>
      <c r="E55" s="0" t="n">
        <v>1773</v>
      </c>
      <c r="F55" s="0" t="n">
        <v>19</v>
      </c>
      <c r="G55" s="0" t="n">
        <v>71</v>
      </c>
      <c r="H55" s="0" t="n">
        <v>3</v>
      </c>
      <c r="J55" s="0" t="n">
        <f aca="false">INDEX($B$1:$B$399, 31, 1)</f>
        <v>4</v>
      </c>
      <c r="K55" s="0" t="n">
        <f aca="false">$K$22 * $J$55 + $K$23</f>
        <v>28.6977671667648</v>
      </c>
    </row>
    <row r="56" customFormat="false" ht="15" hidden="false" customHeight="false" outlineLevel="0" collapsed="false">
      <c r="A56" s="0" t="n">
        <v>35</v>
      </c>
      <c r="B56" s="0" t="n">
        <v>4</v>
      </c>
      <c r="C56" s="0" t="n">
        <v>72</v>
      </c>
      <c r="D56" s="0" t="n">
        <v>69</v>
      </c>
      <c r="E56" s="0" t="n">
        <v>1613</v>
      </c>
      <c r="F56" s="0" t="n">
        <v>18</v>
      </c>
      <c r="G56" s="0" t="n">
        <v>71</v>
      </c>
      <c r="H56" s="0" t="n">
        <v>3</v>
      </c>
      <c r="J56" s="0" t="n">
        <f aca="false">INDEX($B$1:$B$399, 32, 1)</f>
        <v>4</v>
      </c>
      <c r="K56" s="0" t="n">
        <f aca="false">$K$22 * $J$56 + $K$23</f>
        <v>28.6977671667648</v>
      </c>
    </row>
    <row r="57" customFormat="false" ht="15" hidden="false" customHeight="false" outlineLevel="0" collapsed="false">
      <c r="A57" s="0" t="n">
        <v>27</v>
      </c>
      <c r="B57" s="0" t="n">
        <v>4</v>
      </c>
      <c r="C57" s="0" t="n">
        <v>97</v>
      </c>
      <c r="D57" s="0" t="n">
        <v>60</v>
      </c>
      <c r="E57" s="0" t="n">
        <v>1834</v>
      </c>
      <c r="F57" s="0" t="n">
        <v>19</v>
      </c>
      <c r="G57" s="0" t="n">
        <v>71</v>
      </c>
      <c r="H57" s="0" t="n">
        <v>2</v>
      </c>
      <c r="J57" s="0" t="n">
        <f aca="false">INDEX($B$1:$B$399, 33, 1)</f>
        <v>4</v>
      </c>
      <c r="K57" s="0" t="n">
        <f aca="false">$K$22 * $J$57 + $K$23</f>
        <v>28.6977671667648</v>
      </c>
    </row>
    <row r="58" customFormat="false" ht="15" hidden="false" customHeight="false" outlineLevel="0" collapsed="false">
      <c r="A58" s="0" t="n">
        <v>26</v>
      </c>
      <c r="B58" s="0" t="n">
        <v>4</v>
      </c>
      <c r="C58" s="0" t="n">
        <v>91</v>
      </c>
      <c r="D58" s="0" t="n">
        <v>70</v>
      </c>
      <c r="E58" s="0" t="n">
        <v>1955</v>
      </c>
      <c r="F58" s="0" t="n">
        <v>20.5</v>
      </c>
      <c r="G58" s="0" t="n">
        <v>71</v>
      </c>
      <c r="H58" s="0" t="n">
        <v>1</v>
      </c>
      <c r="J58" s="0" t="n">
        <f aca="false">INDEX($B$1:$B$399, 34, 1)</f>
        <v>4</v>
      </c>
      <c r="K58" s="0" t="n">
        <f aca="false">$K$22 * $J$58 + $K$23</f>
        <v>28.6977671667648</v>
      </c>
    </row>
    <row r="59" customFormat="false" ht="15" hidden="false" customHeight="false" outlineLevel="0" collapsed="false">
      <c r="A59" s="0" t="n">
        <v>24</v>
      </c>
      <c r="B59" s="0" t="n">
        <v>4</v>
      </c>
      <c r="C59" s="0" t="n">
        <v>113</v>
      </c>
      <c r="D59" s="0" t="n">
        <v>95</v>
      </c>
      <c r="E59" s="0" t="n">
        <v>2278</v>
      </c>
      <c r="F59" s="0" t="n">
        <v>15.5</v>
      </c>
      <c r="G59" s="0" t="n">
        <v>72</v>
      </c>
      <c r="H59" s="0" t="n">
        <v>3</v>
      </c>
      <c r="J59" s="0" t="n">
        <f aca="false">INDEX($B$1:$B$399, 35, 1)</f>
        <v>6</v>
      </c>
      <c r="K59" s="0" t="n">
        <f aca="false">$K$22 * $J$59 + $K$23</f>
        <v>21.5719939979483</v>
      </c>
    </row>
    <row r="60" customFormat="false" ht="15" hidden="false" customHeight="false" outlineLevel="0" collapsed="false">
      <c r="A60" s="0" t="n">
        <v>25</v>
      </c>
      <c r="B60" s="0" t="n">
        <v>4</v>
      </c>
      <c r="C60" s="0" t="n">
        <v>97.5</v>
      </c>
      <c r="D60" s="0" t="n">
        <v>80</v>
      </c>
      <c r="E60" s="0" t="n">
        <v>2126</v>
      </c>
      <c r="F60" s="0" t="n">
        <v>17</v>
      </c>
      <c r="G60" s="0" t="n">
        <v>72</v>
      </c>
      <c r="H60" s="0" t="n">
        <v>1</v>
      </c>
      <c r="J60" s="0" t="n">
        <f aca="false">INDEX($B$1:$B$399, 36, 1)</f>
        <v>6</v>
      </c>
      <c r="K60" s="0" t="n">
        <f aca="false">$K$22 * $J$60 + $K$23</f>
        <v>21.5719939979483</v>
      </c>
    </row>
    <row r="61" customFormat="false" ht="15" hidden="false" customHeight="false" outlineLevel="0" collapsed="false">
      <c r="A61" s="0" t="n">
        <v>23</v>
      </c>
      <c r="B61" s="0" t="n">
        <v>4</v>
      </c>
      <c r="C61" s="0" t="n">
        <v>97</v>
      </c>
      <c r="D61" s="0" t="n">
        <v>54</v>
      </c>
      <c r="E61" s="0" t="n">
        <v>2254</v>
      </c>
      <c r="F61" s="0" t="n">
        <v>23.5</v>
      </c>
      <c r="G61" s="0" t="n">
        <v>72</v>
      </c>
      <c r="H61" s="0" t="n">
        <v>2</v>
      </c>
      <c r="J61" s="0" t="n">
        <f aca="false">INDEX($B$1:$B$399, 37, 1)</f>
        <v>6</v>
      </c>
      <c r="K61" s="0" t="n">
        <f aca="false">$K$22 * $J$61 + $K$23</f>
        <v>21.5719939979483</v>
      </c>
    </row>
    <row r="62" customFormat="false" ht="15" hidden="false" customHeight="false" outlineLevel="0" collapsed="false">
      <c r="A62" s="0" t="n">
        <v>20</v>
      </c>
      <c r="B62" s="0" t="n">
        <v>4</v>
      </c>
      <c r="C62" s="0" t="n">
        <v>140</v>
      </c>
      <c r="D62" s="0" t="n">
        <v>90</v>
      </c>
      <c r="E62" s="0" t="n">
        <v>2408</v>
      </c>
      <c r="F62" s="0" t="n">
        <v>19.5</v>
      </c>
      <c r="G62" s="0" t="n">
        <v>72</v>
      </c>
      <c r="H62" s="0" t="n">
        <v>1</v>
      </c>
      <c r="J62" s="0" t="n">
        <f aca="false">INDEX($B$1:$B$399, 38, 1)</f>
        <v>6</v>
      </c>
      <c r="K62" s="0" t="n">
        <f aca="false">$K$22 * $J$62 + $K$23</f>
        <v>21.5719939979483</v>
      </c>
    </row>
    <row r="63" customFormat="false" ht="15" hidden="false" customHeight="false" outlineLevel="0" collapsed="false">
      <c r="A63" s="0" t="n">
        <v>21</v>
      </c>
      <c r="B63" s="0" t="n">
        <v>4</v>
      </c>
      <c r="C63" s="0" t="n">
        <v>122</v>
      </c>
      <c r="D63" s="0" t="n">
        <v>86</v>
      </c>
      <c r="E63" s="0" t="n">
        <v>2226</v>
      </c>
      <c r="F63" s="0" t="n">
        <v>16.5</v>
      </c>
      <c r="G63" s="0" t="n">
        <v>72</v>
      </c>
      <c r="H63" s="0" t="n">
        <v>1</v>
      </c>
      <c r="J63" s="0" t="n">
        <f aca="false">INDEX($B$1:$B$399, 39, 1)</f>
        <v>6</v>
      </c>
      <c r="K63" s="0" t="n">
        <f aca="false">$K$22 * $J$63 + $K$23</f>
        <v>21.5719939979483</v>
      </c>
    </row>
    <row r="64" customFormat="false" ht="15" hidden="false" customHeight="false" outlineLevel="0" collapsed="false">
      <c r="A64" s="0" t="n">
        <v>13</v>
      </c>
      <c r="B64" s="0" t="n">
        <v>8</v>
      </c>
      <c r="C64" s="0" t="n">
        <v>350</v>
      </c>
      <c r="D64" s="0" t="n">
        <v>165</v>
      </c>
      <c r="E64" s="0" t="n">
        <v>4274</v>
      </c>
      <c r="F64" s="0" t="n">
        <v>12</v>
      </c>
      <c r="G64" s="0" t="n">
        <v>72</v>
      </c>
      <c r="H64" s="0" t="n">
        <v>1</v>
      </c>
      <c r="J64" s="0" t="n">
        <f aca="false">INDEX($B$1:$B$399, 40, 1)</f>
        <v>8</v>
      </c>
      <c r="K64" s="0" t="n">
        <f aca="false">$K$22 * $J$64 + $K$23</f>
        <v>14.4462208291318</v>
      </c>
    </row>
    <row r="65" customFormat="false" ht="15" hidden="false" customHeight="false" outlineLevel="0" collapsed="false">
      <c r="A65" s="0" t="n">
        <v>14</v>
      </c>
      <c r="B65" s="0" t="n">
        <v>8</v>
      </c>
      <c r="C65" s="0" t="n">
        <v>400</v>
      </c>
      <c r="D65" s="0" t="n">
        <v>175</v>
      </c>
      <c r="E65" s="0" t="n">
        <v>4385</v>
      </c>
      <c r="F65" s="0" t="n">
        <v>12</v>
      </c>
      <c r="G65" s="0" t="n">
        <v>72</v>
      </c>
      <c r="H65" s="0" t="n">
        <v>1</v>
      </c>
      <c r="J65" s="0" t="n">
        <f aca="false">INDEX($B$1:$B$399, 41, 1)</f>
        <v>8</v>
      </c>
      <c r="K65" s="0" t="n">
        <f aca="false">$K$22 * $J$65 + $K$23</f>
        <v>14.4462208291318</v>
      </c>
    </row>
    <row r="66" customFormat="false" ht="15" hidden="false" customHeight="false" outlineLevel="0" collapsed="false">
      <c r="A66" s="0" t="n">
        <v>15</v>
      </c>
      <c r="B66" s="0" t="n">
        <v>8</v>
      </c>
      <c r="C66" s="0" t="n">
        <v>318</v>
      </c>
      <c r="D66" s="0" t="n">
        <v>150</v>
      </c>
      <c r="E66" s="0" t="n">
        <v>4135</v>
      </c>
      <c r="F66" s="0" t="n">
        <v>13.5</v>
      </c>
      <c r="G66" s="0" t="n">
        <v>72</v>
      </c>
      <c r="H66" s="0" t="n">
        <v>1</v>
      </c>
      <c r="J66" s="0" t="n">
        <f aca="false">INDEX($B$1:$B$399, 42, 1)</f>
        <v>8</v>
      </c>
      <c r="K66" s="0" t="n">
        <f aca="false">$K$22 * $J$66 + $K$23</f>
        <v>14.4462208291318</v>
      </c>
    </row>
    <row r="67" customFormat="false" ht="15" hidden="false" customHeight="false" outlineLevel="0" collapsed="false">
      <c r="A67" s="0" t="n">
        <v>14</v>
      </c>
      <c r="B67" s="0" t="n">
        <v>8</v>
      </c>
      <c r="C67" s="0" t="n">
        <v>351</v>
      </c>
      <c r="D67" s="0" t="n">
        <v>153</v>
      </c>
      <c r="E67" s="0" t="n">
        <v>4129</v>
      </c>
      <c r="F67" s="0" t="n">
        <v>13</v>
      </c>
      <c r="G67" s="0" t="n">
        <v>72</v>
      </c>
      <c r="H67" s="0" t="n">
        <v>1</v>
      </c>
      <c r="J67" s="0" t="n">
        <f aca="false">INDEX($B$1:$B$399, 43, 1)</f>
        <v>8</v>
      </c>
      <c r="K67" s="0" t="n">
        <f aca="false">$K$22 * $J$67 + $K$23</f>
        <v>14.4462208291318</v>
      </c>
    </row>
    <row r="68" customFormat="false" ht="15" hidden="false" customHeight="false" outlineLevel="0" collapsed="false">
      <c r="A68" s="0" t="n">
        <v>17</v>
      </c>
      <c r="B68" s="0" t="n">
        <v>8</v>
      </c>
      <c r="C68" s="0" t="n">
        <v>304</v>
      </c>
      <c r="D68" s="0" t="n">
        <v>150</v>
      </c>
      <c r="E68" s="0" t="n">
        <v>3672</v>
      </c>
      <c r="F68" s="0" t="n">
        <v>11.5</v>
      </c>
      <c r="G68" s="0" t="n">
        <v>72</v>
      </c>
      <c r="H68" s="0" t="n">
        <v>1</v>
      </c>
      <c r="J68" s="0" t="n">
        <f aca="false">INDEX($B$1:$B$399, 44, 1)</f>
        <v>8</v>
      </c>
      <c r="K68" s="0" t="n">
        <f aca="false">$K$22 * $J$68 + $K$23</f>
        <v>14.4462208291318</v>
      </c>
    </row>
    <row r="69" customFormat="false" ht="15" hidden="false" customHeight="false" outlineLevel="0" collapsed="false">
      <c r="A69" s="0" t="n">
        <v>11</v>
      </c>
      <c r="B69" s="0" t="n">
        <v>8</v>
      </c>
      <c r="C69" s="0" t="n">
        <v>429</v>
      </c>
      <c r="D69" s="0" t="n">
        <v>208</v>
      </c>
      <c r="E69" s="0" t="n">
        <v>4633</v>
      </c>
      <c r="F69" s="0" t="n">
        <v>11</v>
      </c>
      <c r="G69" s="0" t="n">
        <v>72</v>
      </c>
      <c r="H69" s="0" t="n">
        <v>1</v>
      </c>
      <c r="J69" s="0" t="n">
        <f aca="false">INDEX($B$1:$B$399, 45, 1)</f>
        <v>8</v>
      </c>
      <c r="K69" s="0" t="n">
        <f aca="false">$K$22 * $J$69 + $K$23</f>
        <v>14.4462208291318</v>
      </c>
    </row>
    <row r="70" customFormat="false" ht="15" hidden="false" customHeight="false" outlineLevel="0" collapsed="false">
      <c r="A70" s="0" t="n">
        <v>13</v>
      </c>
      <c r="B70" s="0" t="n">
        <v>8</v>
      </c>
      <c r="C70" s="0" t="n">
        <v>350</v>
      </c>
      <c r="D70" s="0" t="n">
        <v>155</v>
      </c>
      <c r="E70" s="0" t="n">
        <v>4502</v>
      </c>
      <c r="F70" s="0" t="n">
        <v>13.5</v>
      </c>
      <c r="G70" s="0" t="n">
        <v>72</v>
      </c>
      <c r="H70" s="0" t="n">
        <v>1</v>
      </c>
      <c r="J70" s="0" t="n">
        <f aca="false">INDEX($B$1:$B$399, 46, 1)</f>
        <v>8</v>
      </c>
      <c r="K70" s="0" t="n">
        <f aca="false">$K$22 * $J$70 + $K$23</f>
        <v>14.4462208291318</v>
      </c>
    </row>
    <row r="71" customFormat="false" ht="15" hidden="false" customHeight="false" outlineLevel="0" collapsed="false">
      <c r="A71" s="0" t="n">
        <v>12</v>
      </c>
      <c r="B71" s="0" t="n">
        <v>8</v>
      </c>
      <c r="C71" s="0" t="n">
        <v>350</v>
      </c>
      <c r="D71" s="0" t="n">
        <v>160</v>
      </c>
      <c r="E71" s="0" t="n">
        <v>4456</v>
      </c>
      <c r="F71" s="0" t="n">
        <v>13.5</v>
      </c>
      <c r="G71" s="0" t="n">
        <v>72</v>
      </c>
      <c r="H71" s="0" t="n">
        <v>1</v>
      </c>
      <c r="J71" s="0" t="n">
        <f aca="false">INDEX($B$1:$B$399, 47, 1)</f>
        <v>6</v>
      </c>
      <c r="K71" s="0" t="n">
        <f aca="false">$K$22 * $J$71 + $K$23</f>
        <v>21.5719939979483</v>
      </c>
    </row>
    <row r="72" customFormat="false" ht="15" hidden="false" customHeight="false" outlineLevel="0" collapsed="false">
      <c r="A72" s="0" t="n">
        <v>13</v>
      </c>
      <c r="B72" s="0" t="n">
        <v>8</v>
      </c>
      <c r="C72" s="0" t="n">
        <v>400</v>
      </c>
      <c r="D72" s="0" t="n">
        <v>190</v>
      </c>
      <c r="E72" s="0" t="n">
        <v>4422</v>
      </c>
      <c r="F72" s="0" t="n">
        <v>12.5</v>
      </c>
      <c r="G72" s="0" t="n">
        <v>72</v>
      </c>
      <c r="H72" s="0" t="n">
        <v>1</v>
      </c>
      <c r="J72" s="0" t="n">
        <f aca="false">INDEX($B$1:$B$399, 48, 1)</f>
        <v>4</v>
      </c>
      <c r="K72" s="0" t="n">
        <f aca="false">$K$22 * $J$72 + $K$23</f>
        <v>28.6977671667648</v>
      </c>
    </row>
    <row r="73" customFormat="false" ht="15" hidden="false" customHeight="false" outlineLevel="0" collapsed="false">
      <c r="A73" s="0" t="n">
        <v>19</v>
      </c>
      <c r="B73" s="0" t="n">
        <v>3</v>
      </c>
      <c r="C73" s="0" t="n">
        <v>70</v>
      </c>
      <c r="D73" s="0" t="n">
        <v>97</v>
      </c>
      <c r="E73" s="0" t="n">
        <v>2330</v>
      </c>
      <c r="F73" s="0" t="n">
        <v>13.5</v>
      </c>
      <c r="G73" s="0" t="n">
        <v>72</v>
      </c>
      <c r="H73" s="0" t="n">
        <v>3</v>
      </c>
      <c r="J73" s="0" t="n">
        <f aca="false">INDEX($B$1:$B$399, 49, 1)</f>
        <v>6</v>
      </c>
      <c r="K73" s="0" t="n">
        <f aca="false">$K$22 * $J$73 + $K$23</f>
        <v>21.5719939979483</v>
      </c>
    </row>
    <row r="74" customFormat="false" ht="15" hidden="false" customHeight="false" outlineLevel="0" collapsed="false">
      <c r="A74" s="0" t="n">
        <v>15</v>
      </c>
      <c r="B74" s="0" t="n">
        <v>8</v>
      </c>
      <c r="C74" s="0" t="n">
        <v>304</v>
      </c>
      <c r="D74" s="0" t="n">
        <v>150</v>
      </c>
      <c r="E74" s="0" t="n">
        <v>3892</v>
      </c>
      <c r="F74" s="0" t="n">
        <v>12.5</v>
      </c>
      <c r="G74" s="0" t="n">
        <v>72</v>
      </c>
      <c r="H74" s="0" t="n">
        <v>1</v>
      </c>
      <c r="J74" s="0" t="n">
        <f aca="false">INDEX($B$1:$B$399, 50, 1)</f>
        <v>6</v>
      </c>
      <c r="K74" s="0" t="n">
        <f aca="false">$K$22 * $J$74 + $K$23</f>
        <v>21.5719939979483</v>
      </c>
    </row>
    <row r="75" customFormat="false" ht="15" hidden="false" customHeight="false" outlineLevel="0" collapsed="false">
      <c r="A75" s="0" t="n">
        <v>13</v>
      </c>
      <c r="B75" s="0" t="n">
        <v>8</v>
      </c>
      <c r="C75" s="0" t="n">
        <v>307</v>
      </c>
      <c r="D75" s="0" t="n">
        <v>130</v>
      </c>
      <c r="E75" s="0" t="n">
        <v>4098</v>
      </c>
      <c r="F75" s="0" t="n">
        <v>14</v>
      </c>
      <c r="G75" s="0" t="n">
        <v>72</v>
      </c>
      <c r="H75" s="0" t="n">
        <v>1</v>
      </c>
      <c r="J75" s="0" t="n">
        <f aca="false">INDEX($B$1:$B$399, 51, 1)</f>
        <v>4</v>
      </c>
      <c r="K75" s="0" t="n">
        <f aca="false">$K$22 * $J$75 + $K$23</f>
        <v>28.6977671667648</v>
      </c>
    </row>
    <row r="76" customFormat="false" ht="15" hidden="false" customHeight="false" outlineLevel="0" collapsed="false">
      <c r="A76" s="0" t="n">
        <v>13</v>
      </c>
      <c r="B76" s="0" t="n">
        <v>8</v>
      </c>
      <c r="C76" s="0" t="n">
        <v>302</v>
      </c>
      <c r="D76" s="0" t="n">
        <v>140</v>
      </c>
      <c r="E76" s="0" t="n">
        <v>4294</v>
      </c>
      <c r="F76" s="0" t="n">
        <v>16</v>
      </c>
      <c r="G76" s="0" t="n">
        <v>72</v>
      </c>
      <c r="H76" s="0" t="n">
        <v>1</v>
      </c>
      <c r="J76" s="0" t="n">
        <f aca="false">INDEX($B$1:$B$399, 52, 1)</f>
        <v>4</v>
      </c>
      <c r="K76" s="0" t="n">
        <f aca="false">$K$22 * $J$76 + $K$23</f>
        <v>28.6977671667648</v>
      </c>
    </row>
    <row r="77" customFormat="false" ht="15" hidden="false" customHeight="false" outlineLevel="0" collapsed="false">
      <c r="A77" s="0" t="n">
        <v>14</v>
      </c>
      <c r="B77" s="0" t="n">
        <v>8</v>
      </c>
      <c r="C77" s="0" t="n">
        <v>318</v>
      </c>
      <c r="D77" s="0" t="n">
        <v>150</v>
      </c>
      <c r="E77" s="0" t="n">
        <v>4077</v>
      </c>
      <c r="F77" s="0" t="n">
        <v>14</v>
      </c>
      <c r="G77" s="0" t="n">
        <v>72</v>
      </c>
      <c r="H77" s="0" t="n">
        <v>1</v>
      </c>
      <c r="J77" s="0" t="n">
        <f aca="false">INDEX($B$1:$B$399, 53, 1)</f>
        <v>4</v>
      </c>
      <c r="K77" s="0" t="n">
        <f aca="false">$K$22 * $J$77 + $K$23</f>
        <v>28.6977671667648</v>
      </c>
    </row>
    <row r="78" customFormat="false" ht="15" hidden="false" customHeight="false" outlineLevel="0" collapsed="false">
      <c r="A78" s="0" t="n">
        <v>18</v>
      </c>
      <c r="B78" s="0" t="n">
        <v>4</v>
      </c>
      <c r="C78" s="0" t="n">
        <v>121</v>
      </c>
      <c r="D78" s="0" t="n">
        <v>112</v>
      </c>
      <c r="E78" s="0" t="n">
        <v>2933</v>
      </c>
      <c r="F78" s="0" t="n">
        <v>14.5</v>
      </c>
      <c r="G78" s="0" t="n">
        <v>72</v>
      </c>
      <c r="H78" s="0" t="n">
        <v>2</v>
      </c>
      <c r="J78" s="0" t="n">
        <f aca="false">INDEX($B$1:$B$399, 54, 1)</f>
        <v>4</v>
      </c>
      <c r="K78" s="0" t="n">
        <f aca="false">$K$22 * $J$78 + $K$23</f>
        <v>28.6977671667648</v>
      </c>
    </row>
    <row r="79" customFormat="false" ht="15" hidden="false" customHeight="false" outlineLevel="0" collapsed="false">
      <c r="A79" s="0" t="n">
        <v>22</v>
      </c>
      <c r="B79" s="0" t="n">
        <v>4</v>
      </c>
      <c r="C79" s="0" t="n">
        <v>121</v>
      </c>
      <c r="D79" s="0" t="n">
        <v>76</v>
      </c>
      <c r="E79" s="0" t="n">
        <v>2511</v>
      </c>
      <c r="F79" s="0" t="n">
        <v>18</v>
      </c>
      <c r="G79" s="0" t="n">
        <v>72</v>
      </c>
      <c r="H79" s="0" t="n">
        <v>2</v>
      </c>
      <c r="J79" s="0" t="n">
        <f aca="false">INDEX($B$1:$B$399, 55, 1)</f>
        <v>4</v>
      </c>
      <c r="K79" s="0" t="n">
        <f aca="false">$K$22 * $J$79 + $K$23</f>
        <v>28.6977671667648</v>
      </c>
    </row>
    <row r="80" customFormat="false" ht="15" hidden="false" customHeight="false" outlineLevel="0" collapsed="false">
      <c r="A80" s="0" t="n">
        <v>21</v>
      </c>
      <c r="B80" s="0" t="n">
        <v>4</v>
      </c>
      <c r="C80" s="0" t="n">
        <v>120</v>
      </c>
      <c r="D80" s="0" t="n">
        <v>87</v>
      </c>
      <c r="E80" s="0" t="n">
        <v>2979</v>
      </c>
      <c r="F80" s="0" t="n">
        <v>19.5</v>
      </c>
      <c r="G80" s="0" t="n">
        <v>72</v>
      </c>
      <c r="H80" s="0" t="n">
        <v>2</v>
      </c>
      <c r="J80" s="0" t="n">
        <f aca="false">INDEX($B$1:$B$399, 56, 1)</f>
        <v>4</v>
      </c>
      <c r="K80" s="0" t="n">
        <f aca="false">$K$22 * $J$80 + $K$23</f>
        <v>28.6977671667648</v>
      </c>
    </row>
    <row r="81" customFormat="false" ht="15" hidden="false" customHeight="false" outlineLevel="0" collapsed="false">
      <c r="A81" s="0" t="n">
        <v>26</v>
      </c>
      <c r="B81" s="0" t="n">
        <v>4</v>
      </c>
      <c r="C81" s="0" t="n">
        <v>96</v>
      </c>
      <c r="D81" s="0" t="n">
        <v>69</v>
      </c>
      <c r="E81" s="0" t="n">
        <v>2189</v>
      </c>
      <c r="F81" s="0" t="n">
        <v>18</v>
      </c>
      <c r="G81" s="0" t="n">
        <v>72</v>
      </c>
      <c r="H81" s="0" t="n">
        <v>2</v>
      </c>
      <c r="J81" s="0" t="n">
        <f aca="false">INDEX($B$1:$B$399, 57, 1)</f>
        <v>4</v>
      </c>
      <c r="K81" s="0" t="n">
        <f aca="false">$K$22 * $J$81 + $K$23</f>
        <v>28.6977671667648</v>
      </c>
    </row>
    <row r="82" customFormat="false" ht="15" hidden="false" customHeight="false" outlineLevel="0" collapsed="false">
      <c r="A82" s="0" t="n">
        <v>22</v>
      </c>
      <c r="B82" s="0" t="n">
        <v>4</v>
      </c>
      <c r="C82" s="0" t="n">
        <v>122</v>
      </c>
      <c r="D82" s="0" t="n">
        <v>86</v>
      </c>
      <c r="E82" s="0" t="n">
        <v>2395</v>
      </c>
      <c r="F82" s="0" t="n">
        <v>16</v>
      </c>
      <c r="G82" s="0" t="n">
        <v>72</v>
      </c>
      <c r="H82" s="0" t="n">
        <v>1</v>
      </c>
      <c r="J82" s="0" t="n">
        <f aca="false">INDEX($B$1:$B$399, 58, 1)</f>
        <v>4</v>
      </c>
      <c r="K82" s="0" t="n">
        <f aca="false">$K$22 * $J$82 + $K$23</f>
        <v>28.6977671667648</v>
      </c>
    </row>
    <row r="83" customFormat="false" ht="15" hidden="false" customHeight="false" outlineLevel="0" collapsed="false">
      <c r="A83" s="0" t="n">
        <v>28</v>
      </c>
      <c r="B83" s="0" t="n">
        <v>4</v>
      </c>
      <c r="C83" s="0" t="n">
        <v>97</v>
      </c>
      <c r="D83" s="0" t="n">
        <v>92</v>
      </c>
      <c r="E83" s="0" t="n">
        <v>2288</v>
      </c>
      <c r="F83" s="0" t="n">
        <v>17</v>
      </c>
      <c r="G83" s="0" t="n">
        <v>72</v>
      </c>
      <c r="H83" s="0" t="n">
        <v>3</v>
      </c>
      <c r="J83" s="0" t="n">
        <f aca="false">INDEX($B$1:$B$399, 59, 1)</f>
        <v>4</v>
      </c>
      <c r="K83" s="0" t="n">
        <f aca="false">$K$22 * $J$83 + $K$23</f>
        <v>28.6977671667648</v>
      </c>
    </row>
    <row r="84" customFormat="false" ht="15" hidden="false" customHeight="false" outlineLevel="0" collapsed="false">
      <c r="A84" s="0" t="n">
        <v>23</v>
      </c>
      <c r="B84" s="0" t="n">
        <v>4</v>
      </c>
      <c r="C84" s="0" t="n">
        <v>120</v>
      </c>
      <c r="D84" s="0" t="n">
        <v>97</v>
      </c>
      <c r="E84" s="0" t="n">
        <v>2506</v>
      </c>
      <c r="F84" s="0" t="n">
        <v>14.5</v>
      </c>
      <c r="G84" s="0" t="n">
        <v>72</v>
      </c>
      <c r="H84" s="0" t="n">
        <v>3</v>
      </c>
      <c r="J84" s="0" t="n">
        <f aca="false">INDEX($B$1:$B$399, 60, 1)</f>
        <v>4</v>
      </c>
      <c r="K84" s="0" t="n">
        <f aca="false">$K$22 * $J$84 + $K$23</f>
        <v>28.6977671667648</v>
      </c>
    </row>
    <row r="85" customFormat="false" ht="15" hidden="false" customHeight="false" outlineLevel="0" collapsed="false">
      <c r="A85" s="0" t="n">
        <v>28</v>
      </c>
      <c r="B85" s="0" t="n">
        <v>4</v>
      </c>
      <c r="C85" s="0" t="n">
        <v>98</v>
      </c>
      <c r="D85" s="0" t="n">
        <v>80</v>
      </c>
      <c r="E85" s="0" t="n">
        <v>2164</v>
      </c>
      <c r="F85" s="0" t="n">
        <v>15</v>
      </c>
      <c r="G85" s="0" t="n">
        <v>72</v>
      </c>
      <c r="H85" s="0" t="n">
        <v>1</v>
      </c>
      <c r="J85" s="0" t="n">
        <f aca="false">INDEX($B$1:$B$399, 61, 1)</f>
        <v>4</v>
      </c>
      <c r="K85" s="0" t="n">
        <f aca="false">$K$22 * $J$85 + $K$23</f>
        <v>28.6977671667648</v>
      </c>
    </row>
    <row r="86" customFormat="false" ht="15" hidden="false" customHeight="false" outlineLevel="0" collapsed="false">
      <c r="A86" s="0" t="n">
        <v>27</v>
      </c>
      <c r="B86" s="0" t="n">
        <v>4</v>
      </c>
      <c r="C86" s="0" t="n">
        <v>97</v>
      </c>
      <c r="D86" s="0" t="n">
        <v>88</v>
      </c>
      <c r="E86" s="0" t="n">
        <v>2100</v>
      </c>
      <c r="F86" s="0" t="n">
        <v>16.5</v>
      </c>
      <c r="G86" s="0" t="n">
        <v>72</v>
      </c>
      <c r="H86" s="0" t="n">
        <v>3</v>
      </c>
      <c r="J86" s="0" t="n">
        <f aca="false">INDEX($B$1:$B$399, 62, 1)</f>
        <v>4</v>
      </c>
      <c r="K86" s="0" t="n">
        <f aca="false">$K$22 * $J$86 + $K$23</f>
        <v>28.6977671667648</v>
      </c>
    </row>
    <row r="87" customFormat="false" ht="15" hidden="false" customHeight="false" outlineLevel="0" collapsed="false">
      <c r="A87" s="0" t="n">
        <v>13</v>
      </c>
      <c r="B87" s="0" t="n">
        <v>8</v>
      </c>
      <c r="C87" s="0" t="n">
        <v>350</v>
      </c>
      <c r="D87" s="0" t="n">
        <v>175</v>
      </c>
      <c r="E87" s="0" t="n">
        <v>4100</v>
      </c>
      <c r="F87" s="0" t="n">
        <v>13</v>
      </c>
      <c r="G87" s="0" t="n">
        <v>73</v>
      </c>
      <c r="H87" s="0" t="n">
        <v>1</v>
      </c>
      <c r="J87" s="0" t="n">
        <f aca="false">INDEX($B$1:$B$399, 63, 1)</f>
        <v>4</v>
      </c>
      <c r="K87" s="0" t="n">
        <f aca="false">$K$22 * $J$87 + $K$23</f>
        <v>28.6977671667648</v>
      </c>
    </row>
    <row r="88" customFormat="false" ht="15" hidden="false" customHeight="false" outlineLevel="0" collapsed="false">
      <c r="A88" s="0" t="n">
        <v>14</v>
      </c>
      <c r="B88" s="0" t="n">
        <v>8</v>
      </c>
      <c r="C88" s="0" t="n">
        <v>304</v>
      </c>
      <c r="D88" s="0" t="n">
        <v>150</v>
      </c>
      <c r="E88" s="0" t="n">
        <v>3672</v>
      </c>
      <c r="F88" s="0" t="n">
        <v>11.5</v>
      </c>
      <c r="G88" s="0" t="n">
        <v>73</v>
      </c>
      <c r="H88" s="0" t="n">
        <v>1</v>
      </c>
      <c r="J88" s="0" t="n">
        <f aca="false">INDEX($B$1:$B$399, 64, 1)</f>
        <v>8</v>
      </c>
      <c r="K88" s="0" t="n">
        <f aca="false">$K$22 * $J$88 + $K$23</f>
        <v>14.4462208291318</v>
      </c>
    </row>
    <row r="89" customFormat="false" ht="15" hidden="false" customHeight="false" outlineLevel="0" collapsed="false">
      <c r="A89" s="0" t="n">
        <v>13</v>
      </c>
      <c r="B89" s="0" t="n">
        <v>8</v>
      </c>
      <c r="C89" s="0" t="n">
        <v>350</v>
      </c>
      <c r="D89" s="0" t="n">
        <v>145</v>
      </c>
      <c r="E89" s="0" t="n">
        <v>3988</v>
      </c>
      <c r="F89" s="0" t="n">
        <v>13</v>
      </c>
      <c r="G89" s="0" t="n">
        <v>73</v>
      </c>
      <c r="H89" s="0" t="n">
        <v>1</v>
      </c>
      <c r="J89" s="0" t="n">
        <f aca="false">INDEX($B$1:$B$399, 65, 1)</f>
        <v>8</v>
      </c>
      <c r="K89" s="0" t="n">
        <f aca="false">$K$22 * $J$89 + $K$23</f>
        <v>14.4462208291318</v>
      </c>
    </row>
    <row r="90" customFormat="false" ht="15" hidden="false" customHeight="false" outlineLevel="0" collapsed="false">
      <c r="A90" s="0" t="n">
        <v>14</v>
      </c>
      <c r="B90" s="0" t="n">
        <v>8</v>
      </c>
      <c r="C90" s="0" t="n">
        <v>302</v>
      </c>
      <c r="D90" s="0" t="n">
        <v>137</v>
      </c>
      <c r="E90" s="0" t="n">
        <v>4042</v>
      </c>
      <c r="F90" s="0" t="n">
        <v>14.5</v>
      </c>
      <c r="G90" s="0" t="n">
        <v>73</v>
      </c>
      <c r="H90" s="0" t="n">
        <v>1</v>
      </c>
      <c r="J90" s="0" t="n">
        <f aca="false">INDEX($B$1:$B$399, 66, 1)</f>
        <v>8</v>
      </c>
      <c r="K90" s="0" t="n">
        <f aca="false">$K$22 * $J$90 + $K$23</f>
        <v>14.4462208291318</v>
      </c>
    </row>
    <row r="91" customFormat="false" ht="15" hidden="false" customHeight="false" outlineLevel="0" collapsed="false">
      <c r="A91" s="0" t="n">
        <v>15</v>
      </c>
      <c r="B91" s="0" t="n">
        <v>8</v>
      </c>
      <c r="C91" s="0" t="n">
        <v>318</v>
      </c>
      <c r="D91" s="0" t="n">
        <v>150</v>
      </c>
      <c r="E91" s="0" t="n">
        <v>3777</v>
      </c>
      <c r="F91" s="0" t="n">
        <v>12.5</v>
      </c>
      <c r="G91" s="0" t="n">
        <v>73</v>
      </c>
      <c r="H91" s="0" t="n">
        <v>1</v>
      </c>
      <c r="J91" s="0" t="n">
        <f aca="false">INDEX($B$1:$B$399, 67, 1)</f>
        <v>8</v>
      </c>
      <c r="K91" s="0" t="n">
        <f aca="false">$K$22 * $J$91 + $K$23</f>
        <v>14.4462208291318</v>
      </c>
    </row>
    <row r="92" customFormat="false" ht="15" hidden="false" customHeight="false" outlineLevel="0" collapsed="false">
      <c r="A92" s="0" t="n">
        <v>12</v>
      </c>
      <c r="B92" s="0" t="n">
        <v>8</v>
      </c>
      <c r="C92" s="0" t="n">
        <v>429</v>
      </c>
      <c r="D92" s="0" t="n">
        <v>198</v>
      </c>
      <c r="E92" s="0" t="n">
        <v>4952</v>
      </c>
      <c r="F92" s="0" t="n">
        <v>11.5</v>
      </c>
      <c r="G92" s="0" t="n">
        <v>73</v>
      </c>
      <c r="H92" s="0" t="n">
        <v>1</v>
      </c>
      <c r="J92" s="0" t="n">
        <f aca="false">INDEX($B$1:$B$399, 68, 1)</f>
        <v>8</v>
      </c>
      <c r="K92" s="0" t="n">
        <f aca="false">$K$22 * $J$92 + $K$23</f>
        <v>14.4462208291318</v>
      </c>
    </row>
    <row r="93" customFormat="false" ht="15" hidden="false" customHeight="false" outlineLevel="0" collapsed="false">
      <c r="A93" s="0" t="n">
        <v>13</v>
      </c>
      <c r="B93" s="0" t="n">
        <v>8</v>
      </c>
      <c r="C93" s="0" t="n">
        <v>400</v>
      </c>
      <c r="D93" s="0" t="n">
        <v>150</v>
      </c>
      <c r="E93" s="0" t="n">
        <v>4464</v>
      </c>
      <c r="F93" s="0" t="n">
        <v>12</v>
      </c>
      <c r="G93" s="0" t="n">
        <v>73</v>
      </c>
      <c r="H93" s="0" t="n">
        <v>1</v>
      </c>
      <c r="J93" s="0" t="n">
        <f aca="false">INDEX($B$1:$B$399, 69, 1)</f>
        <v>8</v>
      </c>
      <c r="K93" s="0" t="n">
        <f aca="false">$K$22 * $J$93 + $K$23</f>
        <v>14.4462208291318</v>
      </c>
    </row>
    <row r="94" customFormat="false" ht="15" hidden="false" customHeight="false" outlineLevel="0" collapsed="false">
      <c r="A94" s="0" t="n">
        <v>13</v>
      </c>
      <c r="B94" s="0" t="n">
        <v>8</v>
      </c>
      <c r="C94" s="0" t="n">
        <v>351</v>
      </c>
      <c r="D94" s="0" t="n">
        <v>158</v>
      </c>
      <c r="E94" s="0" t="n">
        <v>4363</v>
      </c>
      <c r="F94" s="0" t="n">
        <v>13</v>
      </c>
      <c r="G94" s="0" t="n">
        <v>73</v>
      </c>
      <c r="H94" s="0" t="n">
        <v>1</v>
      </c>
      <c r="J94" s="0" t="n">
        <f aca="false">INDEX($B$1:$B$399, 70, 1)</f>
        <v>8</v>
      </c>
      <c r="K94" s="0" t="n">
        <f aca="false">$K$22 * $J$94 + $K$23</f>
        <v>14.4462208291318</v>
      </c>
    </row>
    <row r="95" customFormat="false" ht="15" hidden="false" customHeight="false" outlineLevel="0" collapsed="false">
      <c r="A95" s="0" t="n">
        <v>14</v>
      </c>
      <c r="B95" s="0" t="n">
        <v>8</v>
      </c>
      <c r="C95" s="0" t="n">
        <v>318</v>
      </c>
      <c r="D95" s="0" t="n">
        <v>150</v>
      </c>
      <c r="E95" s="0" t="n">
        <v>4237</v>
      </c>
      <c r="F95" s="0" t="n">
        <v>14.5</v>
      </c>
      <c r="G95" s="0" t="n">
        <v>73</v>
      </c>
      <c r="H95" s="0" t="n">
        <v>1</v>
      </c>
      <c r="J95" s="0" t="n">
        <f aca="false">INDEX($B$1:$B$399, 71, 1)</f>
        <v>8</v>
      </c>
      <c r="K95" s="0" t="n">
        <f aca="false">$K$22 * $J$95 + $K$23</f>
        <v>14.4462208291318</v>
      </c>
    </row>
    <row r="96" customFormat="false" ht="15" hidden="false" customHeight="false" outlineLevel="0" collapsed="false">
      <c r="A96" s="0" t="n">
        <v>13</v>
      </c>
      <c r="B96" s="0" t="n">
        <v>8</v>
      </c>
      <c r="C96" s="0" t="n">
        <v>440</v>
      </c>
      <c r="D96" s="0" t="n">
        <v>215</v>
      </c>
      <c r="E96" s="0" t="n">
        <v>4735</v>
      </c>
      <c r="F96" s="0" t="n">
        <v>11</v>
      </c>
      <c r="G96" s="0" t="n">
        <v>73</v>
      </c>
      <c r="H96" s="0" t="n">
        <v>1</v>
      </c>
      <c r="J96" s="0" t="n">
        <f aca="false">INDEX($B$1:$B$399, 72, 1)</f>
        <v>8</v>
      </c>
      <c r="K96" s="0" t="n">
        <f aca="false">$K$22 * $J$96 + $K$23</f>
        <v>14.4462208291318</v>
      </c>
    </row>
    <row r="97" customFormat="false" ht="15" hidden="false" customHeight="false" outlineLevel="0" collapsed="false">
      <c r="A97" s="0" t="n">
        <v>12</v>
      </c>
      <c r="B97" s="0" t="n">
        <v>8</v>
      </c>
      <c r="C97" s="0" t="n">
        <v>455</v>
      </c>
      <c r="D97" s="0" t="n">
        <v>225</v>
      </c>
      <c r="E97" s="0" t="n">
        <v>4951</v>
      </c>
      <c r="F97" s="0" t="n">
        <v>11</v>
      </c>
      <c r="G97" s="0" t="n">
        <v>73</v>
      </c>
      <c r="H97" s="0" t="n">
        <v>1</v>
      </c>
      <c r="J97" s="0" t="n">
        <f aca="false">INDEX($B$1:$B$399, 73, 1)</f>
        <v>3</v>
      </c>
      <c r="K97" s="0" t="n">
        <f aca="false">$K$22 * $J$97 + $K$23</f>
        <v>32.260653751173</v>
      </c>
    </row>
    <row r="98" customFormat="false" ht="15" hidden="false" customHeight="false" outlineLevel="0" collapsed="false">
      <c r="A98" s="0" t="n">
        <v>13</v>
      </c>
      <c r="B98" s="0" t="n">
        <v>8</v>
      </c>
      <c r="C98" s="0" t="n">
        <v>360</v>
      </c>
      <c r="D98" s="0" t="n">
        <v>175</v>
      </c>
      <c r="E98" s="0" t="n">
        <v>3821</v>
      </c>
      <c r="F98" s="0" t="n">
        <v>11</v>
      </c>
      <c r="G98" s="0" t="n">
        <v>73</v>
      </c>
      <c r="H98" s="0" t="n">
        <v>1</v>
      </c>
      <c r="J98" s="0" t="n">
        <f aca="false">INDEX($B$1:$B$399, 74, 1)</f>
        <v>8</v>
      </c>
      <c r="K98" s="0" t="n">
        <f aca="false">$K$22 * $J$98 + $K$23</f>
        <v>14.4462208291318</v>
      </c>
    </row>
    <row r="99" customFormat="false" ht="15" hidden="false" customHeight="false" outlineLevel="0" collapsed="false">
      <c r="A99" s="0" t="n">
        <v>18</v>
      </c>
      <c r="B99" s="0" t="n">
        <v>6</v>
      </c>
      <c r="C99" s="0" t="n">
        <v>225</v>
      </c>
      <c r="D99" s="0" t="n">
        <v>105</v>
      </c>
      <c r="E99" s="0" t="n">
        <v>3121</v>
      </c>
      <c r="F99" s="0" t="n">
        <v>16.5</v>
      </c>
      <c r="G99" s="0" t="n">
        <v>73</v>
      </c>
      <c r="H99" s="0" t="n">
        <v>1</v>
      </c>
      <c r="J99" s="0" t="n">
        <f aca="false">INDEX($B$1:$B$399, 75, 1)</f>
        <v>8</v>
      </c>
      <c r="K99" s="0" t="n">
        <f aca="false">$K$22 * $J$99 + $K$23</f>
        <v>14.4462208291318</v>
      </c>
    </row>
    <row r="100" customFormat="false" ht="15" hidden="false" customHeight="false" outlineLevel="0" collapsed="false">
      <c r="A100" s="0" t="n">
        <v>16</v>
      </c>
      <c r="B100" s="0" t="n">
        <v>6</v>
      </c>
      <c r="C100" s="0" t="n">
        <v>250</v>
      </c>
      <c r="D100" s="0" t="n">
        <v>100</v>
      </c>
      <c r="E100" s="0" t="n">
        <v>3278</v>
      </c>
      <c r="F100" s="0" t="n">
        <v>18</v>
      </c>
      <c r="G100" s="0" t="n">
        <v>73</v>
      </c>
      <c r="H100" s="0" t="n">
        <v>1</v>
      </c>
      <c r="J100" s="0" t="n">
        <f aca="false">INDEX($B$1:$B$399, 76, 1)</f>
        <v>8</v>
      </c>
      <c r="K100" s="0" t="n">
        <f aca="false">$K$22 * $J$100 + $K$23</f>
        <v>14.4462208291318</v>
      </c>
    </row>
    <row r="101" customFormat="false" ht="15" hidden="false" customHeight="false" outlineLevel="0" collapsed="false">
      <c r="A101" s="0" t="n">
        <v>18</v>
      </c>
      <c r="B101" s="0" t="n">
        <v>6</v>
      </c>
      <c r="C101" s="0" t="n">
        <v>232</v>
      </c>
      <c r="D101" s="0" t="n">
        <v>100</v>
      </c>
      <c r="E101" s="0" t="n">
        <v>2945</v>
      </c>
      <c r="F101" s="0" t="n">
        <v>16</v>
      </c>
      <c r="G101" s="0" t="n">
        <v>73</v>
      </c>
      <c r="H101" s="0" t="n">
        <v>1</v>
      </c>
      <c r="J101" s="0" t="n">
        <f aca="false">INDEX($B$1:$B$399, 77, 1)</f>
        <v>8</v>
      </c>
      <c r="K101" s="0" t="n">
        <f aca="false">$K$22 * $J$101 + $K$23</f>
        <v>14.4462208291318</v>
      </c>
    </row>
    <row r="102" customFormat="false" ht="15" hidden="false" customHeight="false" outlineLevel="0" collapsed="false">
      <c r="A102" s="0" t="n">
        <v>18</v>
      </c>
      <c r="B102" s="0" t="n">
        <v>6</v>
      </c>
      <c r="C102" s="0" t="n">
        <v>250</v>
      </c>
      <c r="D102" s="0" t="n">
        <v>88</v>
      </c>
      <c r="E102" s="0" t="n">
        <v>3021</v>
      </c>
      <c r="F102" s="0" t="n">
        <v>16.5</v>
      </c>
      <c r="G102" s="0" t="n">
        <v>73</v>
      </c>
      <c r="H102" s="0" t="n">
        <v>1</v>
      </c>
      <c r="J102" s="0" t="n">
        <f aca="false">INDEX($B$1:$B$399, 78, 1)</f>
        <v>4</v>
      </c>
      <c r="K102" s="0" t="n">
        <f aca="false">$K$22 * $J$102 + $K$23</f>
        <v>28.6977671667648</v>
      </c>
    </row>
    <row r="103" customFormat="false" ht="15" hidden="false" customHeight="false" outlineLevel="0" collapsed="false">
      <c r="A103" s="0" t="n">
        <v>23</v>
      </c>
      <c r="B103" s="0" t="n">
        <v>6</v>
      </c>
      <c r="C103" s="0" t="n">
        <v>198</v>
      </c>
      <c r="D103" s="0" t="n">
        <v>95</v>
      </c>
      <c r="E103" s="0" t="n">
        <v>2904</v>
      </c>
      <c r="F103" s="0" t="n">
        <v>16</v>
      </c>
      <c r="G103" s="0" t="n">
        <v>73</v>
      </c>
      <c r="H103" s="0" t="n">
        <v>1</v>
      </c>
      <c r="J103" s="0" t="n">
        <f aca="false">INDEX($B$1:$B$399, 79, 1)</f>
        <v>4</v>
      </c>
      <c r="K103" s="0" t="n">
        <f aca="false">$K$22 * $J$103 + $K$23</f>
        <v>28.6977671667648</v>
      </c>
    </row>
    <row r="104" customFormat="false" ht="15" hidden="false" customHeight="false" outlineLevel="0" collapsed="false">
      <c r="A104" s="0" t="n">
        <v>26</v>
      </c>
      <c r="B104" s="0" t="n">
        <v>4</v>
      </c>
      <c r="C104" s="0" t="n">
        <v>97</v>
      </c>
      <c r="D104" s="0" t="n">
        <v>46</v>
      </c>
      <c r="E104" s="0" t="n">
        <v>1950</v>
      </c>
      <c r="F104" s="0" t="n">
        <v>21</v>
      </c>
      <c r="G104" s="0" t="n">
        <v>73</v>
      </c>
      <c r="H104" s="0" t="n">
        <v>2</v>
      </c>
      <c r="J104" s="0" t="n">
        <f aca="false">INDEX($B$1:$B$399, 80, 1)</f>
        <v>4</v>
      </c>
      <c r="K104" s="0" t="n">
        <f aca="false">$K$22 * $J$104 + $K$23</f>
        <v>28.6977671667648</v>
      </c>
    </row>
    <row r="105" customFormat="false" ht="15" hidden="false" customHeight="false" outlineLevel="0" collapsed="false">
      <c r="A105" s="0" t="n">
        <v>11</v>
      </c>
      <c r="B105" s="0" t="n">
        <v>8</v>
      </c>
      <c r="C105" s="0" t="n">
        <v>400</v>
      </c>
      <c r="D105" s="0" t="n">
        <v>150</v>
      </c>
      <c r="E105" s="0" t="n">
        <v>4997</v>
      </c>
      <c r="F105" s="0" t="n">
        <v>14</v>
      </c>
      <c r="G105" s="0" t="n">
        <v>73</v>
      </c>
      <c r="H105" s="0" t="n">
        <v>1</v>
      </c>
      <c r="J105" s="0" t="n">
        <f aca="false">INDEX($B$1:$B$399, 81, 1)</f>
        <v>4</v>
      </c>
      <c r="K105" s="0" t="n">
        <f aca="false">$K$22 * $J$105 + $K$23</f>
        <v>28.6977671667648</v>
      </c>
    </row>
    <row r="106" customFormat="false" ht="15" hidden="false" customHeight="false" outlineLevel="0" collapsed="false">
      <c r="A106" s="0" t="n">
        <v>12</v>
      </c>
      <c r="B106" s="0" t="n">
        <v>8</v>
      </c>
      <c r="C106" s="0" t="n">
        <v>400</v>
      </c>
      <c r="D106" s="0" t="n">
        <v>167</v>
      </c>
      <c r="E106" s="0" t="n">
        <v>4906</v>
      </c>
      <c r="F106" s="0" t="n">
        <v>12.5</v>
      </c>
      <c r="G106" s="0" t="n">
        <v>73</v>
      </c>
      <c r="H106" s="0" t="n">
        <v>1</v>
      </c>
      <c r="J106" s="0" t="n">
        <f aca="false">INDEX($B$1:$B$399, 82, 1)</f>
        <v>4</v>
      </c>
      <c r="K106" s="0" t="n">
        <f aca="false">$K$22 * $J$106 + $K$23</f>
        <v>28.6977671667648</v>
      </c>
    </row>
    <row r="107" customFormat="false" ht="15" hidden="false" customHeight="false" outlineLevel="0" collapsed="false">
      <c r="A107" s="0" t="n">
        <v>13</v>
      </c>
      <c r="B107" s="0" t="n">
        <v>8</v>
      </c>
      <c r="C107" s="0" t="n">
        <v>360</v>
      </c>
      <c r="D107" s="0" t="n">
        <v>170</v>
      </c>
      <c r="E107" s="0" t="n">
        <v>4654</v>
      </c>
      <c r="F107" s="0" t="n">
        <v>13</v>
      </c>
      <c r="G107" s="0" t="n">
        <v>73</v>
      </c>
      <c r="H107" s="0" t="n">
        <v>1</v>
      </c>
      <c r="J107" s="0" t="n">
        <f aca="false">INDEX($B$1:$B$399, 83, 1)</f>
        <v>4</v>
      </c>
      <c r="K107" s="0" t="n">
        <f aca="false">$K$22 * $J$107 + $K$23</f>
        <v>28.6977671667648</v>
      </c>
    </row>
    <row r="108" customFormat="false" ht="15" hidden="false" customHeight="false" outlineLevel="0" collapsed="false">
      <c r="A108" s="0" t="n">
        <v>12</v>
      </c>
      <c r="B108" s="0" t="n">
        <v>8</v>
      </c>
      <c r="C108" s="0" t="n">
        <v>350</v>
      </c>
      <c r="D108" s="0" t="n">
        <v>180</v>
      </c>
      <c r="E108" s="0" t="n">
        <v>4499</v>
      </c>
      <c r="F108" s="0" t="n">
        <v>12.5</v>
      </c>
      <c r="G108" s="0" t="n">
        <v>73</v>
      </c>
      <c r="H108" s="0" t="n">
        <v>1</v>
      </c>
      <c r="J108" s="0" t="n">
        <f aca="false">INDEX($B$1:$B$399, 84, 1)</f>
        <v>4</v>
      </c>
      <c r="K108" s="0" t="n">
        <f aca="false">$K$22 * $J$108 + $K$23</f>
        <v>28.6977671667648</v>
      </c>
    </row>
    <row r="109" customFormat="false" ht="15" hidden="false" customHeight="false" outlineLevel="0" collapsed="false">
      <c r="A109" s="0" t="n">
        <v>18</v>
      </c>
      <c r="B109" s="0" t="n">
        <v>6</v>
      </c>
      <c r="C109" s="0" t="n">
        <v>232</v>
      </c>
      <c r="D109" s="0" t="n">
        <v>100</v>
      </c>
      <c r="E109" s="0" t="n">
        <v>2789</v>
      </c>
      <c r="F109" s="0" t="n">
        <v>15</v>
      </c>
      <c r="G109" s="0" t="n">
        <v>73</v>
      </c>
      <c r="H109" s="0" t="n">
        <v>1</v>
      </c>
      <c r="J109" s="0" t="n">
        <f aca="false">INDEX($B$1:$B$399, 85, 1)</f>
        <v>4</v>
      </c>
      <c r="K109" s="0" t="n">
        <f aca="false">$K$22 * $J$109 + $K$23</f>
        <v>28.6977671667648</v>
      </c>
    </row>
    <row r="110" customFormat="false" ht="15" hidden="false" customHeight="false" outlineLevel="0" collapsed="false">
      <c r="A110" s="0" t="n">
        <v>20</v>
      </c>
      <c r="B110" s="0" t="n">
        <v>4</v>
      </c>
      <c r="C110" s="0" t="n">
        <v>97</v>
      </c>
      <c r="D110" s="0" t="n">
        <v>88</v>
      </c>
      <c r="E110" s="0" t="n">
        <v>2279</v>
      </c>
      <c r="F110" s="0" t="n">
        <v>19</v>
      </c>
      <c r="G110" s="0" t="n">
        <v>73</v>
      </c>
      <c r="H110" s="0" t="n">
        <v>3</v>
      </c>
      <c r="J110" s="0" t="n">
        <f aca="false">INDEX($B$1:$B$399, 86, 1)</f>
        <v>4</v>
      </c>
      <c r="K110" s="0" t="n">
        <f aca="false">$K$22 * $J$110 + $K$23</f>
        <v>28.6977671667648</v>
      </c>
    </row>
    <row r="111" customFormat="false" ht="15" hidden="false" customHeight="false" outlineLevel="0" collapsed="false">
      <c r="A111" s="0" t="n">
        <v>21</v>
      </c>
      <c r="B111" s="0" t="n">
        <v>4</v>
      </c>
      <c r="C111" s="0" t="n">
        <v>140</v>
      </c>
      <c r="D111" s="0" t="n">
        <v>72</v>
      </c>
      <c r="E111" s="0" t="n">
        <v>2401</v>
      </c>
      <c r="F111" s="0" t="n">
        <v>19.5</v>
      </c>
      <c r="G111" s="0" t="n">
        <v>73</v>
      </c>
      <c r="H111" s="0" t="n">
        <v>1</v>
      </c>
      <c r="J111" s="0" t="n">
        <f aca="false">INDEX($B$1:$B$399, 87, 1)</f>
        <v>8</v>
      </c>
      <c r="K111" s="0" t="n">
        <f aca="false">$K$22 * $J$111 + $K$23</f>
        <v>14.4462208291318</v>
      </c>
    </row>
    <row r="112" customFormat="false" ht="15" hidden="false" customHeight="false" outlineLevel="0" collapsed="false">
      <c r="A112" s="0" t="n">
        <v>22</v>
      </c>
      <c r="B112" s="0" t="n">
        <v>4</v>
      </c>
      <c r="C112" s="0" t="n">
        <v>108</v>
      </c>
      <c r="D112" s="0" t="n">
        <v>94</v>
      </c>
      <c r="E112" s="0" t="n">
        <v>2379</v>
      </c>
      <c r="F112" s="0" t="n">
        <v>16.5</v>
      </c>
      <c r="G112" s="0" t="n">
        <v>73</v>
      </c>
      <c r="H112" s="0" t="n">
        <v>3</v>
      </c>
      <c r="J112" s="0" t="n">
        <f aca="false">INDEX($B$1:$B$399, 88, 1)</f>
        <v>8</v>
      </c>
      <c r="K112" s="0" t="n">
        <f aca="false">$K$22 * $J$112 + $K$23</f>
        <v>14.4462208291318</v>
      </c>
    </row>
    <row r="113" customFormat="false" ht="15" hidden="false" customHeight="false" outlineLevel="0" collapsed="false">
      <c r="A113" s="0" t="n">
        <v>18</v>
      </c>
      <c r="B113" s="0" t="n">
        <v>3</v>
      </c>
      <c r="C113" s="0" t="n">
        <v>70</v>
      </c>
      <c r="D113" s="0" t="n">
        <v>90</v>
      </c>
      <c r="E113" s="0" t="n">
        <v>2124</v>
      </c>
      <c r="F113" s="0" t="n">
        <v>13.5</v>
      </c>
      <c r="G113" s="0" t="n">
        <v>73</v>
      </c>
      <c r="H113" s="0" t="n">
        <v>3</v>
      </c>
      <c r="J113" s="0" t="n">
        <f aca="false">INDEX($B$1:$B$399, 89, 1)</f>
        <v>8</v>
      </c>
      <c r="K113" s="0" t="n">
        <f aca="false">$K$22 * $J$113 + $K$23</f>
        <v>14.4462208291318</v>
      </c>
    </row>
    <row r="114" customFormat="false" ht="15" hidden="false" customHeight="false" outlineLevel="0" collapsed="false">
      <c r="A114" s="0" t="n">
        <v>19</v>
      </c>
      <c r="B114" s="0" t="n">
        <v>4</v>
      </c>
      <c r="C114" s="0" t="n">
        <v>122</v>
      </c>
      <c r="D114" s="0" t="n">
        <v>85</v>
      </c>
      <c r="E114" s="0" t="n">
        <v>2310</v>
      </c>
      <c r="F114" s="0" t="n">
        <v>18.5</v>
      </c>
      <c r="G114" s="0" t="n">
        <v>73</v>
      </c>
      <c r="H114" s="0" t="n">
        <v>1</v>
      </c>
      <c r="J114" s="0" t="n">
        <f aca="false">INDEX($B$1:$B$399, 90, 1)</f>
        <v>8</v>
      </c>
      <c r="K114" s="0" t="n">
        <f aca="false">$K$22 * $J$114 + $K$23</f>
        <v>14.4462208291318</v>
      </c>
    </row>
    <row r="115" customFormat="false" ht="15" hidden="false" customHeight="false" outlineLevel="0" collapsed="false">
      <c r="A115" s="0" t="n">
        <v>21</v>
      </c>
      <c r="B115" s="0" t="n">
        <v>6</v>
      </c>
      <c r="C115" s="0" t="n">
        <v>155</v>
      </c>
      <c r="D115" s="0" t="n">
        <v>107</v>
      </c>
      <c r="E115" s="0" t="n">
        <v>2472</v>
      </c>
      <c r="F115" s="0" t="n">
        <v>14</v>
      </c>
      <c r="G115" s="0" t="n">
        <v>73</v>
      </c>
      <c r="H115" s="0" t="n">
        <v>1</v>
      </c>
      <c r="J115" s="0" t="n">
        <f aca="false">INDEX($B$1:$B$399, 91, 1)</f>
        <v>8</v>
      </c>
      <c r="K115" s="0" t="n">
        <f aca="false">$K$22 * $J$115 + $K$23</f>
        <v>14.4462208291318</v>
      </c>
    </row>
    <row r="116" customFormat="false" ht="15" hidden="false" customHeight="false" outlineLevel="0" collapsed="false">
      <c r="A116" s="0" t="n">
        <v>26</v>
      </c>
      <c r="B116" s="0" t="n">
        <v>4</v>
      </c>
      <c r="C116" s="0" t="n">
        <v>98</v>
      </c>
      <c r="D116" s="0" t="n">
        <v>90</v>
      </c>
      <c r="E116" s="0" t="n">
        <v>2265</v>
      </c>
      <c r="F116" s="0" t="n">
        <v>15.5</v>
      </c>
      <c r="G116" s="0" t="n">
        <v>73</v>
      </c>
      <c r="H116" s="0" t="n">
        <v>2</v>
      </c>
      <c r="J116" s="0" t="n">
        <f aca="false">INDEX($B$1:$B$399, 92, 1)</f>
        <v>8</v>
      </c>
      <c r="K116" s="0" t="n">
        <f aca="false">$K$22 * $J$116 + $K$23</f>
        <v>14.4462208291318</v>
      </c>
    </row>
    <row r="117" customFormat="false" ht="15" hidden="false" customHeight="false" outlineLevel="0" collapsed="false">
      <c r="A117" s="0" t="n">
        <v>15</v>
      </c>
      <c r="B117" s="0" t="n">
        <v>8</v>
      </c>
      <c r="C117" s="0" t="n">
        <v>350</v>
      </c>
      <c r="D117" s="0" t="n">
        <v>145</v>
      </c>
      <c r="E117" s="0" t="n">
        <v>4082</v>
      </c>
      <c r="F117" s="0" t="n">
        <v>13</v>
      </c>
      <c r="G117" s="0" t="n">
        <v>73</v>
      </c>
      <c r="H117" s="0" t="n">
        <v>1</v>
      </c>
      <c r="J117" s="0" t="n">
        <f aca="false">INDEX($B$1:$B$399, 93, 1)</f>
        <v>8</v>
      </c>
      <c r="K117" s="0" t="n">
        <f aca="false">$K$22 * $J$117 + $K$23</f>
        <v>14.4462208291318</v>
      </c>
    </row>
    <row r="118" customFormat="false" ht="15" hidden="false" customHeight="false" outlineLevel="0" collapsed="false">
      <c r="A118" s="0" t="n">
        <v>16</v>
      </c>
      <c r="B118" s="0" t="n">
        <v>8</v>
      </c>
      <c r="C118" s="0" t="n">
        <v>400</v>
      </c>
      <c r="D118" s="0" t="n">
        <v>230</v>
      </c>
      <c r="E118" s="0" t="n">
        <v>4278</v>
      </c>
      <c r="F118" s="0" t="n">
        <v>9.5</v>
      </c>
      <c r="G118" s="0" t="n">
        <v>73</v>
      </c>
      <c r="H118" s="0" t="n">
        <v>1</v>
      </c>
      <c r="J118" s="0" t="n">
        <f aca="false">INDEX($B$1:$B$399, 94, 1)</f>
        <v>8</v>
      </c>
      <c r="K118" s="0" t="n">
        <f aca="false">$K$22 * $J$118 + $K$23</f>
        <v>14.4462208291318</v>
      </c>
    </row>
    <row r="119" customFormat="false" ht="15" hidden="false" customHeight="false" outlineLevel="0" collapsed="false">
      <c r="A119" s="0" t="n">
        <v>29</v>
      </c>
      <c r="B119" s="0" t="n">
        <v>4</v>
      </c>
      <c r="C119" s="0" t="n">
        <v>68</v>
      </c>
      <c r="D119" s="0" t="n">
        <v>49</v>
      </c>
      <c r="E119" s="0" t="n">
        <v>1867</v>
      </c>
      <c r="F119" s="0" t="n">
        <v>19.5</v>
      </c>
      <c r="G119" s="0" t="n">
        <v>73</v>
      </c>
      <c r="H119" s="0" t="n">
        <v>2</v>
      </c>
      <c r="J119" s="0" t="n">
        <f aca="false">INDEX($B$1:$B$399, 95, 1)</f>
        <v>8</v>
      </c>
      <c r="K119" s="0" t="n">
        <f aca="false">$K$22 * $J$119 + $K$23</f>
        <v>14.4462208291318</v>
      </c>
    </row>
    <row r="120" customFormat="false" ht="15" hidden="false" customHeight="false" outlineLevel="0" collapsed="false">
      <c r="A120" s="0" t="n">
        <v>24</v>
      </c>
      <c r="B120" s="0" t="n">
        <v>4</v>
      </c>
      <c r="C120" s="0" t="n">
        <v>116</v>
      </c>
      <c r="D120" s="0" t="n">
        <v>75</v>
      </c>
      <c r="E120" s="0" t="n">
        <v>2158</v>
      </c>
      <c r="F120" s="0" t="n">
        <v>15.5</v>
      </c>
      <c r="G120" s="0" t="n">
        <v>73</v>
      </c>
      <c r="H120" s="0" t="n">
        <v>2</v>
      </c>
      <c r="J120" s="0" t="n">
        <f aca="false">INDEX($B$1:$B$399, 96, 1)</f>
        <v>8</v>
      </c>
      <c r="K120" s="0" t="n">
        <f aca="false">$K$22 * $J$120 + $K$23</f>
        <v>14.4462208291318</v>
      </c>
    </row>
    <row r="121" customFormat="false" ht="15" hidden="false" customHeight="false" outlineLevel="0" collapsed="false">
      <c r="A121" s="0" t="n">
        <v>20</v>
      </c>
      <c r="B121" s="0" t="n">
        <v>4</v>
      </c>
      <c r="C121" s="0" t="n">
        <v>114</v>
      </c>
      <c r="D121" s="0" t="n">
        <v>91</v>
      </c>
      <c r="E121" s="0" t="n">
        <v>2582</v>
      </c>
      <c r="F121" s="0" t="n">
        <v>14</v>
      </c>
      <c r="G121" s="0" t="n">
        <v>73</v>
      </c>
      <c r="H121" s="0" t="n">
        <v>2</v>
      </c>
      <c r="J121" s="0" t="n">
        <f aca="false">INDEX($B$1:$B$399, 97, 1)</f>
        <v>8</v>
      </c>
      <c r="K121" s="0" t="n">
        <f aca="false">$K$22 * $J$121 + $K$23</f>
        <v>14.4462208291318</v>
      </c>
    </row>
    <row r="122" customFormat="false" ht="15" hidden="false" customHeight="false" outlineLevel="0" collapsed="false">
      <c r="A122" s="0" t="n">
        <v>19</v>
      </c>
      <c r="B122" s="0" t="n">
        <v>4</v>
      </c>
      <c r="C122" s="0" t="n">
        <v>121</v>
      </c>
      <c r="D122" s="0" t="n">
        <v>112</v>
      </c>
      <c r="E122" s="0" t="n">
        <v>2868</v>
      </c>
      <c r="F122" s="0" t="n">
        <v>15.5</v>
      </c>
      <c r="G122" s="0" t="n">
        <v>73</v>
      </c>
      <c r="H122" s="0" t="n">
        <v>2</v>
      </c>
      <c r="J122" s="0" t="n">
        <f aca="false">INDEX($B$1:$B$399, 98, 1)</f>
        <v>8</v>
      </c>
      <c r="K122" s="0" t="n">
        <f aca="false">$K$22 * $J$122 + $K$23</f>
        <v>14.4462208291318</v>
      </c>
    </row>
    <row r="123" customFormat="false" ht="15" hidden="false" customHeight="false" outlineLevel="0" collapsed="false">
      <c r="A123" s="0" t="n">
        <v>15</v>
      </c>
      <c r="B123" s="0" t="n">
        <v>8</v>
      </c>
      <c r="C123" s="0" t="n">
        <v>318</v>
      </c>
      <c r="D123" s="0" t="n">
        <v>150</v>
      </c>
      <c r="E123" s="0" t="n">
        <v>3399</v>
      </c>
      <c r="F123" s="0" t="n">
        <v>11</v>
      </c>
      <c r="G123" s="0" t="n">
        <v>73</v>
      </c>
      <c r="H123" s="0" t="n">
        <v>1</v>
      </c>
      <c r="J123" s="0" t="n">
        <f aca="false">INDEX($B$1:$B$399, 99, 1)</f>
        <v>6</v>
      </c>
      <c r="K123" s="0" t="n">
        <f aca="false">$K$22 * $J$123 + $K$23</f>
        <v>21.5719939979483</v>
      </c>
    </row>
    <row r="124" customFormat="false" ht="15" hidden="false" customHeight="false" outlineLevel="0" collapsed="false">
      <c r="A124" s="0" t="n">
        <v>24</v>
      </c>
      <c r="B124" s="0" t="n">
        <v>4</v>
      </c>
      <c r="C124" s="0" t="n">
        <v>121</v>
      </c>
      <c r="D124" s="0" t="n">
        <v>110</v>
      </c>
      <c r="E124" s="0" t="n">
        <v>2660</v>
      </c>
      <c r="F124" s="0" t="n">
        <v>14</v>
      </c>
      <c r="G124" s="0" t="n">
        <v>73</v>
      </c>
      <c r="H124" s="0" t="n">
        <v>2</v>
      </c>
      <c r="J124" s="0" t="n">
        <f aca="false">INDEX($B$1:$B$399, 100, 1)</f>
        <v>6</v>
      </c>
      <c r="K124" s="0" t="n">
        <f aca="false">$K$22 * $J$124 + $K$23</f>
        <v>21.5719939979483</v>
      </c>
    </row>
    <row r="125" customFormat="false" ht="15" hidden="false" customHeight="false" outlineLevel="0" collapsed="false">
      <c r="A125" s="0" t="n">
        <v>20</v>
      </c>
      <c r="B125" s="0" t="n">
        <v>6</v>
      </c>
      <c r="C125" s="0" t="n">
        <v>156</v>
      </c>
      <c r="D125" s="0" t="n">
        <v>122</v>
      </c>
      <c r="E125" s="0" t="n">
        <v>2807</v>
      </c>
      <c r="F125" s="0" t="n">
        <v>13.5</v>
      </c>
      <c r="G125" s="0" t="n">
        <v>73</v>
      </c>
      <c r="H125" s="0" t="n">
        <v>3</v>
      </c>
      <c r="J125" s="0" t="n">
        <f aca="false">INDEX($B$1:$B$399, 101, 1)</f>
        <v>6</v>
      </c>
      <c r="K125" s="0" t="n">
        <f aca="false">$K$22 * $J$125 + $K$23</f>
        <v>21.5719939979483</v>
      </c>
    </row>
    <row r="126" customFormat="false" ht="15" hidden="false" customHeight="false" outlineLevel="0" collapsed="false">
      <c r="A126" s="0" t="n">
        <v>11</v>
      </c>
      <c r="B126" s="0" t="n">
        <v>8</v>
      </c>
      <c r="C126" s="0" t="n">
        <v>350</v>
      </c>
      <c r="D126" s="0" t="n">
        <v>180</v>
      </c>
      <c r="E126" s="0" t="n">
        <v>3664</v>
      </c>
      <c r="F126" s="0" t="n">
        <v>11</v>
      </c>
      <c r="G126" s="0" t="n">
        <v>73</v>
      </c>
      <c r="H126" s="0" t="n">
        <v>1</v>
      </c>
      <c r="J126" s="0" t="n">
        <f aca="false">INDEX($B$1:$B$399, 102, 1)</f>
        <v>6</v>
      </c>
      <c r="K126" s="0" t="n">
        <f aca="false">$K$22 * $J$126 + $K$23</f>
        <v>21.5719939979483</v>
      </c>
    </row>
    <row r="127" customFormat="false" ht="15" hidden="false" customHeight="false" outlineLevel="0" collapsed="false">
      <c r="A127" s="0" t="n">
        <v>20</v>
      </c>
      <c r="B127" s="0" t="n">
        <v>6</v>
      </c>
      <c r="C127" s="0" t="n">
        <v>198</v>
      </c>
      <c r="D127" s="0" t="n">
        <v>95</v>
      </c>
      <c r="E127" s="0" t="n">
        <v>3102</v>
      </c>
      <c r="F127" s="0" t="n">
        <v>16.5</v>
      </c>
      <c r="G127" s="0" t="n">
        <v>74</v>
      </c>
      <c r="H127" s="0" t="n">
        <v>1</v>
      </c>
      <c r="J127" s="0" t="n">
        <f aca="false">INDEX($B$1:$B$399, 103, 1)</f>
        <v>6</v>
      </c>
      <c r="K127" s="0" t="n">
        <f aca="false">$K$22 * $J$127 + $K$23</f>
        <v>21.5719939979483</v>
      </c>
    </row>
    <row r="128" customFormat="false" ht="15" hidden="false" customHeight="false" outlineLevel="0" collapsed="false">
      <c r="A128" s="0" t="n">
        <v>21</v>
      </c>
      <c r="B128" s="0" t="n">
        <v>6</v>
      </c>
      <c r="C128" s="0" t="n">
        <v>200</v>
      </c>
      <c r="D128" s="0" t="n">
        <v>95</v>
      </c>
      <c r="E128" s="0" t="n">
        <v>2875</v>
      </c>
      <c r="F128" s="0" t="n">
        <v>17</v>
      </c>
      <c r="G128" s="0" t="n">
        <v>74</v>
      </c>
      <c r="H128" s="0" t="n">
        <v>1</v>
      </c>
      <c r="J128" s="0" t="n">
        <f aca="false">INDEX($B$1:$B$399, 104, 1)</f>
        <v>4</v>
      </c>
      <c r="K128" s="0" t="n">
        <f aca="false">$K$22 * $J$128 + $K$23</f>
        <v>28.6977671667648</v>
      </c>
    </row>
    <row r="129" customFormat="false" ht="15" hidden="false" customHeight="false" outlineLevel="0" collapsed="false">
      <c r="A129" s="0" t="n">
        <v>19</v>
      </c>
      <c r="B129" s="0" t="n">
        <v>6</v>
      </c>
      <c r="C129" s="0" t="n">
        <v>232</v>
      </c>
      <c r="D129" s="0" t="n">
        <v>100</v>
      </c>
      <c r="E129" s="0" t="n">
        <v>2901</v>
      </c>
      <c r="F129" s="0" t="n">
        <v>16</v>
      </c>
      <c r="G129" s="0" t="n">
        <v>74</v>
      </c>
      <c r="H129" s="0" t="n">
        <v>1</v>
      </c>
      <c r="J129" s="0" t="n">
        <f aca="false">INDEX($B$1:$B$399, 105, 1)</f>
        <v>8</v>
      </c>
      <c r="K129" s="0" t="n">
        <f aca="false">$K$22 * $J$129 + $K$23</f>
        <v>14.4462208291318</v>
      </c>
    </row>
    <row r="130" customFormat="false" ht="15" hidden="false" customHeight="false" outlineLevel="0" collapsed="false">
      <c r="A130" s="0" t="n">
        <v>15</v>
      </c>
      <c r="B130" s="0" t="n">
        <v>6</v>
      </c>
      <c r="C130" s="0" t="n">
        <v>250</v>
      </c>
      <c r="D130" s="0" t="n">
        <v>100</v>
      </c>
      <c r="E130" s="0" t="n">
        <v>3336</v>
      </c>
      <c r="F130" s="0" t="n">
        <v>17</v>
      </c>
      <c r="G130" s="0" t="n">
        <v>74</v>
      </c>
      <c r="H130" s="0" t="n">
        <v>1</v>
      </c>
      <c r="J130" s="0" t="n">
        <f aca="false">INDEX($B$1:$B$399, 106, 1)</f>
        <v>8</v>
      </c>
      <c r="K130" s="0" t="n">
        <f aca="false">$K$22 * $J$130 + $K$23</f>
        <v>14.4462208291318</v>
      </c>
    </row>
    <row r="131" customFormat="false" ht="15" hidden="false" customHeight="false" outlineLevel="0" collapsed="false">
      <c r="A131" s="0" t="n">
        <v>31</v>
      </c>
      <c r="B131" s="0" t="n">
        <v>4</v>
      </c>
      <c r="C131" s="0" t="n">
        <v>79</v>
      </c>
      <c r="D131" s="0" t="n">
        <v>67</v>
      </c>
      <c r="E131" s="0" t="n">
        <v>1950</v>
      </c>
      <c r="F131" s="0" t="n">
        <v>19</v>
      </c>
      <c r="G131" s="0" t="n">
        <v>74</v>
      </c>
      <c r="H131" s="0" t="n">
        <v>3</v>
      </c>
      <c r="J131" s="0" t="n">
        <f aca="false">INDEX($B$1:$B$399, 107, 1)</f>
        <v>8</v>
      </c>
      <c r="K131" s="0" t="n">
        <f aca="false">$K$22 * $J$131 + $K$23</f>
        <v>14.4462208291318</v>
      </c>
    </row>
    <row r="132" customFormat="false" ht="15" hidden="false" customHeight="false" outlineLevel="0" collapsed="false">
      <c r="A132" s="0" t="n">
        <v>26</v>
      </c>
      <c r="B132" s="0" t="n">
        <v>4</v>
      </c>
      <c r="C132" s="0" t="n">
        <v>122</v>
      </c>
      <c r="D132" s="0" t="n">
        <v>80</v>
      </c>
      <c r="E132" s="0" t="n">
        <v>2451</v>
      </c>
      <c r="F132" s="0" t="n">
        <v>16.5</v>
      </c>
      <c r="G132" s="0" t="n">
        <v>74</v>
      </c>
      <c r="H132" s="0" t="n">
        <v>1</v>
      </c>
      <c r="J132" s="0" t="n">
        <f aca="false">INDEX($B$1:$B$399, 108, 1)</f>
        <v>8</v>
      </c>
      <c r="K132" s="0" t="n">
        <f aca="false">$K$22 * $J$132 + $K$23</f>
        <v>14.4462208291318</v>
      </c>
    </row>
    <row r="133" customFormat="false" ht="15" hidden="false" customHeight="false" outlineLevel="0" collapsed="false">
      <c r="A133" s="0" t="n">
        <v>32</v>
      </c>
      <c r="B133" s="0" t="n">
        <v>4</v>
      </c>
      <c r="C133" s="0" t="n">
        <v>71</v>
      </c>
      <c r="D133" s="0" t="n">
        <v>65</v>
      </c>
      <c r="E133" s="0" t="n">
        <v>1836</v>
      </c>
      <c r="F133" s="0" t="n">
        <v>21</v>
      </c>
      <c r="G133" s="0" t="n">
        <v>74</v>
      </c>
      <c r="H133" s="0" t="n">
        <v>3</v>
      </c>
      <c r="J133" s="0" t="n">
        <f aca="false">INDEX($B$1:$B$399, 109, 1)</f>
        <v>6</v>
      </c>
      <c r="K133" s="0" t="n">
        <f aca="false">$K$22 * $J$133 + $K$23</f>
        <v>21.5719939979483</v>
      </c>
    </row>
    <row r="134" customFormat="false" ht="15" hidden="false" customHeight="false" outlineLevel="0" collapsed="false">
      <c r="A134" s="0" t="n">
        <v>25</v>
      </c>
      <c r="B134" s="0" t="n">
        <v>4</v>
      </c>
      <c r="C134" s="0" t="n">
        <v>140</v>
      </c>
      <c r="D134" s="0" t="n">
        <v>75</v>
      </c>
      <c r="E134" s="0" t="n">
        <v>2542</v>
      </c>
      <c r="F134" s="0" t="n">
        <v>17</v>
      </c>
      <c r="G134" s="0" t="n">
        <v>74</v>
      </c>
      <c r="H134" s="0" t="n">
        <v>1</v>
      </c>
      <c r="J134" s="0" t="n">
        <f aca="false">INDEX($B$1:$B$399, 110, 1)</f>
        <v>4</v>
      </c>
      <c r="K134" s="0" t="n">
        <f aca="false">$K$22 * $J$134 + $K$23</f>
        <v>28.6977671667648</v>
      </c>
    </row>
    <row r="135" customFormat="false" ht="15" hidden="false" customHeight="false" outlineLevel="0" collapsed="false">
      <c r="A135" s="0" t="n">
        <v>16</v>
      </c>
      <c r="B135" s="0" t="n">
        <v>6</v>
      </c>
      <c r="C135" s="0" t="n">
        <v>250</v>
      </c>
      <c r="D135" s="0" t="n">
        <v>100</v>
      </c>
      <c r="E135" s="0" t="n">
        <v>3781</v>
      </c>
      <c r="F135" s="0" t="n">
        <v>17</v>
      </c>
      <c r="G135" s="0" t="n">
        <v>74</v>
      </c>
      <c r="H135" s="0" t="n">
        <v>1</v>
      </c>
      <c r="J135" s="0" t="n">
        <f aca="false">INDEX($B$1:$B$399, 111, 1)</f>
        <v>4</v>
      </c>
      <c r="K135" s="0" t="n">
        <f aca="false">$K$22 * $J$135 + $K$23</f>
        <v>28.6977671667648</v>
      </c>
    </row>
    <row r="136" customFormat="false" ht="15" hidden="false" customHeight="false" outlineLevel="0" collapsed="false">
      <c r="A136" s="0" t="n">
        <v>16</v>
      </c>
      <c r="B136" s="0" t="n">
        <v>6</v>
      </c>
      <c r="C136" s="0" t="n">
        <v>258</v>
      </c>
      <c r="D136" s="0" t="n">
        <v>110</v>
      </c>
      <c r="E136" s="0" t="n">
        <v>3632</v>
      </c>
      <c r="F136" s="0" t="n">
        <v>18</v>
      </c>
      <c r="G136" s="0" t="n">
        <v>74</v>
      </c>
      <c r="H136" s="0" t="n">
        <v>1</v>
      </c>
      <c r="J136" s="0" t="n">
        <f aca="false">INDEX($B$1:$B$399, 112, 1)</f>
        <v>4</v>
      </c>
      <c r="K136" s="0" t="n">
        <f aca="false">$K$22 * $J$136 + $K$23</f>
        <v>28.6977671667648</v>
      </c>
    </row>
    <row r="137" customFormat="false" ht="15" hidden="false" customHeight="false" outlineLevel="0" collapsed="false">
      <c r="A137" s="0" t="n">
        <v>18</v>
      </c>
      <c r="B137" s="0" t="n">
        <v>6</v>
      </c>
      <c r="C137" s="0" t="n">
        <v>225</v>
      </c>
      <c r="D137" s="0" t="n">
        <v>105</v>
      </c>
      <c r="E137" s="0" t="n">
        <v>3613</v>
      </c>
      <c r="F137" s="0" t="n">
        <v>16.5</v>
      </c>
      <c r="G137" s="0" t="n">
        <v>74</v>
      </c>
      <c r="H137" s="0" t="n">
        <v>1</v>
      </c>
      <c r="J137" s="0" t="n">
        <f aca="false">INDEX($B$1:$B$399, 113, 1)</f>
        <v>3</v>
      </c>
      <c r="K137" s="0" t="n">
        <f aca="false">$K$22 * $J$137 + $K$23</f>
        <v>32.260653751173</v>
      </c>
    </row>
    <row r="138" customFormat="false" ht="15" hidden="false" customHeight="false" outlineLevel="0" collapsed="false">
      <c r="A138" s="0" t="n">
        <v>16</v>
      </c>
      <c r="B138" s="0" t="n">
        <v>8</v>
      </c>
      <c r="C138" s="0" t="n">
        <v>302</v>
      </c>
      <c r="D138" s="0" t="n">
        <v>140</v>
      </c>
      <c r="E138" s="0" t="n">
        <v>4141</v>
      </c>
      <c r="F138" s="0" t="n">
        <v>14</v>
      </c>
      <c r="G138" s="0" t="n">
        <v>74</v>
      </c>
      <c r="H138" s="0" t="n">
        <v>1</v>
      </c>
      <c r="J138" s="0" t="n">
        <f aca="false">INDEX($B$1:$B$399, 114, 1)</f>
        <v>4</v>
      </c>
      <c r="K138" s="0" t="n">
        <f aca="false">$K$22 * $J$138 + $K$23</f>
        <v>28.6977671667648</v>
      </c>
    </row>
    <row r="139" customFormat="false" ht="15" hidden="false" customHeight="false" outlineLevel="0" collapsed="false">
      <c r="A139" s="0" t="n">
        <v>13</v>
      </c>
      <c r="B139" s="0" t="n">
        <v>8</v>
      </c>
      <c r="C139" s="0" t="n">
        <v>350</v>
      </c>
      <c r="D139" s="0" t="n">
        <v>150</v>
      </c>
      <c r="E139" s="0" t="n">
        <v>4699</v>
      </c>
      <c r="F139" s="0" t="n">
        <v>14.5</v>
      </c>
      <c r="G139" s="0" t="n">
        <v>74</v>
      </c>
      <c r="H139" s="0" t="n">
        <v>1</v>
      </c>
      <c r="J139" s="0" t="n">
        <f aca="false">INDEX($B$1:$B$399, 115, 1)</f>
        <v>6</v>
      </c>
      <c r="K139" s="0" t="n">
        <f aca="false">$K$22 * $J$139 + $K$23</f>
        <v>21.5719939979483</v>
      </c>
    </row>
    <row r="140" customFormat="false" ht="15" hidden="false" customHeight="false" outlineLevel="0" collapsed="false">
      <c r="A140" s="0" t="n">
        <v>14</v>
      </c>
      <c r="B140" s="0" t="n">
        <v>8</v>
      </c>
      <c r="C140" s="0" t="n">
        <v>318</v>
      </c>
      <c r="D140" s="0" t="n">
        <v>150</v>
      </c>
      <c r="E140" s="0" t="n">
        <v>4457</v>
      </c>
      <c r="F140" s="0" t="n">
        <v>13.5</v>
      </c>
      <c r="G140" s="0" t="n">
        <v>74</v>
      </c>
      <c r="H140" s="0" t="n">
        <v>1</v>
      </c>
      <c r="J140" s="0" t="n">
        <f aca="false">INDEX($B$1:$B$399, 116, 1)</f>
        <v>4</v>
      </c>
      <c r="K140" s="0" t="n">
        <f aca="false">$K$22 * $J$140 + $K$23</f>
        <v>28.6977671667648</v>
      </c>
    </row>
    <row r="141" customFormat="false" ht="15" hidden="false" customHeight="false" outlineLevel="0" collapsed="false">
      <c r="A141" s="0" t="n">
        <v>14</v>
      </c>
      <c r="B141" s="0" t="n">
        <v>8</v>
      </c>
      <c r="C141" s="0" t="n">
        <v>302</v>
      </c>
      <c r="D141" s="0" t="n">
        <v>140</v>
      </c>
      <c r="E141" s="0" t="n">
        <v>4638</v>
      </c>
      <c r="F141" s="0" t="n">
        <v>16</v>
      </c>
      <c r="G141" s="0" t="n">
        <v>74</v>
      </c>
      <c r="H141" s="0" t="n">
        <v>1</v>
      </c>
      <c r="J141" s="0" t="n">
        <f aca="false">INDEX($B$1:$B$399, 117, 1)</f>
        <v>8</v>
      </c>
      <c r="K141" s="0" t="n">
        <f aca="false">$K$22 * $J$141 + $K$23</f>
        <v>14.4462208291318</v>
      </c>
    </row>
    <row r="142" customFormat="false" ht="15" hidden="false" customHeight="false" outlineLevel="0" collapsed="false">
      <c r="A142" s="0" t="n">
        <v>14</v>
      </c>
      <c r="B142" s="0" t="n">
        <v>8</v>
      </c>
      <c r="C142" s="0" t="n">
        <v>304</v>
      </c>
      <c r="D142" s="0" t="n">
        <v>150</v>
      </c>
      <c r="E142" s="0" t="n">
        <v>4257</v>
      </c>
      <c r="F142" s="0" t="n">
        <v>15.5</v>
      </c>
      <c r="G142" s="0" t="n">
        <v>74</v>
      </c>
      <c r="H142" s="0" t="n">
        <v>1</v>
      </c>
      <c r="J142" s="0" t="n">
        <f aca="false">INDEX($B$1:$B$399, 118, 1)</f>
        <v>8</v>
      </c>
      <c r="K142" s="0" t="n">
        <f aca="false">$K$22 * $J$142 + $K$23</f>
        <v>14.4462208291318</v>
      </c>
    </row>
    <row r="143" customFormat="false" ht="15" hidden="false" customHeight="false" outlineLevel="0" collapsed="false">
      <c r="A143" s="0" t="n">
        <v>29</v>
      </c>
      <c r="B143" s="0" t="n">
        <v>4</v>
      </c>
      <c r="C143" s="0" t="n">
        <v>98</v>
      </c>
      <c r="D143" s="0" t="n">
        <v>83</v>
      </c>
      <c r="E143" s="0" t="n">
        <v>2219</v>
      </c>
      <c r="F143" s="0" t="n">
        <v>16.5</v>
      </c>
      <c r="G143" s="0" t="n">
        <v>74</v>
      </c>
      <c r="H143" s="0" t="n">
        <v>2</v>
      </c>
      <c r="J143" s="0" t="n">
        <f aca="false">INDEX($B$1:$B$399, 119, 1)</f>
        <v>4</v>
      </c>
      <c r="K143" s="0" t="n">
        <f aca="false">$K$22 * $J$143 + $K$23</f>
        <v>28.6977671667648</v>
      </c>
    </row>
    <row r="144" customFormat="false" ht="15" hidden="false" customHeight="false" outlineLevel="0" collapsed="false">
      <c r="A144" s="0" t="n">
        <v>26</v>
      </c>
      <c r="B144" s="0" t="n">
        <v>4</v>
      </c>
      <c r="C144" s="0" t="n">
        <v>79</v>
      </c>
      <c r="D144" s="0" t="n">
        <v>67</v>
      </c>
      <c r="E144" s="0" t="n">
        <v>1963</v>
      </c>
      <c r="F144" s="0" t="n">
        <v>15.5</v>
      </c>
      <c r="G144" s="0" t="n">
        <v>74</v>
      </c>
      <c r="H144" s="0" t="n">
        <v>2</v>
      </c>
      <c r="J144" s="0" t="n">
        <f aca="false">INDEX($B$1:$B$399, 120, 1)</f>
        <v>4</v>
      </c>
      <c r="K144" s="0" t="n">
        <f aca="false">$K$22 * $J$144 + $K$23</f>
        <v>28.6977671667648</v>
      </c>
    </row>
    <row r="145" customFormat="false" ht="15" hidden="false" customHeight="false" outlineLevel="0" collapsed="false">
      <c r="A145" s="0" t="n">
        <v>26</v>
      </c>
      <c r="B145" s="0" t="n">
        <v>4</v>
      </c>
      <c r="C145" s="0" t="n">
        <v>97</v>
      </c>
      <c r="D145" s="0" t="n">
        <v>78</v>
      </c>
      <c r="E145" s="0" t="n">
        <v>2300</v>
      </c>
      <c r="F145" s="0" t="n">
        <v>14.5</v>
      </c>
      <c r="G145" s="0" t="n">
        <v>74</v>
      </c>
      <c r="H145" s="0" t="n">
        <v>2</v>
      </c>
      <c r="J145" s="0" t="n">
        <f aca="false">INDEX($B$1:$B$399, 121, 1)</f>
        <v>4</v>
      </c>
      <c r="K145" s="0" t="n">
        <f aca="false">$K$22 * $J$145 + $K$23</f>
        <v>28.6977671667648</v>
      </c>
    </row>
    <row r="146" customFormat="false" ht="15" hidden="false" customHeight="false" outlineLevel="0" collapsed="false">
      <c r="A146" s="0" t="n">
        <v>31</v>
      </c>
      <c r="B146" s="0" t="n">
        <v>4</v>
      </c>
      <c r="C146" s="0" t="n">
        <v>76</v>
      </c>
      <c r="D146" s="0" t="n">
        <v>52</v>
      </c>
      <c r="E146" s="0" t="n">
        <v>1649</v>
      </c>
      <c r="F146" s="0" t="n">
        <v>16.5</v>
      </c>
      <c r="G146" s="0" t="n">
        <v>74</v>
      </c>
      <c r="H146" s="0" t="n">
        <v>3</v>
      </c>
      <c r="J146" s="0" t="n">
        <f aca="false">INDEX($B$1:$B$399, 122, 1)</f>
        <v>4</v>
      </c>
      <c r="K146" s="0" t="n">
        <f aca="false">$K$22 * $J$146 + $K$23</f>
        <v>28.6977671667648</v>
      </c>
    </row>
    <row r="147" customFormat="false" ht="15" hidden="false" customHeight="false" outlineLevel="0" collapsed="false">
      <c r="A147" s="0" t="n">
        <v>32</v>
      </c>
      <c r="B147" s="0" t="n">
        <v>4</v>
      </c>
      <c r="C147" s="0" t="n">
        <v>83</v>
      </c>
      <c r="D147" s="0" t="n">
        <v>61</v>
      </c>
      <c r="E147" s="0" t="n">
        <v>2003</v>
      </c>
      <c r="F147" s="0" t="n">
        <v>19</v>
      </c>
      <c r="G147" s="0" t="n">
        <v>74</v>
      </c>
      <c r="H147" s="0" t="n">
        <v>3</v>
      </c>
      <c r="J147" s="0" t="n">
        <f aca="false">INDEX($B$1:$B$399, 123, 1)</f>
        <v>8</v>
      </c>
      <c r="K147" s="0" t="n">
        <f aca="false">$K$22 * $J$147 + $K$23</f>
        <v>14.4462208291318</v>
      </c>
    </row>
    <row r="148" customFormat="false" ht="15" hidden="false" customHeight="false" outlineLevel="0" collapsed="false">
      <c r="A148" s="0" t="n">
        <v>28</v>
      </c>
      <c r="B148" s="0" t="n">
        <v>4</v>
      </c>
      <c r="C148" s="0" t="n">
        <v>90</v>
      </c>
      <c r="D148" s="0" t="n">
        <v>75</v>
      </c>
      <c r="E148" s="0" t="n">
        <v>2125</v>
      </c>
      <c r="F148" s="0" t="n">
        <v>14.5</v>
      </c>
      <c r="G148" s="0" t="n">
        <v>74</v>
      </c>
      <c r="H148" s="0" t="n">
        <v>1</v>
      </c>
      <c r="J148" s="0" t="n">
        <f aca="false">INDEX($B$1:$B$399, 124, 1)</f>
        <v>4</v>
      </c>
      <c r="K148" s="0" t="n">
        <f aca="false">$K$22 * $J$148 + $K$23</f>
        <v>28.6977671667648</v>
      </c>
    </row>
    <row r="149" customFormat="false" ht="15" hidden="false" customHeight="false" outlineLevel="0" collapsed="false">
      <c r="A149" s="0" t="n">
        <v>24</v>
      </c>
      <c r="B149" s="0" t="n">
        <v>4</v>
      </c>
      <c r="C149" s="0" t="n">
        <v>90</v>
      </c>
      <c r="D149" s="0" t="n">
        <v>75</v>
      </c>
      <c r="E149" s="0" t="n">
        <v>2108</v>
      </c>
      <c r="F149" s="0" t="n">
        <v>15.5</v>
      </c>
      <c r="G149" s="0" t="n">
        <v>74</v>
      </c>
      <c r="H149" s="0" t="n">
        <v>2</v>
      </c>
      <c r="J149" s="0" t="n">
        <f aca="false">INDEX($B$1:$B$399, 125, 1)</f>
        <v>6</v>
      </c>
      <c r="K149" s="0" t="n">
        <f aca="false">$K$22 * $J$149 + $K$23</f>
        <v>21.5719939979483</v>
      </c>
    </row>
    <row r="150" customFormat="false" ht="15" hidden="false" customHeight="false" outlineLevel="0" collapsed="false">
      <c r="A150" s="0" t="n">
        <v>26</v>
      </c>
      <c r="B150" s="0" t="n">
        <v>4</v>
      </c>
      <c r="C150" s="0" t="n">
        <v>116</v>
      </c>
      <c r="D150" s="0" t="n">
        <v>75</v>
      </c>
      <c r="E150" s="0" t="n">
        <v>2246</v>
      </c>
      <c r="F150" s="0" t="n">
        <v>14</v>
      </c>
      <c r="G150" s="0" t="n">
        <v>74</v>
      </c>
      <c r="H150" s="0" t="n">
        <v>2</v>
      </c>
      <c r="J150" s="0" t="n">
        <f aca="false">INDEX($B$1:$B$399, 126, 1)</f>
        <v>8</v>
      </c>
      <c r="K150" s="0" t="n">
        <f aca="false">$K$22 * $J$150 + $K$23</f>
        <v>14.4462208291318</v>
      </c>
    </row>
    <row r="151" customFormat="false" ht="15" hidden="false" customHeight="false" outlineLevel="0" collapsed="false">
      <c r="A151" s="0" t="n">
        <v>24</v>
      </c>
      <c r="B151" s="0" t="n">
        <v>4</v>
      </c>
      <c r="C151" s="0" t="n">
        <v>120</v>
      </c>
      <c r="D151" s="0" t="n">
        <v>97</v>
      </c>
      <c r="E151" s="0" t="n">
        <v>2489</v>
      </c>
      <c r="F151" s="0" t="n">
        <v>15</v>
      </c>
      <c r="G151" s="0" t="n">
        <v>74</v>
      </c>
      <c r="H151" s="0" t="n">
        <v>3</v>
      </c>
      <c r="J151" s="0" t="n">
        <f aca="false">INDEX($B$1:$B$399, 127, 1)</f>
        <v>6</v>
      </c>
      <c r="K151" s="0" t="n">
        <f aca="false">$K$22 * $J$151 + $K$23</f>
        <v>21.5719939979483</v>
      </c>
    </row>
    <row r="152" customFormat="false" ht="15" hidden="false" customHeight="false" outlineLevel="0" collapsed="false">
      <c r="A152" s="0" t="n">
        <v>26</v>
      </c>
      <c r="B152" s="0" t="n">
        <v>4</v>
      </c>
      <c r="C152" s="0" t="n">
        <v>108</v>
      </c>
      <c r="D152" s="0" t="n">
        <v>93</v>
      </c>
      <c r="E152" s="0" t="n">
        <v>2391</v>
      </c>
      <c r="F152" s="0" t="n">
        <v>15.5</v>
      </c>
      <c r="G152" s="0" t="n">
        <v>74</v>
      </c>
      <c r="H152" s="0" t="n">
        <v>3</v>
      </c>
      <c r="J152" s="0" t="n">
        <f aca="false">INDEX($B$1:$B$399, 128, 1)</f>
        <v>6</v>
      </c>
      <c r="K152" s="0" t="n">
        <f aca="false">$K$22 * $J$152 + $K$23</f>
        <v>21.5719939979483</v>
      </c>
    </row>
    <row r="153" customFormat="false" ht="15" hidden="false" customHeight="false" outlineLevel="0" collapsed="false">
      <c r="A153" s="0" t="n">
        <v>31</v>
      </c>
      <c r="B153" s="0" t="n">
        <v>4</v>
      </c>
      <c r="C153" s="0" t="n">
        <v>79</v>
      </c>
      <c r="D153" s="0" t="n">
        <v>67</v>
      </c>
      <c r="E153" s="0" t="n">
        <v>2000</v>
      </c>
      <c r="F153" s="0" t="n">
        <v>16</v>
      </c>
      <c r="G153" s="0" t="n">
        <v>74</v>
      </c>
      <c r="H153" s="0" t="n">
        <v>2</v>
      </c>
      <c r="J153" s="0" t="n">
        <f aca="false">INDEX($B$1:$B$399, 129, 1)</f>
        <v>6</v>
      </c>
      <c r="K153" s="0" t="n">
        <f aca="false">$K$22 * $J$153 + $K$23</f>
        <v>21.5719939979483</v>
      </c>
    </row>
    <row r="154" customFormat="false" ht="15" hidden="false" customHeight="false" outlineLevel="0" collapsed="false">
      <c r="A154" s="0" t="n">
        <v>19</v>
      </c>
      <c r="B154" s="0" t="n">
        <v>6</v>
      </c>
      <c r="C154" s="0" t="n">
        <v>225</v>
      </c>
      <c r="D154" s="0" t="n">
        <v>95</v>
      </c>
      <c r="E154" s="0" t="n">
        <v>3264</v>
      </c>
      <c r="F154" s="0" t="n">
        <v>16</v>
      </c>
      <c r="G154" s="0" t="n">
        <v>75</v>
      </c>
      <c r="H154" s="0" t="n">
        <v>1</v>
      </c>
      <c r="J154" s="0" t="n">
        <f aca="false">INDEX($B$1:$B$399, 130, 1)</f>
        <v>6</v>
      </c>
      <c r="K154" s="0" t="n">
        <f aca="false">$K$22 * $J$154 + $K$23</f>
        <v>21.5719939979483</v>
      </c>
    </row>
    <row r="155" customFormat="false" ht="15" hidden="false" customHeight="false" outlineLevel="0" collapsed="false">
      <c r="A155" s="0" t="n">
        <v>18</v>
      </c>
      <c r="B155" s="0" t="n">
        <v>6</v>
      </c>
      <c r="C155" s="0" t="n">
        <v>250</v>
      </c>
      <c r="D155" s="0" t="n">
        <v>105</v>
      </c>
      <c r="E155" s="0" t="n">
        <v>3459</v>
      </c>
      <c r="F155" s="0" t="n">
        <v>16</v>
      </c>
      <c r="G155" s="0" t="n">
        <v>75</v>
      </c>
      <c r="H155" s="0" t="n">
        <v>1</v>
      </c>
      <c r="J155" s="0" t="n">
        <f aca="false">INDEX($B$1:$B$399, 131, 1)</f>
        <v>4</v>
      </c>
      <c r="K155" s="0" t="n">
        <f aca="false">$K$22 * $J$155 + $K$23</f>
        <v>28.6977671667648</v>
      </c>
    </row>
    <row r="156" customFormat="false" ht="15" hidden="false" customHeight="false" outlineLevel="0" collapsed="false">
      <c r="A156" s="0" t="n">
        <v>15</v>
      </c>
      <c r="B156" s="0" t="n">
        <v>6</v>
      </c>
      <c r="C156" s="0" t="n">
        <v>250</v>
      </c>
      <c r="D156" s="0" t="n">
        <v>72</v>
      </c>
      <c r="E156" s="0" t="n">
        <v>3432</v>
      </c>
      <c r="F156" s="0" t="n">
        <v>21</v>
      </c>
      <c r="G156" s="0" t="n">
        <v>75</v>
      </c>
      <c r="H156" s="0" t="n">
        <v>1</v>
      </c>
      <c r="J156" s="0" t="n">
        <f aca="false">INDEX($B$1:$B$399, 132, 1)</f>
        <v>4</v>
      </c>
      <c r="K156" s="0" t="n">
        <f aca="false">$K$22 * $J$156 + $K$23</f>
        <v>28.6977671667648</v>
      </c>
    </row>
    <row r="157" customFormat="false" ht="15" hidden="false" customHeight="false" outlineLevel="0" collapsed="false">
      <c r="A157" s="0" t="n">
        <v>15</v>
      </c>
      <c r="B157" s="0" t="n">
        <v>6</v>
      </c>
      <c r="C157" s="0" t="n">
        <v>250</v>
      </c>
      <c r="D157" s="0" t="n">
        <v>72</v>
      </c>
      <c r="E157" s="0" t="n">
        <v>3158</v>
      </c>
      <c r="F157" s="0" t="n">
        <v>19.5</v>
      </c>
      <c r="G157" s="0" t="n">
        <v>75</v>
      </c>
      <c r="H157" s="0" t="n">
        <v>1</v>
      </c>
      <c r="J157" s="0" t="n">
        <f aca="false">INDEX($B$1:$B$399, 133, 1)</f>
        <v>4</v>
      </c>
      <c r="K157" s="0" t="n">
        <f aca="false">$K$22 * $J$157 + $K$23</f>
        <v>28.6977671667648</v>
      </c>
    </row>
    <row r="158" customFormat="false" ht="15" hidden="false" customHeight="false" outlineLevel="0" collapsed="false">
      <c r="A158" s="0" t="n">
        <v>16</v>
      </c>
      <c r="B158" s="0" t="n">
        <v>8</v>
      </c>
      <c r="C158" s="0" t="n">
        <v>400</v>
      </c>
      <c r="D158" s="0" t="n">
        <v>170</v>
      </c>
      <c r="E158" s="0" t="n">
        <v>4668</v>
      </c>
      <c r="F158" s="0" t="n">
        <v>11.5</v>
      </c>
      <c r="G158" s="0" t="n">
        <v>75</v>
      </c>
      <c r="H158" s="0" t="n">
        <v>1</v>
      </c>
      <c r="J158" s="0" t="n">
        <f aca="false">INDEX($B$1:$B$399, 134, 1)</f>
        <v>4</v>
      </c>
      <c r="K158" s="0" t="n">
        <f aca="false">$K$22 * $J$158 + $K$23</f>
        <v>28.6977671667648</v>
      </c>
    </row>
    <row r="159" customFormat="false" ht="15" hidden="false" customHeight="false" outlineLevel="0" collapsed="false">
      <c r="A159" s="0" t="n">
        <v>15</v>
      </c>
      <c r="B159" s="0" t="n">
        <v>8</v>
      </c>
      <c r="C159" s="0" t="n">
        <v>350</v>
      </c>
      <c r="D159" s="0" t="n">
        <v>145</v>
      </c>
      <c r="E159" s="0" t="n">
        <v>4440</v>
      </c>
      <c r="F159" s="0" t="n">
        <v>14</v>
      </c>
      <c r="G159" s="0" t="n">
        <v>75</v>
      </c>
      <c r="H159" s="0" t="n">
        <v>1</v>
      </c>
      <c r="J159" s="0" t="n">
        <f aca="false">INDEX($B$1:$B$399, 135, 1)</f>
        <v>6</v>
      </c>
      <c r="K159" s="0" t="n">
        <f aca="false">$K$22 * $J$159 + $K$23</f>
        <v>21.5719939979483</v>
      </c>
    </row>
    <row r="160" customFormat="false" ht="15" hidden="false" customHeight="false" outlineLevel="0" collapsed="false">
      <c r="A160" s="0" t="n">
        <v>16</v>
      </c>
      <c r="B160" s="0" t="n">
        <v>8</v>
      </c>
      <c r="C160" s="0" t="n">
        <v>318</v>
      </c>
      <c r="D160" s="0" t="n">
        <v>150</v>
      </c>
      <c r="E160" s="0" t="n">
        <v>4498</v>
      </c>
      <c r="F160" s="0" t="n">
        <v>14.5</v>
      </c>
      <c r="G160" s="0" t="n">
        <v>75</v>
      </c>
      <c r="H160" s="0" t="n">
        <v>1</v>
      </c>
      <c r="J160" s="0" t="n">
        <f aca="false">INDEX($B$1:$B$399, 136, 1)</f>
        <v>6</v>
      </c>
      <c r="K160" s="0" t="n">
        <f aca="false">$K$22 * $J$160 + $K$23</f>
        <v>21.5719939979483</v>
      </c>
    </row>
    <row r="161" customFormat="false" ht="15" hidden="false" customHeight="false" outlineLevel="0" collapsed="false">
      <c r="A161" s="0" t="n">
        <v>14</v>
      </c>
      <c r="B161" s="0" t="n">
        <v>8</v>
      </c>
      <c r="C161" s="0" t="n">
        <v>351</v>
      </c>
      <c r="D161" s="0" t="n">
        <v>148</v>
      </c>
      <c r="E161" s="0" t="n">
        <v>4657</v>
      </c>
      <c r="F161" s="0" t="n">
        <v>13.5</v>
      </c>
      <c r="G161" s="0" t="n">
        <v>75</v>
      </c>
      <c r="H161" s="0" t="n">
        <v>1</v>
      </c>
      <c r="J161" s="0" t="n">
        <f aca="false">INDEX($B$1:$B$399, 137, 1)</f>
        <v>6</v>
      </c>
      <c r="K161" s="0" t="n">
        <f aca="false">$K$22 * $J$161 + $K$23</f>
        <v>21.5719939979483</v>
      </c>
    </row>
    <row r="162" customFormat="false" ht="15" hidden="false" customHeight="false" outlineLevel="0" collapsed="false">
      <c r="A162" s="0" t="n">
        <v>17</v>
      </c>
      <c r="B162" s="0" t="n">
        <v>6</v>
      </c>
      <c r="C162" s="0" t="n">
        <v>231</v>
      </c>
      <c r="D162" s="0" t="n">
        <v>110</v>
      </c>
      <c r="E162" s="0" t="n">
        <v>3907</v>
      </c>
      <c r="F162" s="0" t="n">
        <v>21</v>
      </c>
      <c r="G162" s="0" t="n">
        <v>75</v>
      </c>
      <c r="H162" s="0" t="n">
        <v>1</v>
      </c>
      <c r="J162" s="0" t="n">
        <f aca="false">INDEX($B$1:$B$399, 138, 1)</f>
        <v>8</v>
      </c>
      <c r="K162" s="0" t="n">
        <f aca="false">$K$22 * $J$162 + $K$23</f>
        <v>14.4462208291318</v>
      </c>
    </row>
    <row r="163" customFormat="false" ht="15" hidden="false" customHeight="false" outlineLevel="0" collapsed="false">
      <c r="A163" s="0" t="n">
        <v>16</v>
      </c>
      <c r="B163" s="0" t="n">
        <v>6</v>
      </c>
      <c r="C163" s="0" t="n">
        <v>250</v>
      </c>
      <c r="D163" s="0" t="n">
        <v>105</v>
      </c>
      <c r="E163" s="0" t="n">
        <v>3897</v>
      </c>
      <c r="F163" s="0" t="n">
        <v>18.5</v>
      </c>
      <c r="G163" s="0" t="n">
        <v>75</v>
      </c>
      <c r="H163" s="0" t="n">
        <v>1</v>
      </c>
      <c r="J163" s="0" t="n">
        <f aca="false">INDEX($B$1:$B$399, 139, 1)</f>
        <v>8</v>
      </c>
      <c r="K163" s="0" t="n">
        <f aca="false">$K$22 * $J$163 + $K$23</f>
        <v>14.4462208291318</v>
      </c>
    </row>
    <row r="164" customFormat="false" ht="15" hidden="false" customHeight="false" outlineLevel="0" collapsed="false">
      <c r="A164" s="0" t="n">
        <v>15</v>
      </c>
      <c r="B164" s="0" t="n">
        <v>6</v>
      </c>
      <c r="C164" s="0" t="n">
        <v>258</v>
      </c>
      <c r="D164" s="0" t="n">
        <v>110</v>
      </c>
      <c r="E164" s="0" t="n">
        <v>3730</v>
      </c>
      <c r="F164" s="0" t="n">
        <v>19</v>
      </c>
      <c r="G164" s="0" t="n">
        <v>75</v>
      </c>
      <c r="H164" s="0" t="n">
        <v>1</v>
      </c>
      <c r="J164" s="0" t="n">
        <f aca="false">INDEX($B$1:$B$399, 140, 1)</f>
        <v>8</v>
      </c>
      <c r="K164" s="0" t="n">
        <f aca="false">$K$22 * $J$164 + $K$23</f>
        <v>14.4462208291318</v>
      </c>
    </row>
    <row r="165" customFormat="false" ht="15" hidden="false" customHeight="false" outlineLevel="0" collapsed="false">
      <c r="A165" s="0" t="n">
        <v>18</v>
      </c>
      <c r="B165" s="0" t="n">
        <v>6</v>
      </c>
      <c r="C165" s="0" t="n">
        <v>225</v>
      </c>
      <c r="D165" s="0" t="n">
        <v>95</v>
      </c>
      <c r="E165" s="0" t="n">
        <v>3785</v>
      </c>
      <c r="F165" s="0" t="n">
        <v>19</v>
      </c>
      <c r="G165" s="0" t="n">
        <v>75</v>
      </c>
      <c r="H165" s="0" t="n">
        <v>1</v>
      </c>
      <c r="J165" s="0" t="n">
        <f aca="false">INDEX($B$1:$B$399, 141, 1)</f>
        <v>8</v>
      </c>
      <c r="K165" s="0" t="n">
        <f aca="false">$K$22 * $J$165 + $K$23</f>
        <v>14.4462208291318</v>
      </c>
    </row>
    <row r="166" customFormat="false" ht="15" hidden="false" customHeight="false" outlineLevel="0" collapsed="false">
      <c r="A166" s="0" t="n">
        <v>21</v>
      </c>
      <c r="B166" s="0" t="n">
        <v>6</v>
      </c>
      <c r="C166" s="0" t="n">
        <v>231</v>
      </c>
      <c r="D166" s="0" t="n">
        <v>110</v>
      </c>
      <c r="E166" s="0" t="n">
        <v>3039</v>
      </c>
      <c r="F166" s="0" t="n">
        <v>15</v>
      </c>
      <c r="G166" s="0" t="n">
        <v>75</v>
      </c>
      <c r="H166" s="0" t="n">
        <v>1</v>
      </c>
      <c r="J166" s="0" t="n">
        <f aca="false">INDEX($B$1:$B$399, 142, 1)</f>
        <v>8</v>
      </c>
      <c r="K166" s="0" t="n">
        <f aca="false">$K$22 * $J$166 + $K$23</f>
        <v>14.4462208291318</v>
      </c>
    </row>
    <row r="167" customFormat="false" ht="15" hidden="false" customHeight="false" outlineLevel="0" collapsed="false">
      <c r="A167" s="0" t="n">
        <v>20</v>
      </c>
      <c r="B167" s="0" t="n">
        <v>8</v>
      </c>
      <c r="C167" s="0" t="n">
        <v>262</v>
      </c>
      <c r="D167" s="0" t="n">
        <v>110</v>
      </c>
      <c r="E167" s="0" t="n">
        <v>3221</v>
      </c>
      <c r="F167" s="0" t="n">
        <v>13.5</v>
      </c>
      <c r="G167" s="0" t="n">
        <v>75</v>
      </c>
      <c r="H167" s="0" t="n">
        <v>1</v>
      </c>
      <c r="J167" s="0" t="n">
        <f aca="false">INDEX($B$1:$B$399, 143, 1)</f>
        <v>4</v>
      </c>
      <c r="K167" s="0" t="n">
        <f aca="false">$K$22 * $J$167 + $K$23</f>
        <v>28.6977671667648</v>
      </c>
    </row>
    <row r="168" customFormat="false" ht="15" hidden="false" customHeight="false" outlineLevel="0" collapsed="false">
      <c r="A168" s="0" t="n">
        <v>13</v>
      </c>
      <c r="B168" s="0" t="n">
        <v>8</v>
      </c>
      <c r="C168" s="0" t="n">
        <v>302</v>
      </c>
      <c r="D168" s="0" t="n">
        <v>129</v>
      </c>
      <c r="E168" s="0" t="n">
        <v>3169</v>
      </c>
      <c r="F168" s="0" t="n">
        <v>12</v>
      </c>
      <c r="G168" s="0" t="n">
        <v>75</v>
      </c>
      <c r="H168" s="0" t="n">
        <v>1</v>
      </c>
      <c r="J168" s="0" t="n">
        <f aca="false">INDEX($B$1:$B$399, 144, 1)</f>
        <v>4</v>
      </c>
      <c r="K168" s="0" t="n">
        <f aca="false">$K$22 * $J$168 + $K$23</f>
        <v>28.6977671667648</v>
      </c>
    </row>
    <row r="169" customFormat="false" ht="15" hidden="false" customHeight="false" outlineLevel="0" collapsed="false">
      <c r="A169" s="0" t="n">
        <v>29</v>
      </c>
      <c r="B169" s="0" t="n">
        <v>4</v>
      </c>
      <c r="C169" s="0" t="n">
        <v>97</v>
      </c>
      <c r="D169" s="0" t="n">
        <v>75</v>
      </c>
      <c r="E169" s="0" t="n">
        <v>2171</v>
      </c>
      <c r="F169" s="0" t="n">
        <v>16</v>
      </c>
      <c r="G169" s="0" t="n">
        <v>75</v>
      </c>
      <c r="H169" s="0" t="n">
        <v>3</v>
      </c>
      <c r="J169" s="0" t="n">
        <f aca="false">INDEX($B$1:$B$399, 145, 1)</f>
        <v>4</v>
      </c>
      <c r="K169" s="0" t="n">
        <f aca="false">$K$22 * $J$169 + $K$23</f>
        <v>28.6977671667648</v>
      </c>
    </row>
    <row r="170" customFormat="false" ht="15" hidden="false" customHeight="false" outlineLevel="0" collapsed="false">
      <c r="A170" s="0" t="n">
        <v>23</v>
      </c>
      <c r="B170" s="0" t="n">
        <v>4</v>
      </c>
      <c r="C170" s="0" t="n">
        <v>140</v>
      </c>
      <c r="D170" s="0" t="n">
        <v>83</v>
      </c>
      <c r="E170" s="0" t="n">
        <v>2639</v>
      </c>
      <c r="F170" s="0" t="n">
        <v>17</v>
      </c>
      <c r="G170" s="0" t="n">
        <v>75</v>
      </c>
      <c r="H170" s="0" t="n">
        <v>1</v>
      </c>
      <c r="J170" s="0" t="n">
        <f aca="false">INDEX($B$1:$B$399, 146, 1)</f>
        <v>4</v>
      </c>
      <c r="K170" s="0" t="n">
        <f aca="false">$K$22 * $J$170 + $K$23</f>
        <v>28.6977671667648</v>
      </c>
    </row>
    <row r="171" customFormat="false" ht="15" hidden="false" customHeight="false" outlineLevel="0" collapsed="false">
      <c r="A171" s="0" t="n">
        <v>20</v>
      </c>
      <c r="B171" s="0" t="n">
        <v>6</v>
      </c>
      <c r="C171" s="0" t="n">
        <v>232</v>
      </c>
      <c r="D171" s="0" t="n">
        <v>100</v>
      </c>
      <c r="E171" s="0" t="n">
        <v>2914</v>
      </c>
      <c r="F171" s="0" t="n">
        <v>16</v>
      </c>
      <c r="G171" s="0" t="n">
        <v>75</v>
      </c>
      <c r="H171" s="0" t="n">
        <v>1</v>
      </c>
      <c r="J171" s="0" t="n">
        <f aca="false">INDEX($B$1:$B$399, 147, 1)</f>
        <v>4</v>
      </c>
      <c r="K171" s="0" t="n">
        <f aca="false">$K$22 * $J$171 + $K$23</f>
        <v>28.6977671667648</v>
      </c>
    </row>
    <row r="172" customFormat="false" ht="15" hidden="false" customHeight="false" outlineLevel="0" collapsed="false">
      <c r="A172" s="0" t="n">
        <v>23</v>
      </c>
      <c r="B172" s="0" t="n">
        <v>4</v>
      </c>
      <c r="C172" s="0" t="n">
        <v>140</v>
      </c>
      <c r="D172" s="0" t="n">
        <v>78</v>
      </c>
      <c r="E172" s="0" t="n">
        <v>2592</v>
      </c>
      <c r="F172" s="0" t="n">
        <v>18.5</v>
      </c>
      <c r="G172" s="0" t="n">
        <v>75</v>
      </c>
      <c r="H172" s="0" t="n">
        <v>1</v>
      </c>
      <c r="J172" s="0" t="n">
        <f aca="false">INDEX($B$1:$B$399, 148, 1)</f>
        <v>4</v>
      </c>
      <c r="K172" s="0" t="n">
        <f aca="false">$K$22 * $J$172 + $K$23</f>
        <v>28.6977671667648</v>
      </c>
    </row>
    <row r="173" customFormat="false" ht="15" hidden="false" customHeight="false" outlineLevel="0" collapsed="false">
      <c r="A173" s="0" t="n">
        <v>24</v>
      </c>
      <c r="B173" s="0" t="n">
        <v>4</v>
      </c>
      <c r="C173" s="0" t="n">
        <v>134</v>
      </c>
      <c r="D173" s="0" t="n">
        <v>96</v>
      </c>
      <c r="E173" s="0" t="n">
        <v>2702</v>
      </c>
      <c r="F173" s="0" t="n">
        <v>13.5</v>
      </c>
      <c r="G173" s="0" t="n">
        <v>75</v>
      </c>
      <c r="H173" s="0" t="n">
        <v>3</v>
      </c>
      <c r="J173" s="0" t="n">
        <f aca="false">INDEX($B$1:$B$399, 149, 1)</f>
        <v>4</v>
      </c>
      <c r="K173" s="0" t="n">
        <f aca="false">$K$22 * $J$173 + $K$23</f>
        <v>28.6977671667648</v>
      </c>
    </row>
    <row r="174" customFormat="false" ht="15" hidden="false" customHeight="false" outlineLevel="0" collapsed="false">
      <c r="A174" s="0" t="n">
        <v>25</v>
      </c>
      <c r="B174" s="0" t="n">
        <v>4</v>
      </c>
      <c r="C174" s="0" t="n">
        <v>90</v>
      </c>
      <c r="D174" s="0" t="n">
        <v>71</v>
      </c>
      <c r="E174" s="0" t="n">
        <v>2223</v>
      </c>
      <c r="F174" s="0" t="n">
        <v>16.5</v>
      </c>
      <c r="G174" s="0" t="n">
        <v>75</v>
      </c>
      <c r="H174" s="0" t="n">
        <v>2</v>
      </c>
      <c r="J174" s="0" t="n">
        <f aca="false">INDEX($B$1:$B$399, 150, 1)</f>
        <v>4</v>
      </c>
      <c r="K174" s="0" t="n">
        <f aca="false">$K$22 * $J$174 + $K$23</f>
        <v>28.6977671667648</v>
      </c>
    </row>
    <row r="175" customFormat="false" ht="15" hidden="false" customHeight="false" outlineLevel="0" collapsed="false">
      <c r="A175" s="0" t="n">
        <v>24</v>
      </c>
      <c r="B175" s="0" t="n">
        <v>4</v>
      </c>
      <c r="C175" s="0" t="n">
        <v>119</v>
      </c>
      <c r="D175" s="0" t="n">
        <v>97</v>
      </c>
      <c r="E175" s="0" t="n">
        <v>2545</v>
      </c>
      <c r="F175" s="0" t="n">
        <v>17</v>
      </c>
      <c r="G175" s="0" t="n">
        <v>75</v>
      </c>
      <c r="H175" s="0" t="n">
        <v>3</v>
      </c>
      <c r="J175" s="0" t="n">
        <f aca="false">INDEX($B$1:$B$399, 151, 1)</f>
        <v>4</v>
      </c>
      <c r="K175" s="0" t="n">
        <f aca="false">$K$22 * $J$175 + $K$23</f>
        <v>28.6977671667648</v>
      </c>
    </row>
    <row r="176" customFormat="false" ht="15" hidden="false" customHeight="false" outlineLevel="0" collapsed="false">
      <c r="A176" s="0" t="n">
        <v>18</v>
      </c>
      <c r="B176" s="0" t="n">
        <v>6</v>
      </c>
      <c r="C176" s="0" t="n">
        <v>171</v>
      </c>
      <c r="D176" s="0" t="n">
        <v>97</v>
      </c>
      <c r="E176" s="0" t="n">
        <v>2984</v>
      </c>
      <c r="F176" s="0" t="n">
        <v>14.5</v>
      </c>
      <c r="G176" s="0" t="n">
        <v>75</v>
      </c>
      <c r="H176" s="0" t="n">
        <v>1</v>
      </c>
      <c r="J176" s="0" t="n">
        <f aca="false">INDEX($B$1:$B$399, 152, 1)</f>
        <v>4</v>
      </c>
      <c r="K176" s="0" t="n">
        <f aca="false">$K$22 * $J$176 + $K$23</f>
        <v>28.6977671667648</v>
      </c>
    </row>
    <row r="177" customFormat="false" ht="15" hidden="false" customHeight="false" outlineLevel="0" collapsed="false">
      <c r="A177" s="0" t="n">
        <v>29</v>
      </c>
      <c r="B177" s="0" t="n">
        <v>4</v>
      </c>
      <c r="C177" s="0" t="n">
        <v>90</v>
      </c>
      <c r="D177" s="0" t="n">
        <v>70</v>
      </c>
      <c r="E177" s="0" t="n">
        <v>1937</v>
      </c>
      <c r="F177" s="0" t="n">
        <v>14</v>
      </c>
      <c r="G177" s="0" t="n">
        <v>75</v>
      </c>
      <c r="H177" s="0" t="n">
        <v>2</v>
      </c>
      <c r="J177" s="0" t="n">
        <f aca="false">INDEX($B$1:$B$399, 153, 1)</f>
        <v>4</v>
      </c>
      <c r="K177" s="0" t="n">
        <f aca="false">$K$22 * $J$177 + $K$23</f>
        <v>28.6977671667648</v>
      </c>
    </row>
    <row r="178" customFormat="false" ht="15" hidden="false" customHeight="false" outlineLevel="0" collapsed="false">
      <c r="A178" s="0" t="n">
        <v>19</v>
      </c>
      <c r="B178" s="0" t="n">
        <v>6</v>
      </c>
      <c r="C178" s="0" t="n">
        <v>232</v>
      </c>
      <c r="D178" s="0" t="n">
        <v>90</v>
      </c>
      <c r="E178" s="0" t="n">
        <v>3211</v>
      </c>
      <c r="F178" s="0" t="n">
        <v>17</v>
      </c>
      <c r="G178" s="0" t="n">
        <v>75</v>
      </c>
      <c r="H178" s="0" t="n">
        <v>1</v>
      </c>
      <c r="J178" s="0" t="n">
        <f aca="false">INDEX($B$1:$B$399, 154, 1)</f>
        <v>6</v>
      </c>
      <c r="K178" s="0" t="n">
        <f aca="false">$K$22 * $J$178 + $K$23</f>
        <v>21.5719939979483</v>
      </c>
    </row>
    <row r="179" customFormat="false" ht="15" hidden="false" customHeight="false" outlineLevel="0" collapsed="false">
      <c r="A179" s="0" t="n">
        <v>23</v>
      </c>
      <c r="B179" s="0" t="n">
        <v>4</v>
      </c>
      <c r="C179" s="0" t="n">
        <v>115</v>
      </c>
      <c r="D179" s="0" t="n">
        <v>95</v>
      </c>
      <c r="E179" s="0" t="n">
        <v>2694</v>
      </c>
      <c r="F179" s="0" t="n">
        <v>15</v>
      </c>
      <c r="G179" s="0" t="n">
        <v>75</v>
      </c>
      <c r="H179" s="0" t="n">
        <v>2</v>
      </c>
      <c r="J179" s="0" t="n">
        <f aca="false">INDEX($B$1:$B$399, 155, 1)</f>
        <v>6</v>
      </c>
      <c r="K179" s="0" t="n">
        <f aca="false">$K$22 * $J$179 + $K$23</f>
        <v>21.5719939979483</v>
      </c>
    </row>
    <row r="180" customFormat="false" ht="15" hidden="false" customHeight="false" outlineLevel="0" collapsed="false">
      <c r="A180" s="0" t="n">
        <v>23</v>
      </c>
      <c r="B180" s="0" t="n">
        <v>4</v>
      </c>
      <c r="C180" s="0" t="n">
        <v>120</v>
      </c>
      <c r="D180" s="0" t="n">
        <v>88</v>
      </c>
      <c r="E180" s="0" t="n">
        <v>2957</v>
      </c>
      <c r="F180" s="0" t="n">
        <v>17</v>
      </c>
      <c r="G180" s="0" t="n">
        <v>75</v>
      </c>
      <c r="H180" s="0" t="n">
        <v>2</v>
      </c>
      <c r="J180" s="0" t="n">
        <f aca="false">INDEX($B$1:$B$399, 156, 1)</f>
        <v>6</v>
      </c>
      <c r="K180" s="0" t="n">
        <f aca="false">$K$22 * $J$180 + $K$23</f>
        <v>21.5719939979483</v>
      </c>
    </row>
    <row r="181" customFormat="false" ht="15" hidden="false" customHeight="false" outlineLevel="0" collapsed="false">
      <c r="A181" s="0" t="n">
        <v>22</v>
      </c>
      <c r="B181" s="0" t="n">
        <v>4</v>
      </c>
      <c r="C181" s="0" t="n">
        <v>121</v>
      </c>
      <c r="D181" s="0" t="n">
        <v>98</v>
      </c>
      <c r="E181" s="0" t="n">
        <v>2945</v>
      </c>
      <c r="F181" s="0" t="n">
        <v>14.5</v>
      </c>
      <c r="G181" s="0" t="n">
        <v>75</v>
      </c>
      <c r="H181" s="0" t="n">
        <v>2</v>
      </c>
      <c r="J181" s="0" t="n">
        <f aca="false">INDEX($B$1:$B$399, 157, 1)</f>
        <v>6</v>
      </c>
      <c r="K181" s="0" t="n">
        <f aca="false">$K$22 * $J$181 + $K$23</f>
        <v>21.5719939979483</v>
      </c>
    </row>
    <row r="182" customFormat="false" ht="15" hidden="false" customHeight="false" outlineLevel="0" collapsed="false">
      <c r="A182" s="0" t="n">
        <v>25</v>
      </c>
      <c r="B182" s="0" t="n">
        <v>4</v>
      </c>
      <c r="C182" s="0" t="n">
        <v>121</v>
      </c>
      <c r="D182" s="0" t="n">
        <v>115</v>
      </c>
      <c r="E182" s="0" t="n">
        <v>2671</v>
      </c>
      <c r="F182" s="0" t="n">
        <v>13.5</v>
      </c>
      <c r="G182" s="0" t="n">
        <v>75</v>
      </c>
      <c r="H182" s="0" t="n">
        <v>2</v>
      </c>
      <c r="J182" s="0" t="n">
        <f aca="false">INDEX($B$1:$B$399, 158, 1)</f>
        <v>8</v>
      </c>
      <c r="K182" s="0" t="n">
        <f aca="false">$K$22 * $J$182 + $K$23</f>
        <v>14.4462208291318</v>
      </c>
    </row>
    <row r="183" customFormat="false" ht="15" hidden="false" customHeight="false" outlineLevel="0" collapsed="false">
      <c r="A183" s="0" t="n">
        <v>33</v>
      </c>
      <c r="B183" s="0" t="n">
        <v>4</v>
      </c>
      <c r="C183" s="0" t="n">
        <v>91</v>
      </c>
      <c r="D183" s="0" t="n">
        <v>53</v>
      </c>
      <c r="E183" s="0" t="n">
        <v>1795</v>
      </c>
      <c r="F183" s="0" t="n">
        <v>17.5</v>
      </c>
      <c r="G183" s="0" t="n">
        <v>75</v>
      </c>
      <c r="H183" s="0" t="n">
        <v>3</v>
      </c>
      <c r="J183" s="0" t="n">
        <f aca="false">INDEX($B$1:$B$399, 159, 1)</f>
        <v>8</v>
      </c>
      <c r="K183" s="0" t="n">
        <f aca="false">$K$22 * $J$183 + $K$23</f>
        <v>14.4462208291318</v>
      </c>
    </row>
    <row r="184" customFormat="false" ht="15" hidden="false" customHeight="false" outlineLevel="0" collapsed="false">
      <c r="A184" s="0" t="n">
        <v>28</v>
      </c>
      <c r="B184" s="0" t="n">
        <v>4</v>
      </c>
      <c r="C184" s="0" t="n">
        <v>107</v>
      </c>
      <c r="D184" s="0" t="n">
        <v>86</v>
      </c>
      <c r="E184" s="0" t="n">
        <v>2464</v>
      </c>
      <c r="F184" s="0" t="n">
        <v>15.5</v>
      </c>
      <c r="G184" s="0" t="n">
        <v>76</v>
      </c>
      <c r="H184" s="0" t="n">
        <v>2</v>
      </c>
      <c r="J184" s="0" t="n">
        <f aca="false">INDEX($B$1:$B$399, 160, 1)</f>
        <v>8</v>
      </c>
      <c r="K184" s="0" t="n">
        <f aca="false">$K$22 * $J$184 + $K$23</f>
        <v>14.4462208291318</v>
      </c>
    </row>
    <row r="185" customFormat="false" ht="15" hidden="false" customHeight="false" outlineLevel="0" collapsed="false">
      <c r="A185" s="0" t="n">
        <v>25</v>
      </c>
      <c r="B185" s="0" t="n">
        <v>4</v>
      </c>
      <c r="C185" s="0" t="n">
        <v>116</v>
      </c>
      <c r="D185" s="0" t="n">
        <v>81</v>
      </c>
      <c r="E185" s="0" t="n">
        <v>2220</v>
      </c>
      <c r="F185" s="0" t="n">
        <v>16.9</v>
      </c>
      <c r="G185" s="0" t="n">
        <v>76</v>
      </c>
      <c r="H185" s="0" t="n">
        <v>2</v>
      </c>
      <c r="J185" s="0" t="n">
        <f aca="false">INDEX($B$1:$B$399, 161, 1)</f>
        <v>8</v>
      </c>
      <c r="K185" s="0" t="n">
        <f aca="false">$K$22 * $J$185 + $K$23</f>
        <v>14.4462208291318</v>
      </c>
    </row>
    <row r="186" customFormat="false" ht="15" hidden="false" customHeight="false" outlineLevel="0" collapsed="false">
      <c r="A186" s="0" t="n">
        <v>25</v>
      </c>
      <c r="B186" s="0" t="n">
        <v>4</v>
      </c>
      <c r="C186" s="0" t="n">
        <v>140</v>
      </c>
      <c r="D186" s="0" t="n">
        <v>92</v>
      </c>
      <c r="E186" s="0" t="n">
        <v>2572</v>
      </c>
      <c r="F186" s="0" t="n">
        <v>14.9</v>
      </c>
      <c r="G186" s="0" t="n">
        <v>76</v>
      </c>
      <c r="H186" s="0" t="n">
        <v>1</v>
      </c>
      <c r="J186" s="0" t="n">
        <f aca="false">INDEX($B$1:$B$399, 162, 1)</f>
        <v>6</v>
      </c>
      <c r="K186" s="0" t="n">
        <f aca="false">$K$22 * $J$186 + $K$23</f>
        <v>21.5719939979483</v>
      </c>
    </row>
    <row r="187" customFormat="false" ht="15" hidden="false" customHeight="false" outlineLevel="0" collapsed="false">
      <c r="A187" s="0" t="n">
        <v>26</v>
      </c>
      <c r="B187" s="0" t="n">
        <v>4</v>
      </c>
      <c r="C187" s="0" t="n">
        <v>98</v>
      </c>
      <c r="D187" s="0" t="n">
        <v>79</v>
      </c>
      <c r="E187" s="0" t="n">
        <v>2255</v>
      </c>
      <c r="F187" s="0" t="n">
        <v>17.7</v>
      </c>
      <c r="G187" s="0" t="n">
        <v>76</v>
      </c>
      <c r="H187" s="0" t="n">
        <v>1</v>
      </c>
      <c r="J187" s="0" t="n">
        <f aca="false">INDEX($B$1:$B$399, 163, 1)</f>
        <v>6</v>
      </c>
      <c r="K187" s="0" t="n">
        <f aca="false">$K$22 * $J$187 + $K$23</f>
        <v>21.5719939979483</v>
      </c>
    </row>
    <row r="188" customFormat="false" ht="15" hidden="false" customHeight="false" outlineLevel="0" collapsed="false">
      <c r="A188" s="0" t="n">
        <v>27</v>
      </c>
      <c r="B188" s="0" t="n">
        <v>4</v>
      </c>
      <c r="C188" s="0" t="n">
        <v>101</v>
      </c>
      <c r="D188" s="0" t="n">
        <v>83</v>
      </c>
      <c r="E188" s="0" t="n">
        <v>2202</v>
      </c>
      <c r="F188" s="0" t="n">
        <v>15.3</v>
      </c>
      <c r="G188" s="0" t="n">
        <v>76</v>
      </c>
      <c r="H188" s="0" t="n">
        <v>2</v>
      </c>
      <c r="J188" s="0" t="n">
        <f aca="false">INDEX($B$1:$B$399, 164, 1)</f>
        <v>6</v>
      </c>
      <c r="K188" s="0" t="n">
        <f aca="false">$K$22 * $J$188 + $K$23</f>
        <v>21.5719939979483</v>
      </c>
    </row>
    <row r="189" customFormat="false" ht="15" hidden="false" customHeight="false" outlineLevel="0" collapsed="false">
      <c r="A189" s="0" t="n">
        <v>17.5</v>
      </c>
      <c r="B189" s="0" t="n">
        <v>8</v>
      </c>
      <c r="C189" s="0" t="n">
        <v>305</v>
      </c>
      <c r="D189" s="0" t="n">
        <v>140</v>
      </c>
      <c r="E189" s="0" t="n">
        <v>4215</v>
      </c>
      <c r="F189" s="0" t="n">
        <v>13</v>
      </c>
      <c r="G189" s="0" t="n">
        <v>76</v>
      </c>
      <c r="H189" s="0" t="n">
        <v>1</v>
      </c>
      <c r="J189" s="0" t="n">
        <f aca="false">INDEX($B$1:$B$399, 165, 1)</f>
        <v>6</v>
      </c>
      <c r="K189" s="0" t="n">
        <f aca="false">$K$22 * $J$189 + $K$23</f>
        <v>21.5719939979483</v>
      </c>
    </row>
    <row r="190" customFormat="false" ht="15" hidden="false" customHeight="false" outlineLevel="0" collapsed="false">
      <c r="A190" s="0" t="n">
        <v>16</v>
      </c>
      <c r="B190" s="0" t="n">
        <v>8</v>
      </c>
      <c r="C190" s="0" t="n">
        <v>318</v>
      </c>
      <c r="D190" s="0" t="n">
        <v>150</v>
      </c>
      <c r="E190" s="0" t="n">
        <v>4190</v>
      </c>
      <c r="F190" s="0" t="n">
        <v>13</v>
      </c>
      <c r="G190" s="0" t="n">
        <v>76</v>
      </c>
      <c r="H190" s="0" t="n">
        <v>1</v>
      </c>
      <c r="J190" s="0" t="n">
        <f aca="false">INDEX($B$1:$B$399, 166, 1)</f>
        <v>6</v>
      </c>
      <c r="K190" s="0" t="n">
        <f aca="false">$K$22 * $J$190 + $K$23</f>
        <v>21.5719939979483</v>
      </c>
    </row>
    <row r="191" customFormat="false" ht="15" hidden="false" customHeight="false" outlineLevel="0" collapsed="false">
      <c r="A191" s="0" t="n">
        <v>15.5</v>
      </c>
      <c r="B191" s="0" t="n">
        <v>8</v>
      </c>
      <c r="C191" s="0" t="n">
        <v>304</v>
      </c>
      <c r="D191" s="0" t="n">
        <v>120</v>
      </c>
      <c r="E191" s="0" t="n">
        <v>3962</v>
      </c>
      <c r="F191" s="0" t="n">
        <v>13.9</v>
      </c>
      <c r="G191" s="0" t="n">
        <v>76</v>
      </c>
      <c r="H191" s="0" t="n">
        <v>1</v>
      </c>
      <c r="J191" s="0" t="n">
        <f aca="false">INDEX($B$1:$B$399, 167, 1)</f>
        <v>8</v>
      </c>
      <c r="K191" s="0" t="n">
        <f aca="false">$K$22 * $J$191 + $K$23</f>
        <v>14.4462208291318</v>
      </c>
    </row>
    <row r="192" customFormat="false" ht="15" hidden="false" customHeight="false" outlineLevel="0" collapsed="false">
      <c r="A192" s="0" t="n">
        <v>14.5</v>
      </c>
      <c r="B192" s="0" t="n">
        <v>8</v>
      </c>
      <c r="C192" s="0" t="n">
        <v>351</v>
      </c>
      <c r="D192" s="0" t="n">
        <v>152</v>
      </c>
      <c r="E192" s="0" t="n">
        <v>4215</v>
      </c>
      <c r="F192" s="0" t="n">
        <v>12.8</v>
      </c>
      <c r="G192" s="0" t="n">
        <v>76</v>
      </c>
      <c r="H192" s="0" t="n">
        <v>1</v>
      </c>
      <c r="J192" s="0" t="n">
        <f aca="false">INDEX($B$1:$B$399, 168, 1)</f>
        <v>8</v>
      </c>
      <c r="K192" s="0" t="n">
        <f aca="false">$K$22 * $J$192 + $K$23</f>
        <v>14.4462208291318</v>
      </c>
    </row>
    <row r="193" customFormat="false" ht="15" hidden="false" customHeight="false" outlineLevel="0" collapsed="false">
      <c r="A193" s="0" t="n">
        <v>22</v>
      </c>
      <c r="B193" s="0" t="n">
        <v>6</v>
      </c>
      <c r="C193" s="0" t="n">
        <v>225</v>
      </c>
      <c r="D193" s="0" t="n">
        <v>100</v>
      </c>
      <c r="E193" s="0" t="n">
        <v>3233</v>
      </c>
      <c r="F193" s="0" t="n">
        <v>15.4</v>
      </c>
      <c r="G193" s="0" t="n">
        <v>76</v>
      </c>
      <c r="H193" s="0" t="n">
        <v>1</v>
      </c>
      <c r="J193" s="0" t="n">
        <f aca="false">INDEX($B$1:$B$399, 169, 1)</f>
        <v>4</v>
      </c>
      <c r="K193" s="0" t="n">
        <f aca="false">$K$22 * $J$193 + $K$23</f>
        <v>28.6977671667648</v>
      </c>
    </row>
    <row r="194" customFormat="false" ht="15" hidden="false" customHeight="false" outlineLevel="0" collapsed="false">
      <c r="A194" s="0" t="n">
        <v>22</v>
      </c>
      <c r="B194" s="0" t="n">
        <v>6</v>
      </c>
      <c r="C194" s="0" t="n">
        <v>250</v>
      </c>
      <c r="D194" s="0" t="n">
        <v>105</v>
      </c>
      <c r="E194" s="0" t="n">
        <v>3353</v>
      </c>
      <c r="F194" s="0" t="n">
        <v>14.5</v>
      </c>
      <c r="G194" s="0" t="n">
        <v>76</v>
      </c>
      <c r="H194" s="0" t="n">
        <v>1</v>
      </c>
      <c r="J194" s="0" t="n">
        <f aca="false">INDEX($B$1:$B$399, 170, 1)</f>
        <v>4</v>
      </c>
      <c r="K194" s="0" t="n">
        <f aca="false">$K$22 * $J$194 + $K$23</f>
        <v>28.6977671667648</v>
      </c>
    </row>
    <row r="195" customFormat="false" ht="15" hidden="false" customHeight="false" outlineLevel="0" collapsed="false">
      <c r="A195" s="0" t="n">
        <v>24</v>
      </c>
      <c r="B195" s="0" t="n">
        <v>6</v>
      </c>
      <c r="C195" s="0" t="n">
        <v>200</v>
      </c>
      <c r="D195" s="0" t="n">
        <v>81</v>
      </c>
      <c r="E195" s="0" t="n">
        <v>3012</v>
      </c>
      <c r="F195" s="0" t="n">
        <v>17.6</v>
      </c>
      <c r="G195" s="0" t="n">
        <v>76</v>
      </c>
      <c r="H195" s="0" t="n">
        <v>1</v>
      </c>
      <c r="J195" s="0" t="n">
        <f aca="false">INDEX($B$1:$B$399, 171, 1)</f>
        <v>6</v>
      </c>
      <c r="K195" s="0" t="n">
        <f aca="false">$K$22 * $J$195 + $K$23</f>
        <v>21.5719939979483</v>
      </c>
    </row>
    <row r="196" customFormat="false" ht="15" hidden="false" customHeight="false" outlineLevel="0" collapsed="false">
      <c r="A196" s="0" t="n">
        <v>22.5</v>
      </c>
      <c r="B196" s="0" t="n">
        <v>6</v>
      </c>
      <c r="C196" s="0" t="n">
        <v>232</v>
      </c>
      <c r="D196" s="0" t="n">
        <v>90</v>
      </c>
      <c r="E196" s="0" t="n">
        <v>3085</v>
      </c>
      <c r="F196" s="0" t="n">
        <v>17.6</v>
      </c>
      <c r="G196" s="0" t="n">
        <v>76</v>
      </c>
      <c r="H196" s="0" t="n">
        <v>1</v>
      </c>
      <c r="J196" s="0" t="n">
        <f aca="false">INDEX($B$1:$B$399, 172, 1)</f>
        <v>4</v>
      </c>
      <c r="K196" s="0" t="n">
        <f aca="false">$K$22 * $J$196 + $K$23</f>
        <v>28.6977671667648</v>
      </c>
    </row>
    <row r="197" customFormat="false" ht="15" hidden="false" customHeight="false" outlineLevel="0" collapsed="false">
      <c r="A197" s="0" t="n">
        <v>29</v>
      </c>
      <c r="B197" s="0" t="n">
        <v>4</v>
      </c>
      <c r="C197" s="0" t="n">
        <v>85</v>
      </c>
      <c r="D197" s="0" t="n">
        <v>52</v>
      </c>
      <c r="E197" s="0" t="n">
        <v>2035</v>
      </c>
      <c r="F197" s="0" t="n">
        <v>22.2</v>
      </c>
      <c r="G197" s="0" t="n">
        <v>76</v>
      </c>
      <c r="H197" s="0" t="n">
        <v>1</v>
      </c>
      <c r="J197" s="0" t="n">
        <f aca="false">INDEX($B$1:$B$399, 173, 1)</f>
        <v>4</v>
      </c>
      <c r="K197" s="0" t="n">
        <f aca="false">$K$22 * $J$197 + $K$23</f>
        <v>28.6977671667648</v>
      </c>
    </row>
    <row r="198" customFormat="false" ht="15" hidden="false" customHeight="false" outlineLevel="0" collapsed="false">
      <c r="A198" s="0" t="n">
        <v>24.5</v>
      </c>
      <c r="B198" s="0" t="n">
        <v>4</v>
      </c>
      <c r="C198" s="0" t="n">
        <v>98</v>
      </c>
      <c r="D198" s="0" t="n">
        <v>60</v>
      </c>
      <c r="E198" s="0" t="n">
        <v>2164</v>
      </c>
      <c r="F198" s="0" t="n">
        <v>22.1</v>
      </c>
      <c r="G198" s="0" t="n">
        <v>76</v>
      </c>
      <c r="H198" s="0" t="n">
        <v>1</v>
      </c>
      <c r="J198" s="0" t="n">
        <f aca="false">INDEX($B$1:$B$399, 174, 1)</f>
        <v>4</v>
      </c>
      <c r="K198" s="0" t="n">
        <f aca="false">$K$22 * $J$198 + $K$23</f>
        <v>28.6977671667648</v>
      </c>
    </row>
    <row r="199" customFormat="false" ht="15" hidden="false" customHeight="false" outlineLevel="0" collapsed="false">
      <c r="A199" s="0" t="n">
        <v>29</v>
      </c>
      <c r="B199" s="0" t="n">
        <v>4</v>
      </c>
      <c r="C199" s="0" t="n">
        <v>90</v>
      </c>
      <c r="D199" s="0" t="n">
        <v>70</v>
      </c>
      <c r="E199" s="0" t="n">
        <v>1937</v>
      </c>
      <c r="F199" s="0" t="n">
        <v>14.2</v>
      </c>
      <c r="G199" s="0" t="n">
        <v>76</v>
      </c>
      <c r="H199" s="0" t="n">
        <v>2</v>
      </c>
      <c r="J199" s="0" t="n">
        <f aca="false">INDEX($B$1:$B$399, 175, 1)</f>
        <v>4</v>
      </c>
      <c r="K199" s="0" t="n">
        <f aca="false">$K$22 * $J$199 + $K$23</f>
        <v>28.6977671667648</v>
      </c>
    </row>
    <row r="200" customFormat="false" ht="15" hidden="false" customHeight="false" outlineLevel="0" collapsed="false">
      <c r="A200" s="0" t="n">
        <v>33</v>
      </c>
      <c r="B200" s="0" t="n">
        <v>4</v>
      </c>
      <c r="C200" s="0" t="n">
        <v>91</v>
      </c>
      <c r="D200" s="0" t="n">
        <v>53</v>
      </c>
      <c r="E200" s="0" t="n">
        <v>1795</v>
      </c>
      <c r="F200" s="0" t="n">
        <v>17.4</v>
      </c>
      <c r="G200" s="0" t="n">
        <v>76</v>
      </c>
      <c r="H200" s="0" t="n">
        <v>3</v>
      </c>
      <c r="J200" s="0" t="n">
        <f aca="false">INDEX($B$1:$B$399, 176, 1)</f>
        <v>6</v>
      </c>
      <c r="K200" s="0" t="n">
        <f aca="false">$K$22 * $J$200 + $K$23</f>
        <v>21.5719939979483</v>
      </c>
    </row>
    <row r="201" customFormat="false" ht="15" hidden="false" customHeight="false" outlineLevel="0" collapsed="false">
      <c r="A201" s="0" t="n">
        <v>20</v>
      </c>
      <c r="B201" s="0" t="n">
        <v>6</v>
      </c>
      <c r="C201" s="0" t="n">
        <v>225</v>
      </c>
      <c r="D201" s="0" t="n">
        <v>100</v>
      </c>
      <c r="E201" s="0" t="n">
        <v>3651</v>
      </c>
      <c r="F201" s="0" t="n">
        <v>17.7</v>
      </c>
      <c r="G201" s="0" t="n">
        <v>76</v>
      </c>
      <c r="H201" s="0" t="n">
        <v>1</v>
      </c>
      <c r="J201" s="0" t="n">
        <f aca="false">INDEX($B$1:$B$399, 177, 1)</f>
        <v>4</v>
      </c>
      <c r="K201" s="0" t="n">
        <f aca="false">$K$22 * $J$201 + $K$23</f>
        <v>28.6977671667648</v>
      </c>
    </row>
    <row r="202" customFormat="false" ht="15" hidden="false" customHeight="false" outlineLevel="0" collapsed="false">
      <c r="A202" s="0" t="n">
        <v>18</v>
      </c>
      <c r="B202" s="0" t="n">
        <v>6</v>
      </c>
      <c r="C202" s="0" t="n">
        <v>250</v>
      </c>
      <c r="D202" s="0" t="n">
        <v>78</v>
      </c>
      <c r="E202" s="0" t="n">
        <v>3574</v>
      </c>
      <c r="F202" s="0" t="n">
        <v>21</v>
      </c>
      <c r="G202" s="0" t="n">
        <v>76</v>
      </c>
      <c r="H202" s="0" t="n">
        <v>1</v>
      </c>
      <c r="J202" s="0" t="n">
        <f aca="false">INDEX($B$1:$B$399, 178, 1)</f>
        <v>6</v>
      </c>
      <c r="K202" s="0" t="n">
        <f aca="false">$K$22 * $J$202 + $K$23</f>
        <v>21.5719939979483</v>
      </c>
    </row>
    <row r="203" customFormat="false" ht="15" hidden="false" customHeight="false" outlineLevel="0" collapsed="false">
      <c r="A203" s="0" t="n">
        <v>18.5</v>
      </c>
      <c r="B203" s="0" t="n">
        <v>6</v>
      </c>
      <c r="C203" s="0" t="n">
        <v>250</v>
      </c>
      <c r="D203" s="0" t="n">
        <v>110</v>
      </c>
      <c r="E203" s="0" t="n">
        <v>3645</v>
      </c>
      <c r="F203" s="0" t="n">
        <v>16.2</v>
      </c>
      <c r="G203" s="0" t="n">
        <v>76</v>
      </c>
      <c r="H203" s="0" t="n">
        <v>1</v>
      </c>
      <c r="J203" s="0" t="n">
        <f aca="false">INDEX($B$1:$B$399, 179, 1)</f>
        <v>4</v>
      </c>
      <c r="K203" s="0" t="n">
        <f aca="false">$K$22 * $J$203 + $K$23</f>
        <v>28.6977671667648</v>
      </c>
    </row>
    <row r="204" customFormat="false" ht="15" hidden="false" customHeight="false" outlineLevel="0" collapsed="false">
      <c r="A204" s="0" t="n">
        <v>17.5</v>
      </c>
      <c r="B204" s="0" t="n">
        <v>6</v>
      </c>
      <c r="C204" s="0" t="n">
        <v>258</v>
      </c>
      <c r="D204" s="0" t="n">
        <v>95</v>
      </c>
      <c r="E204" s="0" t="n">
        <v>3193</v>
      </c>
      <c r="F204" s="0" t="n">
        <v>17.8</v>
      </c>
      <c r="G204" s="0" t="n">
        <v>76</v>
      </c>
      <c r="H204" s="0" t="n">
        <v>1</v>
      </c>
      <c r="J204" s="0" t="n">
        <f aca="false">INDEX($B$1:$B$399, 180, 1)</f>
        <v>4</v>
      </c>
      <c r="K204" s="0" t="n">
        <f aca="false">$K$22 * $J$204 + $K$23</f>
        <v>28.6977671667648</v>
      </c>
    </row>
    <row r="205" customFormat="false" ht="15" hidden="false" customHeight="false" outlineLevel="0" collapsed="false">
      <c r="A205" s="0" t="n">
        <v>29.5</v>
      </c>
      <c r="B205" s="0" t="n">
        <v>4</v>
      </c>
      <c r="C205" s="0" t="n">
        <v>97</v>
      </c>
      <c r="D205" s="0" t="n">
        <v>71</v>
      </c>
      <c r="E205" s="0" t="n">
        <v>1825</v>
      </c>
      <c r="F205" s="0" t="n">
        <v>12.2</v>
      </c>
      <c r="G205" s="0" t="n">
        <v>76</v>
      </c>
      <c r="H205" s="0" t="n">
        <v>2</v>
      </c>
      <c r="J205" s="0" t="n">
        <f aca="false">INDEX($B$1:$B$399, 181, 1)</f>
        <v>4</v>
      </c>
      <c r="K205" s="0" t="n">
        <f aca="false">$K$22 * $J$205 + $K$23</f>
        <v>28.6977671667648</v>
      </c>
    </row>
    <row r="206" customFormat="false" ht="15" hidden="false" customHeight="false" outlineLevel="0" collapsed="false">
      <c r="A206" s="0" t="n">
        <v>32</v>
      </c>
      <c r="B206" s="0" t="n">
        <v>4</v>
      </c>
      <c r="C206" s="0" t="n">
        <v>85</v>
      </c>
      <c r="D206" s="0" t="n">
        <v>70</v>
      </c>
      <c r="E206" s="0" t="n">
        <v>1990</v>
      </c>
      <c r="F206" s="0" t="n">
        <v>17</v>
      </c>
      <c r="G206" s="0" t="n">
        <v>76</v>
      </c>
      <c r="H206" s="0" t="n">
        <v>3</v>
      </c>
      <c r="J206" s="0" t="n">
        <f aca="false">INDEX($B$1:$B$399, 182, 1)</f>
        <v>4</v>
      </c>
      <c r="K206" s="0" t="n">
        <f aca="false">$K$22 * $J$206 + $K$23</f>
        <v>28.6977671667648</v>
      </c>
    </row>
    <row r="207" customFormat="false" ht="15" hidden="false" customHeight="false" outlineLevel="0" collapsed="false">
      <c r="A207" s="0" t="n">
        <v>28</v>
      </c>
      <c r="B207" s="0" t="n">
        <v>4</v>
      </c>
      <c r="C207" s="0" t="n">
        <v>97</v>
      </c>
      <c r="D207" s="0" t="n">
        <v>75</v>
      </c>
      <c r="E207" s="0" t="n">
        <v>2155</v>
      </c>
      <c r="F207" s="0" t="n">
        <v>16.4</v>
      </c>
      <c r="G207" s="0" t="n">
        <v>76</v>
      </c>
      <c r="H207" s="0" t="n">
        <v>3</v>
      </c>
      <c r="J207" s="0" t="n">
        <f aca="false">INDEX($B$1:$B$399, 183, 1)</f>
        <v>4</v>
      </c>
      <c r="K207" s="0" t="n">
        <f aca="false">$K$22 * $J$207 + $K$23</f>
        <v>28.6977671667648</v>
      </c>
    </row>
    <row r="208" customFormat="false" ht="15" hidden="false" customHeight="false" outlineLevel="0" collapsed="false">
      <c r="A208" s="0" t="n">
        <v>26.5</v>
      </c>
      <c r="B208" s="0" t="n">
        <v>4</v>
      </c>
      <c r="C208" s="0" t="n">
        <v>140</v>
      </c>
      <c r="D208" s="0" t="n">
        <v>72</v>
      </c>
      <c r="E208" s="0" t="n">
        <v>2565</v>
      </c>
      <c r="F208" s="0" t="n">
        <v>13.6</v>
      </c>
      <c r="G208" s="0" t="n">
        <v>76</v>
      </c>
      <c r="H208" s="0" t="n">
        <v>1</v>
      </c>
      <c r="J208" s="0" t="n">
        <f aca="false">INDEX($B$1:$B$399, 184, 1)</f>
        <v>4</v>
      </c>
      <c r="K208" s="0" t="n">
        <f aca="false">$K$22 * $J$208 + $K$23</f>
        <v>28.6977671667648</v>
      </c>
    </row>
    <row r="209" customFormat="false" ht="15" hidden="false" customHeight="false" outlineLevel="0" collapsed="false">
      <c r="A209" s="0" t="n">
        <v>20</v>
      </c>
      <c r="B209" s="0" t="n">
        <v>4</v>
      </c>
      <c r="C209" s="0" t="n">
        <v>130</v>
      </c>
      <c r="D209" s="0" t="n">
        <v>102</v>
      </c>
      <c r="E209" s="0" t="n">
        <v>3150</v>
      </c>
      <c r="F209" s="0" t="n">
        <v>15.7</v>
      </c>
      <c r="G209" s="0" t="n">
        <v>76</v>
      </c>
      <c r="H209" s="0" t="n">
        <v>2</v>
      </c>
      <c r="J209" s="0" t="n">
        <f aca="false">INDEX($B$1:$B$399, 185, 1)</f>
        <v>4</v>
      </c>
      <c r="K209" s="0" t="n">
        <f aca="false">$K$22 * $J$209 + $K$23</f>
        <v>28.6977671667648</v>
      </c>
    </row>
    <row r="210" customFormat="false" ht="15" hidden="false" customHeight="false" outlineLevel="0" collapsed="false">
      <c r="A210" s="0" t="n">
        <v>13</v>
      </c>
      <c r="B210" s="0" t="n">
        <v>8</v>
      </c>
      <c r="C210" s="0" t="n">
        <v>318</v>
      </c>
      <c r="D210" s="0" t="n">
        <v>150</v>
      </c>
      <c r="E210" s="0" t="n">
        <v>3940</v>
      </c>
      <c r="F210" s="0" t="n">
        <v>13.2</v>
      </c>
      <c r="G210" s="0" t="n">
        <v>76</v>
      </c>
      <c r="H210" s="0" t="n">
        <v>1</v>
      </c>
      <c r="J210" s="0" t="n">
        <f aca="false">INDEX($B$1:$B$399, 186, 1)</f>
        <v>4</v>
      </c>
      <c r="K210" s="0" t="n">
        <f aca="false">$K$22 * $J$210 + $K$23</f>
        <v>28.6977671667648</v>
      </c>
    </row>
    <row r="211" customFormat="false" ht="15" hidden="false" customHeight="false" outlineLevel="0" collapsed="false">
      <c r="A211" s="0" t="n">
        <v>19</v>
      </c>
      <c r="B211" s="0" t="n">
        <v>4</v>
      </c>
      <c r="C211" s="0" t="n">
        <v>120</v>
      </c>
      <c r="D211" s="0" t="n">
        <v>88</v>
      </c>
      <c r="E211" s="0" t="n">
        <v>3270</v>
      </c>
      <c r="F211" s="0" t="n">
        <v>21.9</v>
      </c>
      <c r="G211" s="0" t="n">
        <v>76</v>
      </c>
      <c r="H211" s="0" t="n">
        <v>2</v>
      </c>
      <c r="J211" s="0" t="n">
        <f aca="false">INDEX($B$1:$B$399, 187, 1)</f>
        <v>4</v>
      </c>
      <c r="K211" s="0" t="n">
        <f aca="false">$K$22 * $J$211 + $K$23</f>
        <v>28.6977671667648</v>
      </c>
    </row>
    <row r="212" customFormat="false" ht="15" hidden="false" customHeight="false" outlineLevel="0" collapsed="false">
      <c r="A212" s="0" t="n">
        <v>19</v>
      </c>
      <c r="B212" s="0" t="n">
        <v>6</v>
      </c>
      <c r="C212" s="0" t="n">
        <v>156</v>
      </c>
      <c r="D212" s="0" t="n">
        <v>108</v>
      </c>
      <c r="E212" s="0" t="n">
        <v>2930</v>
      </c>
      <c r="F212" s="0" t="n">
        <v>15.5</v>
      </c>
      <c r="G212" s="0" t="n">
        <v>76</v>
      </c>
      <c r="H212" s="0" t="n">
        <v>3</v>
      </c>
      <c r="J212" s="0" t="n">
        <f aca="false">INDEX($B$1:$B$399, 188, 1)</f>
        <v>4</v>
      </c>
      <c r="K212" s="0" t="n">
        <f aca="false">$K$22 * $J$212 + $K$23</f>
        <v>28.6977671667648</v>
      </c>
    </row>
    <row r="213" customFormat="false" ht="15" hidden="false" customHeight="false" outlineLevel="0" collapsed="false">
      <c r="A213" s="0" t="n">
        <v>16.5</v>
      </c>
      <c r="B213" s="0" t="n">
        <v>6</v>
      </c>
      <c r="C213" s="0" t="n">
        <v>168</v>
      </c>
      <c r="D213" s="0" t="n">
        <v>120</v>
      </c>
      <c r="E213" s="0" t="n">
        <v>3820</v>
      </c>
      <c r="F213" s="0" t="n">
        <v>16.7</v>
      </c>
      <c r="G213" s="0" t="n">
        <v>76</v>
      </c>
      <c r="H213" s="0" t="n">
        <v>2</v>
      </c>
      <c r="J213" s="0" t="n">
        <f aca="false">INDEX($B$1:$B$399, 189, 1)</f>
        <v>8</v>
      </c>
      <c r="K213" s="0" t="n">
        <f aca="false">$K$22 * $J$213 + $K$23</f>
        <v>14.4462208291318</v>
      </c>
    </row>
    <row r="214" customFormat="false" ht="15" hidden="false" customHeight="false" outlineLevel="0" collapsed="false">
      <c r="A214" s="0" t="n">
        <v>16.5</v>
      </c>
      <c r="B214" s="0" t="n">
        <v>8</v>
      </c>
      <c r="C214" s="0" t="n">
        <v>350</v>
      </c>
      <c r="D214" s="0" t="n">
        <v>180</v>
      </c>
      <c r="E214" s="0" t="n">
        <v>4380</v>
      </c>
      <c r="F214" s="0" t="n">
        <v>12.1</v>
      </c>
      <c r="G214" s="0" t="n">
        <v>76</v>
      </c>
      <c r="H214" s="0" t="n">
        <v>1</v>
      </c>
      <c r="J214" s="0" t="n">
        <f aca="false">INDEX($B$1:$B$399, 190, 1)</f>
        <v>8</v>
      </c>
      <c r="K214" s="0" t="n">
        <f aca="false">$K$22 * $J$214 + $K$23</f>
        <v>14.4462208291318</v>
      </c>
    </row>
    <row r="215" customFormat="false" ht="15" hidden="false" customHeight="false" outlineLevel="0" collapsed="false">
      <c r="A215" s="0" t="n">
        <v>13</v>
      </c>
      <c r="B215" s="0" t="n">
        <v>8</v>
      </c>
      <c r="C215" s="0" t="n">
        <v>350</v>
      </c>
      <c r="D215" s="0" t="n">
        <v>145</v>
      </c>
      <c r="E215" s="0" t="n">
        <v>4055</v>
      </c>
      <c r="F215" s="0" t="n">
        <v>12</v>
      </c>
      <c r="G215" s="0" t="n">
        <v>76</v>
      </c>
      <c r="H215" s="0" t="n">
        <v>1</v>
      </c>
      <c r="J215" s="0" t="n">
        <f aca="false">INDEX($B$1:$B$399, 191, 1)</f>
        <v>8</v>
      </c>
      <c r="K215" s="0" t="n">
        <f aca="false">$K$22 * $J$215 + $K$23</f>
        <v>14.4462208291318</v>
      </c>
    </row>
    <row r="216" customFormat="false" ht="15" hidden="false" customHeight="false" outlineLevel="0" collapsed="false">
      <c r="A216" s="0" t="n">
        <v>13</v>
      </c>
      <c r="B216" s="0" t="n">
        <v>8</v>
      </c>
      <c r="C216" s="0" t="n">
        <v>302</v>
      </c>
      <c r="D216" s="0" t="n">
        <v>130</v>
      </c>
      <c r="E216" s="0" t="n">
        <v>3870</v>
      </c>
      <c r="F216" s="0" t="n">
        <v>15</v>
      </c>
      <c r="G216" s="0" t="n">
        <v>76</v>
      </c>
      <c r="H216" s="0" t="n">
        <v>1</v>
      </c>
      <c r="J216" s="0" t="n">
        <f aca="false">INDEX($B$1:$B$399, 192, 1)</f>
        <v>8</v>
      </c>
      <c r="K216" s="0" t="n">
        <f aca="false">$K$22 * $J$216 + $K$23</f>
        <v>14.4462208291318</v>
      </c>
    </row>
    <row r="217" customFormat="false" ht="15" hidden="false" customHeight="false" outlineLevel="0" collapsed="false">
      <c r="A217" s="0" t="n">
        <v>13</v>
      </c>
      <c r="B217" s="0" t="n">
        <v>8</v>
      </c>
      <c r="C217" s="0" t="n">
        <v>318</v>
      </c>
      <c r="D217" s="0" t="n">
        <v>150</v>
      </c>
      <c r="E217" s="0" t="n">
        <v>3755</v>
      </c>
      <c r="F217" s="0" t="n">
        <v>14</v>
      </c>
      <c r="G217" s="0" t="n">
        <v>76</v>
      </c>
      <c r="H217" s="0" t="n">
        <v>1</v>
      </c>
      <c r="J217" s="0" t="n">
        <f aca="false">INDEX($B$1:$B$399, 193, 1)</f>
        <v>6</v>
      </c>
      <c r="K217" s="0" t="n">
        <f aca="false">$K$22 * $J$217 + $K$23</f>
        <v>21.5719939979483</v>
      </c>
    </row>
    <row r="218" customFormat="false" ht="15" hidden="false" customHeight="false" outlineLevel="0" collapsed="false">
      <c r="A218" s="0" t="n">
        <v>31.5</v>
      </c>
      <c r="B218" s="0" t="n">
        <v>4</v>
      </c>
      <c r="C218" s="0" t="n">
        <v>98</v>
      </c>
      <c r="D218" s="0" t="n">
        <v>68</v>
      </c>
      <c r="E218" s="0" t="n">
        <v>2045</v>
      </c>
      <c r="F218" s="0" t="n">
        <v>18.5</v>
      </c>
      <c r="G218" s="0" t="n">
        <v>77</v>
      </c>
      <c r="H218" s="0" t="n">
        <v>3</v>
      </c>
      <c r="J218" s="0" t="n">
        <f aca="false">INDEX($B$1:$B$399, 194, 1)</f>
        <v>6</v>
      </c>
      <c r="K218" s="0" t="n">
        <f aca="false">$K$22 * $J$218 + $K$23</f>
        <v>21.5719939979483</v>
      </c>
    </row>
    <row r="219" customFormat="false" ht="15" hidden="false" customHeight="false" outlineLevel="0" collapsed="false">
      <c r="A219" s="0" t="n">
        <v>30</v>
      </c>
      <c r="B219" s="0" t="n">
        <v>4</v>
      </c>
      <c r="C219" s="0" t="n">
        <v>111</v>
      </c>
      <c r="D219" s="0" t="n">
        <v>80</v>
      </c>
      <c r="E219" s="0" t="n">
        <v>2155</v>
      </c>
      <c r="F219" s="0" t="n">
        <v>14.8</v>
      </c>
      <c r="G219" s="0" t="n">
        <v>77</v>
      </c>
      <c r="H219" s="0" t="n">
        <v>1</v>
      </c>
      <c r="J219" s="0" t="n">
        <f aca="false">INDEX($B$1:$B$399, 195, 1)</f>
        <v>6</v>
      </c>
      <c r="K219" s="0" t="n">
        <f aca="false">$K$22 * $J$219 + $K$23</f>
        <v>21.5719939979483</v>
      </c>
    </row>
    <row r="220" customFormat="false" ht="15" hidden="false" customHeight="false" outlineLevel="0" collapsed="false">
      <c r="A220" s="0" t="n">
        <v>36</v>
      </c>
      <c r="B220" s="0" t="n">
        <v>4</v>
      </c>
      <c r="C220" s="0" t="n">
        <v>79</v>
      </c>
      <c r="D220" s="0" t="n">
        <v>58</v>
      </c>
      <c r="E220" s="0" t="n">
        <v>1825</v>
      </c>
      <c r="F220" s="0" t="n">
        <v>18.6</v>
      </c>
      <c r="G220" s="0" t="n">
        <v>77</v>
      </c>
      <c r="H220" s="0" t="n">
        <v>2</v>
      </c>
      <c r="J220" s="0" t="n">
        <f aca="false">INDEX($B$1:$B$399, 196, 1)</f>
        <v>6</v>
      </c>
      <c r="K220" s="0" t="n">
        <f aca="false">$K$22 * $J$220 + $K$23</f>
        <v>21.5719939979483</v>
      </c>
    </row>
    <row r="221" customFormat="false" ht="15" hidden="false" customHeight="false" outlineLevel="0" collapsed="false">
      <c r="A221" s="0" t="n">
        <v>25.5</v>
      </c>
      <c r="B221" s="0" t="n">
        <v>4</v>
      </c>
      <c r="C221" s="0" t="n">
        <v>122</v>
      </c>
      <c r="D221" s="0" t="n">
        <v>96</v>
      </c>
      <c r="E221" s="0" t="n">
        <v>2300</v>
      </c>
      <c r="F221" s="0" t="n">
        <v>15.5</v>
      </c>
      <c r="G221" s="0" t="n">
        <v>77</v>
      </c>
      <c r="H221" s="0" t="n">
        <v>1</v>
      </c>
      <c r="J221" s="0" t="n">
        <f aca="false">INDEX($B$1:$B$399, 197, 1)</f>
        <v>4</v>
      </c>
      <c r="K221" s="0" t="n">
        <f aca="false">$K$22 * $J$221 + $K$23</f>
        <v>28.6977671667648</v>
      </c>
    </row>
    <row r="222" customFormat="false" ht="15" hidden="false" customHeight="false" outlineLevel="0" collapsed="false">
      <c r="A222" s="0" t="n">
        <v>33.5</v>
      </c>
      <c r="B222" s="0" t="n">
        <v>4</v>
      </c>
      <c r="C222" s="0" t="n">
        <v>85</v>
      </c>
      <c r="D222" s="0" t="n">
        <v>70</v>
      </c>
      <c r="E222" s="0" t="n">
        <v>1945</v>
      </c>
      <c r="F222" s="0" t="n">
        <v>16.8</v>
      </c>
      <c r="G222" s="0" t="n">
        <v>77</v>
      </c>
      <c r="H222" s="0" t="n">
        <v>3</v>
      </c>
      <c r="J222" s="0" t="n">
        <f aca="false">INDEX($B$1:$B$399, 198, 1)</f>
        <v>4</v>
      </c>
      <c r="K222" s="0" t="n">
        <f aca="false">$K$22 * $J$222 + $K$23</f>
        <v>28.6977671667648</v>
      </c>
    </row>
    <row r="223" customFormat="false" ht="15" hidden="false" customHeight="false" outlineLevel="0" collapsed="false">
      <c r="A223" s="0" t="n">
        <v>17.5</v>
      </c>
      <c r="B223" s="0" t="n">
        <v>8</v>
      </c>
      <c r="C223" s="0" t="n">
        <v>305</v>
      </c>
      <c r="D223" s="0" t="n">
        <v>145</v>
      </c>
      <c r="E223" s="0" t="n">
        <v>3880</v>
      </c>
      <c r="F223" s="0" t="n">
        <v>12.5</v>
      </c>
      <c r="G223" s="0" t="n">
        <v>77</v>
      </c>
      <c r="H223" s="0" t="n">
        <v>1</v>
      </c>
      <c r="J223" s="0" t="n">
        <f aca="false">INDEX($B$1:$B$399, 199, 1)</f>
        <v>4</v>
      </c>
      <c r="K223" s="0" t="n">
        <f aca="false">$K$22 * $J$223 + $K$23</f>
        <v>28.6977671667648</v>
      </c>
    </row>
    <row r="224" customFormat="false" ht="15" hidden="false" customHeight="false" outlineLevel="0" collapsed="false">
      <c r="A224" s="0" t="n">
        <v>17</v>
      </c>
      <c r="B224" s="0" t="n">
        <v>8</v>
      </c>
      <c r="C224" s="0" t="n">
        <v>260</v>
      </c>
      <c r="D224" s="0" t="n">
        <v>110</v>
      </c>
      <c r="E224" s="0" t="n">
        <v>4060</v>
      </c>
      <c r="F224" s="0" t="n">
        <v>19</v>
      </c>
      <c r="G224" s="0" t="n">
        <v>77</v>
      </c>
      <c r="H224" s="0" t="n">
        <v>1</v>
      </c>
      <c r="J224" s="0" t="n">
        <f aca="false">INDEX($B$1:$B$399, 200, 1)</f>
        <v>4</v>
      </c>
      <c r="K224" s="0" t="n">
        <f aca="false">$K$22 * $J$224 + $K$23</f>
        <v>28.6977671667648</v>
      </c>
    </row>
    <row r="225" customFormat="false" ht="15" hidden="false" customHeight="false" outlineLevel="0" collapsed="false">
      <c r="A225" s="0" t="n">
        <v>15.5</v>
      </c>
      <c r="B225" s="0" t="n">
        <v>8</v>
      </c>
      <c r="C225" s="0" t="n">
        <v>318</v>
      </c>
      <c r="D225" s="0" t="n">
        <v>145</v>
      </c>
      <c r="E225" s="0" t="n">
        <v>4140</v>
      </c>
      <c r="F225" s="0" t="n">
        <v>13.7</v>
      </c>
      <c r="G225" s="0" t="n">
        <v>77</v>
      </c>
      <c r="H225" s="0" t="n">
        <v>1</v>
      </c>
      <c r="J225" s="0" t="n">
        <f aca="false">INDEX($B$1:$B$399, 201, 1)</f>
        <v>6</v>
      </c>
      <c r="K225" s="0" t="n">
        <f aca="false">$K$22 * $J$225 + $K$23</f>
        <v>21.5719939979483</v>
      </c>
    </row>
    <row r="226" customFormat="false" ht="15" hidden="false" customHeight="false" outlineLevel="0" collapsed="false">
      <c r="A226" s="0" t="n">
        <v>15</v>
      </c>
      <c r="B226" s="0" t="n">
        <v>8</v>
      </c>
      <c r="C226" s="0" t="n">
        <v>302</v>
      </c>
      <c r="D226" s="0" t="n">
        <v>130</v>
      </c>
      <c r="E226" s="0" t="n">
        <v>4295</v>
      </c>
      <c r="F226" s="0" t="n">
        <v>14.9</v>
      </c>
      <c r="G226" s="0" t="n">
        <v>77</v>
      </c>
      <c r="H226" s="0" t="n">
        <v>1</v>
      </c>
      <c r="J226" s="0" t="n">
        <f aca="false">INDEX($B$1:$B$399, 202, 1)</f>
        <v>6</v>
      </c>
      <c r="K226" s="0" t="n">
        <f aca="false">$K$22 * $J$226 + $K$23</f>
        <v>21.5719939979483</v>
      </c>
    </row>
    <row r="227" customFormat="false" ht="15" hidden="false" customHeight="false" outlineLevel="0" collapsed="false">
      <c r="A227" s="0" t="n">
        <v>17.5</v>
      </c>
      <c r="B227" s="0" t="n">
        <v>6</v>
      </c>
      <c r="C227" s="0" t="n">
        <v>250</v>
      </c>
      <c r="D227" s="0" t="n">
        <v>110</v>
      </c>
      <c r="E227" s="0" t="n">
        <v>3520</v>
      </c>
      <c r="F227" s="0" t="n">
        <v>16.4</v>
      </c>
      <c r="G227" s="0" t="n">
        <v>77</v>
      </c>
      <c r="H227" s="0" t="n">
        <v>1</v>
      </c>
      <c r="J227" s="0" t="n">
        <f aca="false">INDEX($B$1:$B$399, 203, 1)</f>
        <v>6</v>
      </c>
      <c r="K227" s="0" t="n">
        <f aca="false">$K$22 * $J$227 + $K$23</f>
        <v>21.5719939979483</v>
      </c>
    </row>
    <row r="228" customFormat="false" ht="15" hidden="false" customHeight="false" outlineLevel="0" collapsed="false">
      <c r="A228" s="0" t="n">
        <v>20.5</v>
      </c>
      <c r="B228" s="0" t="n">
        <v>6</v>
      </c>
      <c r="C228" s="0" t="n">
        <v>231</v>
      </c>
      <c r="D228" s="0" t="n">
        <v>105</v>
      </c>
      <c r="E228" s="0" t="n">
        <v>3425</v>
      </c>
      <c r="F228" s="0" t="n">
        <v>16.9</v>
      </c>
      <c r="G228" s="0" t="n">
        <v>77</v>
      </c>
      <c r="H228" s="0" t="n">
        <v>1</v>
      </c>
      <c r="J228" s="0" t="n">
        <f aca="false">INDEX($B$1:$B$399, 204, 1)</f>
        <v>6</v>
      </c>
      <c r="K228" s="0" t="n">
        <f aca="false">$K$22 * $J$228 + $K$23</f>
        <v>21.5719939979483</v>
      </c>
    </row>
    <row r="229" customFormat="false" ht="15" hidden="false" customHeight="false" outlineLevel="0" collapsed="false">
      <c r="A229" s="0" t="n">
        <v>19</v>
      </c>
      <c r="B229" s="0" t="n">
        <v>6</v>
      </c>
      <c r="C229" s="0" t="n">
        <v>225</v>
      </c>
      <c r="D229" s="0" t="n">
        <v>100</v>
      </c>
      <c r="E229" s="0" t="n">
        <v>3630</v>
      </c>
      <c r="F229" s="0" t="n">
        <v>17.7</v>
      </c>
      <c r="G229" s="0" t="n">
        <v>77</v>
      </c>
      <c r="H229" s="0" t="n">
        <v>1</v>
      </c>
      <c r="J229" s="0" t="n">
        <f aca="false">INDEX($B$1:$B$399, 205, 1)</f>
        <v>4</v>
      </c>
      <c r="K229" s="0" t="n">
        <f aca="false">$K$22 * $J$229 + $K$23</f>
        <v>28.6977671667648</v>
      </c>
    </row>
    <row r="230" customFormat="false" ht="15" hidden="false" customHeight="false" outlineLevel="0" collapsed="false">
      <c r="A230" s="0" t="n">
        <v>18.5</v>
      </c>
      <c r="B230" s="0" t="n">
        <v>6</v>
      </c>
      <c r="C230" s="0" t="n">
        <v>250</v>
      </c>
      <c r="D230" s="0" t="n">
        <v>98</v>
      </c>
      <c r="E230" s="0" t="n">
        <v>3525</v>
      </c>
      <c r="F230" s="0" t="n">
        <v>19</v>
      </c>
      <c r="G230" s="0" t="n">
        <v>77</v>
      </c>
      <c r="H230" s="0" t="n">
        <v>1</v>
      </c>
      <c r="J230" s="0" t="n">
        <f aca="false">INDEX($B$1:$B$399, 206, 1)</f>
        <v>4</v>
      </c>
      <c r="K230" s="0" t="n">
        <f aca="false">$K$22 * $J$230 + $K$23</f>
        <v>28.6977671667648</v>
      </c>
    </row>
    <row r="231" customFormat="false" ht="15" hidden="false" customHeight="false" outlineLevel="0" collapsed="false">
      <c r="A231" s="0" t="n">
        <v>16</v>
      </c>
      <c r="B231" s="0" t="n">
        <v>8</v>
      </c>
      <c r="C231" s="0" t="n">
        <v>400</v>
      </c>
      <c r="D231" s="0" t="n">
        <v>180</v>
      </c>
      <c r="E231" s="0" t="n">
        <v>4220</v>
      </c>
      <c r="F231" s="0" t="n">
        <v>11.1</v>
      </c>
      <c r="G231" s="0" t="n">
        <v>77</v>
      </c>
      <c r="H231" s="0" t="n">
        <v>1</v>
      </c>
      <c r="J231" s="0" t="n">
        <f aca="false">INDEX($B$1:$B$399, 207, 1)</f>
        <v>4</v>
      </c>
      <c r="K231" s="0" t="n">
        <f aca="false">$K$22 * $J$231 + $K$23</f>
        <v>28.6977671667648</v>
      </c>
    </row>
    <row r="232" customFormat="false" ht="15" hidden="false" customHeight="false" outlineLevel="0" collapsed="false">
      <c r="A232" s="0" t="n">
        <v>15.5</v>
      </c>
      <c r="B232" s="0" t="n">
        <v>8</v>
      </c>
      <c r="C232" s="0" t="n">
        <v>350</v>
      </c>
      <c r="D232" s="0" t="n">
        <v>170</v>
      </c>
      <c r="E232" s="0" t="n">
        <v>4165</v>
      </c>
      <c r="F232" s="0" t="n">
        <v>11.4</v>
      </c>
      <c r="G232" s="0" t="n">
        <v>77</v>
      </c>
      <c r="H232" s="0" t="n">
        <v>1</v>
      </c>
      <c r="J232" s="0" t="n">
        <f aca="false">INDEX($B$1:$B$399, 208, 1)</f>
        <v>4</v>
      </c>
      <c r="K232" s="0" t="n">
        <f aca="false">$K$22 * $J$232 + $K$23</f>
        <v>28.6977671667648</v>
      </c>
    </row>
    <row r="233" customFormat="false" ht="15" hidden="false" customHeight="false" outlineLevel="0" collapsed="false">
      <c r="A233" s="0" t="n">
        <v>15.5</v>
      </c>
      <c r="B233" s="0" t="n">
        <v>8</v>
      </c>
      <c r="C233" s="0" t="n">
        <v>400</v>
      </c>
      <c r="D233" s="0" t="n">
        <v>190</v>
      </c>
      <c r="E233" s="0" t="n">
        <v>4325</v>
      </c>
      <c r="F233" s="0" t="n">
        <v>12.2</v>
      </c>
      <c r="G233" s="0" t="n">
        <v>77</v>
      </c>
      <c r="H233" s="0" t="n">
        <v>1</v>
      </c>
      <c r="J233" s="0" t="n">
        <f aca="false">INDEX($B$1:$B$399, 209, 1)</f>
        <v>4</v>
      </c>
      <c r="K233" s="0" t="n">
        <f aca="false">$K$22 * $J$233 + $K$23</f>
        <v>28.6977671667648</v>
      </c>
    </row>
    <row r="234" customFormat="false" ht="15" hidden="false" customHeight="false" outlineLevel="0" collapsed="false">
      <c r="A234" s="0" t="n">
        <v>16</v>
      </c>
      <c r="B234" s="0" t="n">
        <v>8</v>
      </c>
      <c r="C234" s="0" t="n">
        <v>351</v>
      </c>
      <c r="D234" s="0" t="n">
        <v>149</v>
      </c>
      <c r="E234" s="0" t="n">
        <v>4335</v>
      </c>
      <c r="F234" s="0" t="n">
        <v>14.5</v>
      </c>
      <c r="G234" s="0" t="n">
        <v>77</v>
      </c>
      <c r="H234" s="0" t="n">
        <v>1</v>
      </c>
      <c r="J234" s="0" t="n">
        <f aca="false">INDEX($B$1:$B$399, 210, 1)</f>
        <v>8</v>
      </c>
      <c r="K234" s="0" t="n">
        <f aca="false">$K$22 * $J$234 + $K$23</f>
        <v>14.4462208291318</v>
      </c>
    </row>
    <row r="235" customFormat="false" ht="15" hidden="false" customHeight="false" outlineLevel="0" collapsed="false">
      <c r="A235" s="0" t="n">
        <v>29</v>
      </c>
      <c r="B235" s="0" t="n">
        <v>4</v>
      </c>
      <c r="C235" s="0" t="n">
        <v>97</v>
      </c>
      <c r="D235" s="0" t="n">
        <v>78</v>
      </c>
      <c r="E235" s="0" t="n">
        <v>1940</v>
      </c>
      <c r="F235" s="0" t="n">
        <v>14.5</v>
      </c>
      <c r="G235" s="0" t="n">
        <v>77</v>
      </c>
      <c r="H235" s="0" t="n">
        <v>2</v>
      </c>
      <c r="J235" s="0" t="n">
        <f aca="false">INDEX($B$1:$B$399, 211, 1)</f>
        <v>4</v>
      </c>
      <c r="K235" s="0" t="n">
        <f aca="false">$K$22 * $J$235 + $K$23</f>
        <v>28.6977671667648</v>
      </c>
    </row>
    <row r="236" customFormat="false" ht="15" hidden="false" customHeight="false" outlineLevel="0" collapsed="false">
      <c r="A236" s="0" t="n">
        <v>24.5</v>
      </c>
      <c r="B236" s="0" t="n">
        <v>4</v>
      </c>
      <c r="C236" s="0" t="n">
        <v>151</v>
      </c>
      <c r="D236" s="0" t="n">
        <v>88</v>
      </c>
      <c r="E236" s="0" t="n">
        <v>2740</v>
      </c>
      <c r="F236" s="0" t="n">
        <v>16</v>
      </c>
      <c r="G236" s="0" t="n">
        <v>77</v>
      </c>
      <c r="H236" s="0" t="n">
        <v>1</v>
      </c>
      <c r="J236" s="0" t="n">
        <f aca="false">INDEX($B$1:$B$399, 212, 1)</f>
        <v>6</v>
      </c>
      <c r="K236" s="0" t="n">
        <f aca="false">$K$22 * $J$236 + $K$23</f>
        <v>21.5719939979483</v>
      </c>
    </row>
    <row r="237" customFormat="false" ht="15" hidden="false" customHeight="false" outlineLevel="0" collapsed="false">
      <c r="A237" s="0" t="n">
        <v>26</v>
      </c>
      <c r="B237" s="0" t="n">
        <v>4</v>
      </c>
      <c r="C237" s="0" t="n">
        <v>97</v>
      </c>
      <c r="D237" s="0" t="n">
        <v>75</v>
      </c>
      <c r="E237" s="0" t="n">
        <v>2265</v>
      </c>
      <c r="F237" s="0" t="n">
        <v>18.2</v>
      </c>
      <c r="G237" s="0" t="n">
        <v>77</v>
      </c>
      <c r="H237" s="0" t="n">
        <v>3</v>
      </c>
      <c r="J237" s="0" t="n">
        <f aca="false">INDEX($B$1:$B$399, 213, 1)</f>
        <v>6</v>
      </c>
      <c r="K237" s="0" t="n">
        <f aca="false">$K$22 * $J$237 + $K$23</f>
        <v>21.5719939979483</v>
      </c>
    </row>
    <row r="238" customFormat="false" ht="15" hidden="false" customHeight="false" outlineLevel="0" collapsed="false">
      <c r="A238" s="0" t="n">
        <v>25.5</v>
      </c>
      <c r="B238" s="0" t="n">
        <v>4</v>
      </c>
      <c r="C238" s="0" t="n">
        <v>140</v>
      </c>
      <c r="D238" s="0" t="n">
        <v>89</v>
      </c>
      <c r="E238" s="0" t="n">
        <v>2755</v>
      </c>
      <c r="F238" s="0" t="n">
        <v>15.8</v>
      </c>
      <c r="G238" s="0" t="n">
        <v>77</v>
      </c>
      <c r="H238" s="0" t="n">
        <v>1</v>
      </c>
      <c r="J238" s="0" t="n">
        <f aca="false">INDEX($B$1:$B$399, 214, 1)</f>
        <v>8</v>
      </c>
      <c r="K238" s="0" t="n">
        <f aca="false">$K$22 * $J$238 + $K$23</f>
        <v>14.4462208291318</v>
      </c>
    </row>
    <row r="239" customFormat="false" ht="15" hidden="false" customHeight="false" outlineLevel="0" collapsed="false">
      <c r="A239" s="0" t="n">
        <v>30.5</v>
      </c>
      <c r="B239" s="0" t="n">
        <v>4</v>
      </c>
      <c r="C239" s="0" t="n">
        <v>98</v>
      </c>
      <c r="D239" s="0" t="n">
        <v>63</v>
      </c>
      <c r="E239" s="0" t="n">
        <v>2051</v>
      </c>
      <c r="F239" s="0" t="n">
        <v>17</v>
      </c>
      <c r="G239" s="0" t="n">
        <v>77</v>
      </c>
      <c r="H239" s="0" t="n">
        <v>1</v>
      </c>
      <c r="J239" s="0" t="n">
        <f aca="false">INDEX($B$1:$B$399, 215, 1)</f>
        <v>8</v>
      </c>
      <c r="K239" s="0" t="n">
        <f aca="false">$K$22 * $J$239 + $K$23</f>
        <v>14.4462208291318</v>
      </c>
    </row>
    <row r="240" customFormat="false" ht="15" hidden="false" customHeight="false" outlineLevel="0" collapsed="false">
      <c r="A240" s="0" t="n">
        <v>33.5</v>
      </c>
      <c r="B240" s="0" t="n">
        <v>4</v>
      </c>
      <c r="C240" s="0" t="n">
        <v>98</v>
      </c>
      <c r="D240" s="0" t="n">
        <v>83</v>
      </c>
      <c r="E240" s="0" t="n">
        <v>2075</v>
      </c>
      <c r="F240" s="0" t="n">
        <v>15.9</v>
      </c>
      <c r="G240" s="0" t="n">
        <v>77</v>
      </c>
      <c r="H240" s="0" t="n">
        <v>1</v>
      </c>
      <c r="J240" s="0" t="n">
        <f aca="false">INDEX($B$1:$B$399, 216, 1)</f>
        <v>8</v>
      </c>
      <c r="K240" s="0" t="n">
        <f aca="false">$K$22 * $J$240 + $K$23</f>
        <v>14.4462208291318</v>
      </c>
    </row>
    <row r="241" customFormat="false" ht="15" hidden="false" customHeight="false" outlineLevel="0" collapsed="false">
      <c r="A241" s="0" t="n">
        <v>30</v>
      </c>
      <c r="B241" s="0" t="n">
        <v>4</v>
      </c>
      <c r="C241" s="0" t="n">
        <v>97</v>
      </c>
      <c r="D241" s="0" t="n">
        <v>67</v>
      </c>
      <c r="E241" s="0" t="n">
        <v>1985</v>
      </c>
      <c r="F241" s="0" t="n">
        <v>16.4</v>
      </c>
      <c r="G241" s="0" t="n">
        <v>77</v>
      </c>
      <c r="H241" s="0" t="n">
        <v>3</v>
      </c>
      <c r="J241" s="0" t="n">
        <f aca="false">INDEX($B$1:$B$399, 217, 1)</f>
        <v>8</v>
      </c>
      <c r="K241" s="0" t="n">
        <f aca="false">$K$22 * $J$241 + $K$23</f>
        <v>14.4462208291318</v>
      </c>
    </row>
    <row r="242" customFormat="false" ht="15" hidden="false" customHeight="false" outlineLevel="0" collapsed="false">
      <c r="A242" s="0" t="n">
        <v>30.5</v>
      </c>
      <c r="B242" s="0" t="n">
        <v>4</v>
      </c>
      <c r="C242" s="0" t="n">
        <v>97</v>
      </c>
      <c r="D242" s="0" t="n">
        <v>78</v>
      </c>
      <c r="E242" s="0" t="n">
        <v>2190</v>
      </c>
      <c r="F242" s="0" t="n">
        <v>14.1</v>
      </c>
      <c r="G242" s="0" t="n">
        <v>77</v>
      </c>
      <c r="H242" s="0" t="n">
        <v>2</v>
      </c>
      <c r="J242" s="0" t="n">
        <f aca="false">INDEX($B$1:$B$399, 218, 1)</f>
        <v>4</v>
      </c>
      <c r="K242" s="0" t="n">
        <f aca="false">$K$22 * $J$242 + $K$23</f>
        <v>28.6977671667648</v>
      </c>
    </row>
    <row r="243" customFormat="false" ht="15" hidden="false" customHeight="false" outlineLevel="0" collapsed="false">
      <c r="A243" s="0" t="n">
        <v>22</v>
      </c>
      <c r="B243" s="0" t="n">
        <v>6</v>
      </c>
      <c r="C243" s="0" t="n">
        <v>146</v>
      </c>
      <c r="D243" s="0" t="n">
        <v>97</v>
      </c>
      <c r="E243" s="0" t="n">
        <v>2815</v>
      </c>
      <c r="F243" s="0" t="n">
        <v>14.5</v>
      </c>
      <c r="G243" s="0" t="n">
        <v>77</v>
      </c>
      <c r="H243" s="0" t="n">
        <v>3</v>
      </c>
      <c r="J243" s="0" t="n">
        <f aca="false">INDEX($B$1:$B$399, 219, 1)</f>
        <v>4</v>
      </c>
      <c r="K243" s="0" t="n">
        <f aca="false">$K$22 * $J$243 + $K$23</f>
        <v>28.6977671667648</v>
      </c>
    </row>
    <row r="244" customFormat="false" ht="15" hidden="false" customHeight="false" outlineLevel="0" collapsed="false">
      <c r="A244" s="0" t="n">
        <v>21.5</v>
      </c>
      <c r="B244" s="0" t="n">
        <v>4</v>
      </c>
      <c r="C244" s="0" t="n">
        <v>121</v>
      </c>
      <c r="D244" s="0" t="n">
        <v>110</v>
      </c>
      <c r="E244" s="0" t="n">
        <v>2600</v>
      </c>
      <c r="F244" s="0" t="n">
        <v>12.8</v>
      </c>
      <c r="G244" s="0" t="n">
        <v>77</v>
      </c>
      <c r="H244" s="0" t="n">
        <v>2</v>
      </c>
      <c r="J244" s="0" t="n">
        <f aca="false">INDEX($B$1:$B$399, 220, 1)</f>
        <v>4</v>
      </c>
      <c r="K244" s="0" t="n">
        <f aca="false">$K$22 * $J$244 + $K$23</f>
        <v>28.6977671667648</v>
      </c>
    </row>
    <row r="245" customFormat="false" ht="15" hidden="false" customHeight="false" outlineLevel="0" collapsed="false">
      <c r="A245" s="0" t="n">
        <v>21.5</v>
      </c>
      <c r="B245" s="0" t="n">
        <v>3</v>
      </c>
      <c r="C245" s="0" t="n">
        <v>80</v>
      </c>
      <c r="D245" s="0" t="n">
        <v>110</v>
      </c>
      <c r="E245" s="0" t="n">
        <v>2720</v>
      </c>
      <c r="F245" s="0" t="n">
        <v>13.5</v>
      </c>
      <c r="G245" s="0" t="n">
        <v>77</v>
      </c>
      <c r="H245" s="0" t="n">
        <v>3</v>
      </c>
      <c r="J245" s="0" t="n">
        <f aca="false">INDEX($B$1:$B$399, 221, 1)</f>
        <v>4</v>
      </c>
      <c r="K245" s="0" t="n">
        <f aca="false">$K$22 * $J$245 + $K$23</f>
        <v>28.6977671667648</v>
      </c>
    </row>
    <row r="246" customFormat="false" ht="15" hidden="false" customHeight="false" outlineLevel="0" collapsed="false">
      <c r="A246" s="0" t="n">
        <v>43.1</v>
      </c>
      <c r="B246" s="0" t="n">
        <v>4</v>
      </c>
      <c r="C246" s="0" t="n">
        <v>90</v>
      </c>
      <c r="D246" s="0" t="n">
        <v>48</v>
      </c>
      <c r="E246" s="0" t="n">
        <v>1985</v>
      </c>
      <c r="F246" s="0" t="n">
        <v>21.5</v>
      </c>
      <c r="G246" s="0" t="n">
        <v>78</v>
      </c>
      <c r="H246" s="0" t="n">
        <v>2</v>
      </c>
      <c r="J246" s="0" t="n">
        <f aca="false">INDEX($B$1:$B$399, 222, 1)</f>
        <v>4</v>
      </c>
      <c r="K246" s="0" t="n">
        <f aca="false">$K$22 * $J$246 + $K$23</f>
        <v>28.6977671667648</v>
      </c>
    </row>
    <row r="247" customFormat="false" ht="15" hidden="false" customHeight="false" outlineLevel="0" collapsed="false">
      <c r="A247" s="0" t="n">
        <v>36.1</v>
      </c>
      <c r="B247" s="0" t="n">
        <v>4</v>
      </c>
      <c r="C247" s="0" t="n">
        <v>98</v>
      </c>
      <c r="D247" s="0" t="n">
        <v>66</v>
      </c>
      <c r="E247" s="0" t="n">
        <v>1800</v>
      </c>
      <c r="F247" s="0" t="n">
        <v>14.4</v>
      </c>
      <c r="G247" s="0" t="n">
        <v>78</v>
      </c>
      <c r="H247" s="0" t="n">
        <v>1</v>
      </c>
      <c r="J247" s="0" t="n">
        <f aca="false">INDEX($B$1:$B$399, 223, 1)</f>
        <v>8</v>
      </c>
      <c r="K247" s="0" t="n">
        <f aca="false">$K$22 * $J$247 + $K$23</f>
        <v>14.4462208291318</v>
      </c>
    </row>
    <row r="248" customFormat="false" ht="15" hidden="false" customHeight="false" outlineLevel="0" collapsed="false">
      <c r="A248" s="0" t="n">
        <v>32.8</v>
      </c>
      <c r="B248" s="0" t="n">
        <v>4</v>
      </c>
      <c r="C248" s="0" t="n">
        <v>78</v>
      </c>
      <c r="D248" s="0" t="n">
        <v>52</v>
      </c>
      <c r="E248" s="0" t="n">
        <v>1985</v>
      </c>
      <c r="F248" s="0" t="n">
        <v>19.4</v>
      </c>
      <c r="G248" s="0" t="n">
        <v>78</v>
      </c>
      <c r="H248" s="0" t="n">
        <v>3</v>
      </c>
      <c r="J248" s="0" t="n">
        <f aca="false">INDEX($B$1:$B$399, 224, 1)</f>
        <v>8</v>
      </c>
      <c r="K248" s="0" t="n">
        <f aca="false">$K$22 * $J$248 + $K$23</f>
        <v>14.4462208291318</v>
      </c>
    </row>
    <row r="249" customFormat="false" ht="15" hidden="false" customHeight="false" outlineLevel="0" collapsed="false">
      <c r="A249" s="0" t="n">
        <v>39.4</v>
      </c>
      <c r="B249" s="0" t="n">
        <v>4</v>
      </c>
      <c r="C249" s="0" t="n">
        <v>85</v>
      </c>
      <c r="D249" s="0" t="n">
        <v>70</v>
      </c>
      <c r="E249" s="0" t="n">
        <v>2070</v>
      </c>
      <c r="F249" s="0" t="n">
        <v>18.6</v>
      </c>
      <c r="G249" s="0" t="n">
        <v>78</v>
      </c>
      <c r="H249" s="0" t="n">
        <v>3</v>
      </c>
      <c r="J249" s="0" t="n">
        <f aca="false">INDEX($B$1:$B$399, 225, 1)</f>
        <v>8</v>
      </c>
      <c r="K249" s="0" t="n">
        <f aca="false">$K$22 * $J$249 + $K$23</f>
        <v>14.4462208291318</v>
      </c>
    </row>
    <row r="250" customFormat="false" ht="15" hidden="false" customHeight="false" outlineLevel="0" collapsed="false">
      <c r="A250" s="0" t="n">
        <v>36.1</v>
      </c>
      <c r="B250" s="0" t="n">
        <v>4</v>
      </c>
      <c r="C250" s="0" t="n">
        <v>91</v>
      </c>
      <c r="D250" s="0" t="n">
        <v>60</v>
      </c>
      <c r="E250" s="0" t="n">
        <v>1800</v>
      </c>
      <c r="F250" s="0" t="n">
        <v>16.4</v>
      </c>
      <c r="G250" s="0" t="n">
        <v>78</v>
      </c>
      <c r="H250" s="0" t="n">
        <v>3</v>
      </c>
      <c r="J250" s="0" t="n">
        <f aca="false">INDEX($B$1:$B$399, 226, 1)</f>
        <v>8</v>
      </c>
      <c r="K250" s="0" t="n">
        <f aca="false">$K$22 * $J$250 + $K$23</f>
        <v>14.4462208291318</v>
      </c>
    </row>
    <row r="251" customFormat="false" ht="15" hidden="false" customHeight="false" outlineLevel="0" collapsed="false">
      <c r="A251" s="0" t="n">
        <v>19.9</v>
      </c>
      <c r="B251" s="0" t="n">
        <v>8</v>
      </c>
      <c r="C251" s="0" t="n">
        <v>260</v>
      </c>
      <c r="D251" s="0" t="n">
        <v>110</v>
      </c>
      <c r="E251" s="0" t="n">
        <v>3365</v>
      </c>
      <c r="F251" s="0" t="n">
        <v>15.5</v>
      </c>
      <c r="G251" s="0" t="n">
        <v>78</v>
      </c>
      <c r="H251" s="0" t="n">
        <v>1</v>
      </c>
      <c r="J251" s="0" t="n">
        <f aca="false">INDEX($B$1:$B$399, 227, 1)</f>
        <v>6</v>
      </c>
      <c r="K251" s="0" t="n">
        <f aca="false">$K$22 * $J$251 + $K$23</f>
        <v>21.5719939979483</v>
      </c>
    </row>
    <row r="252" customFormat="false" ht="15" hidden="false" customHeight="false" outlineLevel="0" collapsed="false">
      <c r="A252" s="0" t="n">
        <v>19.4</v>
      </c>
      <c r="B252" s="0" t="n">
        <v>8</v>
      </c>
      <c r="C252" s="0" t="n">
        <v>318</v>
      </c>
      <c r="D252" s="0" t="n">
        <v>140</v>
      </c>
      <c r="E252" s="0" t="n">
        <v>3735</v>
      </c>
      <c r="F252" s="0" t="n">
        <v>13.2</v>
      </c>
      <c r="G252" s="0" t="n">
        <v>78</v>
      </c>
      <c r="H252" s="0" t="n">
        <v>1</v>
      </c>
      <c r="J252" s="0" t="n">
        <f aca="false">INDEX($B$1:$B$399, 228, 1)</f>
        <v>6</v>
      </c>
      <c r="K252" s="0" t="n">
        <f aca="false">$K$22 * $J$252 + $K$23</f>
        <v>21.5719939979483</v>
      </c>
    </row>
    <row r="253" customFormat="false" ht="15" hidden="false" customHeight="false" outlineLevel="0" collapsed="false">
      <c r="A253" s="0" t="n">
        <v>20.2</v>
      </c>
      <c r="B253" s="0" t="n">
        <v>8</v>
      </c>
      <c r="C253" s="0" t="n">
        <v>302</v>
      </c>
      <c r="D253" s="0" t="n">
        <v>139</v>
      </c>
      <c r="E253" s="0" t="n">
        <v>3570</v>
      </c>
      <c r="F253" s="0" t="n">
        <v>12.8</v>
      </c>
      <c r="G253" s="0" t="n">
        <v>78</v>
      </c>
      <c r="H253" s="0" t="n">
        <v>1</v>
      </c>
      <c r="J253" s="0" t="n">
        <f aca="false">INDEX($B$1:$B$399, 229, 1)</f>
        <v>6</v>
      </c>
      <c r="K253" s="0" t="n">
        <f aca="false">$K$22 * $J$253 + $K$23</f>
        <v>21.5719939979483</v>
      </c>
    </row>
    <row r="254" customFormat="false" ht="15" hidden="false" customHeight="false" outlineLevel="0" collapsed="false">
      <c r="A254" s="0" t="n">
        <v>19.2</v>
      </c>
      <c r="B254" s="0" t="n">
        <v>6</v>
      </c>
      <c r="C254" s="0" t="n">
        <v>231</v>
      </c>
      <c r="D254" s="0" t="n">
        <v>105</v>
      </c>
      <c r="E254" s="0" t="n">
        <v>3535</v>
      </c>
      <c r="F254" s="0" t="n">
        <v>19.2</v>
      </c>
      <c r="G254" s="0" t="n">
        <v>78</v>
      </c>
      <c r="H254" s="0" t="n">
        <v>1</v>
      </c>
      <c r="J254" s="0" t="n">
        <f aca="false">INDEX($B$1:$B$399, 230, 1)</f>
        <v>6</v>
      </c>
      <c r="K254" s="0" t="n">
        <f aca="false">$K$22 * $J$254 + $K$23</f>
        <v>21.5719939979483</v>
      </c>
    </row>
    <row r="255" customFormat="false" ht="15" hidden="false" customHeight="false" outlineLevel="0" collapsed="false">
      <c r="A255" s="0" t="n">
        <v>20.5</v>
      </c>
      <c r="B255" s="0" t="n">
        <v>6</v>
      </c>
      <c r="C255" s="0" t="n">
        <v>200</v>
      </c>
      <c r="D255" s="0" t="n">
        <v>95</v>
      </c>
      <c r="E255" s="0" t="n">
        <v>3155</v>
      </c>
      <c r="F255" s="0" t="n">
        <v>18.2</v>
      </c>
      <c r="G255" s="0" t="n">
        <v>78</v>
      </c>
      <c r="H255" s="0" t="n">
        <v>1</v>
      </c>
      <c r="J255" s="0" t="n">
        <f aca="false">INDEX($B$1:$B$399, 231, 1)</f>
        <v>8</v>
      </c>
      <c r="K255" s="0" t="n">
        <f aca="false">$K$22 * $J$255 + $K$23</f>
        <v>14.4462208291318</v>
      </c>
    </row>
    <row r="256" customFormat="false" ht="15" hidden="false" customHeight="false" outlineLevel="0" collapsed="false">
      <c r="A256" s="0" t="n">
        <v>20.2</v>
      </c>
      <c r="B256" s="0" t="n">
        <v>6</v>
      </c>
      <c r="C256" s="0" t="n">
        <v>200</v>
      </c>
      <c r="D256" s="0" t="n">
        <v>85</v>
      </c>
      <c r="E256" s="0" t="n">
        <v>2965</v>
      </c>
      <c r="F256" s="0" t="n">
        <v>15.8</v>
      </c>
      <c r="G256" s="0" t="n">
        <v>78</v>
      </c>
      <c r="H256" s="0" t="n">
        <v>1</v>
      </c>
      <c r="J256" s="0" t="n">
        <f aca="false">INDEX($B$1:$B$399, 232, 1)</f>
        <v>8</v>
      </c>
      <c r="K256" s="0" t="n">
        <f aca="false">$K$22 * $J$256 + $K$23</f>
        <v>14.4462208291318</v>
      </c>
    </row>
    <row r="257" customFormat="false" ht="15" hidden="false" customHeight="false" outlineLevel="0" collapsed="false">
      <c r="A257" s="0" t="n">
        <v>25.1</v>
      </c>
      <c r="B257" s="0" t="n">
        <v>4</v>
      </c>
      <c r="C257" s="0" t="n">
        <v>140</v>
      </c>
      <c r="D257" s="0" t="n">
        <v>88</v>
      </c>
      <c r="E257" s="0" t="n">
        <v>2720</v>
      </c>
      <c r="F257" s="0" t="n">
        <v>15.4</v>
      </c>
      <c r="G257" s="0" t="n">
        <v>78</v>
      </c>
      <c r="H257" s="0" t="n">
        <v>1</v>
      </c>
      <c r="J257" s="0" t="n">
        <f aca="false">INDEX($B$1:$B$399, 233, 1)</f>
        <v>8</v>
      </c>
      <c r="K257" s="0" t="n">
        <f aca="false">$K$22 * $J$257 + $K$23</f>
        <v>14.4462208291318</v>
      </c>
    </row>
    <row r="258" customFormat="false" ht="15" hidden="false" customHeight="false" outlineLevel="0" collapsed="false">
      <c r="A258" s="0" t="n">
        <v>20.5</v>
      </c>
      <c r="B258" s="0" t="n">
        <v>6</v>
      </c>
      <c r="C258" s="0" t="n">
        <v>225</v>
      </c>
      <c r="D258" s="0" t="n">
        <v>100</v>
      </c>
      <c r="E258" s="0" t="n">
        <v>3430</v>
      </c>
      <c r="F258" s="0" t="n">
        <v>17.2</v>
      </c>
      <c r="G258" s="0" t="n">
        <v>78</v>
      </c>
      <c r="H258" s="0" t="n">
        <v>1</v>
      </c>
      <c r="J258" s="0" t="n">
        <f aca="false">INDEX($B$1:$B$399, 234, 1)</f>
        <v>8</v>
      </c>
      <c r="K258" s="0" t="n">
        <f aca="false">$K$22 * $J$258 + $K$23</f>
        <v>14.4462208291318</v>
      </c>
    </row>
    <row r="259" customFormat="false" ht="15" hidden="false" customHeight="false" outlineLevel="0" collapsed="false">
      <c r="A259" s="0" t="n">
        <v>19.4</v>
      </c>
      <c r="B259" s="0" t="n">
        <v>6</v>
      </c>
      <c r="C259" s="0" t="n">
        <v>232</v>
      </c>
      <c r="D259" s="0" t="n">
        <v>90</v>
      </c>
      <c r="E259" s="0" t="n">
        <v>3210</v>
      </c>
      <c r="F259" s="0" t="n">
        <v>17.2</v>
      </c>
      <c r="G259" s="0" t="n">
        <v>78</v>
      </c>
      <c r="H259" s="0" t="n">
        <v>1</v>
      </c>
      <c r="J259" s="0" t="n">
        <f aca="false">INDEX($B$1:$B$399, 235, 1)</f>
        <v>4</v>
      </c>
      <c r="K259" s="0" t="n">
        <f aca="false">$K$22 * $J$259 + $K$23</f>
        <v>28.6977671667648</v>
      </c>
    </row>
    <row r="260" customFormat="false" ht="15" hidden="false" customHeight="false" outlineLevel="0" collapsed="false">
      <c r="A260" s="0" t="n">
        <v>20.6</v>
      </c>
      <c r="B260" s="0" t="n">
        <v>6</v>
      </c>
      <c r="C260" s="0" t="n">
        <v>231</v>
      </c>
      <c r="D260" s="0" t="n">
        <v>105</v>
      </c>
      <c r="E260" s="0" t="n">
        <v>3380</v>
      </c>
      <c r="F260" s="0" t="n">
        <v>15.8</v>
      </c>
      <c r="G260" s="0" t="n">
        <v>78</v>
      </c>
      <c r="H260" s="0" t="n">
        <v>1</v>
      </c>
      <c r="J260" s="0" t="n">
        <f aca="false">INDEX($B$1:$B$399, 236, 1)</f>
        <v>4</v>
      </c>
      <c r="K260" s="0" t="n">
        <f aca="false">$K$22 * $J$260 + $K$23</f>
        <v>28.6977671667648</v>
      </c>
    </row>
    <row r="261" customFormat="false" ht="15" hidden="false" customHeight="false" outlineLevel="0" collapsed="false">
      <c r="A261" s="0" t="n">
        <v>20.8</v>
      </c>
      <c r="B261" s="0" t="n">
        <v>6</v>
      </c>
      <c r="C261" s="0" t="n">
        <v>200</v>
      </c>
      <c r="D261" s="0" t="n">
        <v>85</v>
      </c>
      <c r="E261" s="0" t="n">
        <v>3070</v>
      </c>
      <c r="F261" s="0" t="n">
        <v>16.7</v>
      </c>
      <c r="G261" s="0" t="n">
        <v>78</v>
      </c>
      <c r="H261" s="0" t="n">
        <v>1</v>
      </c>
      <c r="J261" s="0" t="n">
        <f aca="false">INDEX($B$1:$B$399, 237, 1)</f>
        <v>4</v>
      </c>
      <c r="K261" s="0" t="n">
        <f aca="false">$K$22 * $J$261 + $K$23</f>
        <v>28.6977671667648</v>
      </c>
    </row>
    <row r="262" customFormat="false" ht="15" hidden="false" customHeight="false" outlineLevel="0" collapsed="false">
      <c r="A262" s="0" t="n">
        <v>18.6</v>
      </c>
      <c r="B262" s="0" t="n">
        <v>6</v>
      </c>
      <c r="C262" s="0" t="n">
        <v>225</v>
      </c>
      <c r="D262" s="0" t="n">
        <v>110</v>
      </c>
      <c r="E262" s="0" t="n">
        <v>3620</v>
      </c>
      <c r="F262" s="0" t="n">
        <v>18.7</v>
      </c>
      <c r="G262" s="0" t="n">
        <v>78</v>
      </c>
      <c r="H262" s="0" t="n">
        <v>1</v>
      </c>
      <c r="J262" s="0" t="n">
        <f aca="false">INDEX($B$1:$B$399, 238, 1)</f>
        <v>4</v>
      </c>
      <c r="K262" s="0" t="n">
        <f aca="false">$K$22 * $J$262 + $K$23</f>
        <v>28.6977671667648</v>
      </c>
    </row>
    <row r="263" customFormat="false" ht="15" hidden="false" customHeight="false" outlineLevel="0" collapsed="false">
      <c r="A263" s="0" t="n">
        <v>18.1</v>
      </c>
      <c r="B263" s="0" t="n">
        <v>6</v>
      </c>
      <c r="C263" s="0" t="n">
        <v>258</v>
      </c>
      <c r="D263" s="0" t="n">
        <v>120</v>
      </c>
      <c r="E263" s="0" t="n">
        <v>3410</v>
      </c>
      <c r="F263" s="0" t="n">
        <v>15.1</v>
      </c>
      <c r="G263" s="0" t="n">
        <v>78</v>
      </c>
      <c r="H263" s="0" t="n">
        <v>1</v>
      </c>
      <c r="J263" s="0" t="n">
        <f aca="false">INDEX($B$1:$B$399, 239, 1)</f>
        <v>4</v>
      </c>
      <c r="K263" s="0" t="n">
        <f aca="false">$K$22 * $J$263 + $K$23</f>
        <v>28.6977671667648</v>
      </c>
    </row>
    <row r="264" customFormat="false" ht="15" hidden="false" customHeight="false" outlineLevel="0" collapsed="false">
      <c r="A264" s="0" t="n">
        <v>19.2</v>
      </c>
      <c r="B264" s="0" t="n">
        <v>8</v>
      </c>
      <c r="C264" s="0" t="n">
        <v>305</v>
      </c>
      <c r="D264" s="0" t="n">
        <v>145</v>
      </c>
      <c r="E264" s="0" t="n">
        <v>3425</v>
      </c>
      <c r="F264" s="0" t="n">
        <v>13.2</v>
      </c>
      <c r="G264" s="0" t="n">
        <v>78</v>
      </c>
      <c r="H264" s="0" t="n">
        <v>1</v>
      </c>
      <c r="J264" s="0" t="n">
        <f aca="false">INDEX($B$1:$B$399, 240, 1)</f>
        <v>4</v>
      </c>
      <c r="K264" s="0" t="n">
        <f aca="false">$K$22 * $J$264 + $K$23</f>
        <v>28.6977671667648</v>
      </c>
    </row>
    <row r="265" customFormat="false" ht="15" hidden="false" customHeight="false" outlineLevel="0" collapsed="false">
      <c r="A265" s="0" t="n">
        <v>17.7</v>
      </c>
      <c r="B265" s="0" t="n">
        <v>6</v>
      </c>
      <c r="C265" s="0" t="n">
        <v>231</v>
      </c>
      <c r="D265" s="0" t="n">
        <v>165</v>
      </c>
      <c r="E265" s="0" t="n">
        <v>3445</v>
      </c>
      <c r="F265" s="0" t="n">
        <v>13.4</v>
      </c>
      <c r="G265" s="0" t="n">
        <v>78</v>
      </c>
      <c r="H265" s="0" t="n">
        <v>1</v>
      </c>
      <c r="J265" s="0" t="n">
        <f aca="false">INDEX($B$1:$B$399, 241, 1)</f>
        <v>4</v>
      </c>
      <c r="K265" s="0" t="n">
        <f aca="false">$K$22 * $J$265 + $K$23</f>
        <v>28.6977671667648</v>
      </c>
    </row>
    <row r="266" customFormat="false" ht="15" hidden="false" customHeight="false" outlineLevel="0" collapsed="false">
      <c r="A266" s="0" t="n">
        <v>18.1</v>
      </c>
      <c r="B266" s="0" t="n">
        <v>8</v>
      </c>
      <c r="C266" s="0" t="n">
        <v>302</v>
      </c>
      <c r="D266" s="0" t="n">
        <v>139</v>
      </c>
      <c r="E266" s="0" t="n">
        <v>3205</v>
      </c>
      <c r="F266" s="0" t="n">
        <v>11.2</v>
      </c>
      <c r="G266" s="0" t="n">
        <v>78</v>
      </c>
      <c r="H266" s="0" t="n">
        <v>1</v>
      </c>
      <c r="J266" s="0" t="n">
        <f aca="false">INDEX($B$1:$B$399, 242, 1)</f>
        <v>4</v>
      </c>
      <c r="K266" s="0" t="n">
        <f aca="false">$K$22 * $J$266 + $K$23</f>
        <v>28.6977671667648</v>
      </c>
    </row>
    <row r="267" customFormat="false" ht="15" hidden="false" customHeight="false" outlineLevel="0" collapsed="false">
      <c r="A267" s="0" t="n">
        <v>17.5</v>
      </c>
      <c r="B267" s="0" t="n">
        <v>8</v>
      </c>
      <c r="C267" s="0" t="n">
        <v>318</v>
      </c>
      <c r="D267" s="0" t="n">
        <v>140</v>
      </c>
      <c r="E267" s="0" t="n">
        <v>4080</v>
      </c>
      <c r="F267" s="0" t="n">
        <v>13.7</v>
      </c>
      <c r="G267" s="0" t="n">
        <v>78</v>
      </c>
      <c r="H267" s="0" t="n">
        <v>1</v>
      </c>
      <c r="J267" s="0" t="n">
        <f aca="false">INDEX($B$1:$B$399, 243, 1)</f>
        <v>6</v>
      </c>
      <c r="K267" s="0" t="n">
        <f aca="false">$K$22 * $J$267 + $K$23</f>
        <v>21.5719939979483</v>
      </c>
    </row>
    <row r="268" customFormat="false" ht="15" hidden="false" customHeight="false" outlineLevel="0" collapsed="false">
      <c r="A268" s="0" t="n">
        <v>30</v>
      </c>
      <c r="B268" s="0" t="n">
        <v>4</v>
      </c>
      <c r="C268" s="0" t="n">
        <v>98</v>
      </c>
      <c r="D268" s="0" t="n">
        <v>68</v>
      </c>
      <c r="E268" s="0" t="n">
        <v>2155</v>
      </c>
      <c r="F268" s="0" t="n">
        <v>16.5</v>
      </c>
      <c r="G268" s="0" t="n">
        <v>78</v>
      </c>
      <c r="H268" s="0" t="n">
        <v>1</v>
      </c>
      <c r="J268" s="0" t="n">
        <f aca="false">INDEX($B$1:$B$399, 244, 1)</f>
        <v>4</v>
      </c>
      <c r="K268" s="0" t="n">
        <f aca="false">$K$22 * $J$268 + $K$23</f>
        <v>28.6977671667648</v>
      </c>
    </row>
    <row r="269" customFormat="false" ht="15" hidden="false" customHeight="false" outlineLevel="0" collapsed="false">
      <c r="A269" s="0" t="n">
        <v>27.5</v>
      </c>
      <c r="B269" s="0" t="n">
        <v>4</v>
      </c>
      <c r="C269" s="0" t="n">
        <v>134</v>
      </c>
      <c r="D269" s="0" t="n">
        <v>95</v>
      </c>
      <c r="E269" s="0" t="n">
        <v>2560</v>
      </c>
      <c r="F269" s="0" t="n">
        <v>14.2</v>
      </c>
      <c r="G269" s="0" t="n">
        <v>78</v>
      </c>
      <c r="H269" s="0" t="n">
        <v>3</v>
      </c>
      <c r="J269" s="0" t="n">
        <f aca="false">INDEX($B$1:$B$399, 245, 1)</f>
        <v>3</v>
      </c>
      <c r="K269" s="0" t="n">
        <f aca="false">$K$22 * $J$269 + $K$23</f>
        <v>32.260653751173</v>
      </c>
    </row>
    <row r="270" customFormat="false" ht="15" hidden="false" customHeight="false" outlineLevel="0" collapsed="false">
      <c r="A270" s="0" t="n">
        <v>27.2</v>
      </c>
      <c r="B270" s="0" t="n">
        <v>4</v>
      </c>
      <c r="C270" s="0" t="n">
        <v>119</v>
      </c>
      <c r="D270" s="0" t="n">
        <v>97</v>
      </c>
      <c r="E270" s="0" t="n">
        <v>2300</v>
      </c>
      <c r="F270" s="0" t="n">
        <v>14.7</v>
      </c>
      <c r="G270" s="0" t="n">
        <v>78</v>
      </c>
      <c r="H270" s="0" t="n">
        <v>3</v>
      </c>
      <c r="J270" s="0" t="n">
        <f aca="false">INDEX($B$1:$B$399, 246, 1)</f>
        <v>4</v>
      </c>
      <c r="K270" s="0" t="n">
        <f aca="false">$K$22 * $J$270 + $K$23</f>
        <v>28.6977671667648</v>
      </c>
    </row>
    <row r="271" customFormat="false" ht="15" hidden="false" customHeight="false" outlineLevel="0" collapsed="false">
      <c r="A271" s="0" t="n">
        <v>30.9</v>
      </c>
      <c r="B271" s="0" t="n">
        <v>4</v>
      </c>
      <c r="C271" s="0" t="n">
        <v>105</v>
      </c>
      <c r="D271" s="0" t="n">
        <v>75</v>
      </c>
      <c r="E271" s="0" t="n">
        <v>2230</v>
      </c>
      <c r="F271" s="0" t="n">
        <v>14.5</v>
      </c>
      <c r="G271" s="0" t="n">
        <v>78</v>
      </c>
      <c r="H271" s="0" t="n">
        <v>1</v>
      </c>
      <c r="J271" s="0" t="n">
        <f aca="false">INDEX($B$1:$B$399, 247, 1)</f>
        <v>4</v>
      </c>
      <c r="K271" s="0" t="n">
        <f aca="false">$K$22 * $J$271 + $K$23</f>
        <v>28.6977671667648</v>
      </c>
    </row>
    <row r="272" customFormat="false" ht="15" hidden="false" customHeight="false" outlineLevel="0" collapsed="false">
      <c r="A272" s="0" t="n">
        <v>21.1</v>
      </c>
      <c r="B272" s="0" t="n">
        <v>4</v>
      </c>
      <c r="C272" s="0" t="n">
        <v>134</v>
      </c>
      <c r="D272" s="0" t="n">
        <v>95</v>
      </c>
      <c r="E272" s="0" t="n">
        <v>2515</v>
      </c>
      <c r="F272" s="0" t="n">
        <v>14.8</v>
      </c>
      <c r="G272" s="0" t="n">
        <v>78</v>
      </c>
      <c r="H272" s="0" t="n">
        <v>3</v>
      </c>
      <c r="J272" s="0" t="n">
        <f aca="false">INDEX($B$1:$B$399, 248, 1)</f>
        <v>4</v>
      </c>
      <c r="K272" s="0" t="n">
        <f aca="false">$K$22 * $J$272 + $K$23</f>
        <v>28.6977671667648</v>
      </c>
    </row>
    <row r="273" customFormat="false" ht="15" hidden="false" customHeight="false" outlineLevel="0" collapsed="false">
      <c r="A273" s="0" t="n">
        <v>23.2</v>
      </c>
      <c r="B273" s="0" t="n">
        <v>4</v>
      </c>
      <c r="C273" s="0" t="n">
        <v>156</v>
      </c>
      <c r="D273" s="0" t="n">
        <v>105</v>
      </c>
      <c r="E273" s="0" t="n">
        <v>2745</v>
      </c>
      <c r="F273" s="0" t="n">
        <v>16.7</v>
      </c>
      <c r="G273" s="0" t="n">
        <v>78</v>
      </c>
      <c r="H273" s="0" t="n">
        <v>1</v>
      </c>
      <c r="J273" s="0" t="n">
        <f aca="false">INDEX($B$1:$B$399, 249, 1)</f>
        <v>4</v>
      </c>
      <c r="K273" s="0" t="n">
        <f aca="false">$K$22 * $J$273 + $K$23</f>
        <v>28.6977671667648</v>
      </c>
    </row>
    <row r="274" customFormat="false" ht="15" hidden="false" customHeight="false" outlineLevel="0" collapsed="false">
      <c r="A274" s="0" t="n">
        <v>23.8</v>
      </c>
      <c r="B274" s="0" t="n">
        <v>4</v>
      </c>
      <c r="C274" s="0" t="n">
        <v>151</v>
      </c>
      <c r="D274" s="0" t="n">
        <v>85</v>
      </c>
      <c r="E274" s="0" t="n">
        <v>2855</v>
      </c>
      <c r="F274" s="0" t="n">
        <v>17.6</v>
      </c>
      <c r="G274" s="0" t="n">
        <v>78</v>
      </c>
      <c r="H274" s="0" t="n">
        <v>1</v>
      </c>
      <c r="J274" s="0" t="n">
        <f aca="false">INDEX($B$1:$B$399, 250, 1)</f>
        <v>4</v>
      </c>
      <c r="K274" s="0" t="n">
        <f aca="false">$K$22 * $J$274 + $K$23</f>
        <v>28.6977671667648</v>
      </c>
    </row>
    <row r="275" customFormat="false" ht="15" hidden="false" customHeight="false" outlineLevel="0" collapsed="false">
      <c r="A275" s="0" t="n">
        <v>23.9</v>
      </c>
      <c r="B275" s="0" t="n">
        <v>4</v>
      </c>
      <c r="C275" s="0" t="n">
        <v>119</v>
      </c>
      <c r="D275" s="0" t="n">
        <v>97</v>
      </c>
      <c r="E275" s="0" t="n">
        <v>2405</v>
      </c>
      <c r="F275" s="0" t="n">
        <v>14.9</v>
      </c>
      <c r="G275" s="0" t="n">
        <v>78</v>
      </c>
      <c r="H275" s="0" t="n">
        <v>3</v>
      </c>
      <c r="J275" s="0" t="n">
        <f aca="false">INDEX($B$1:$B$399, 251, 1)</f>
        <v>8</v>
      </c>
      <c r="K275" s="0" t="n">
        <f aca="false">$K$22 * $J$275 + $K$23</f>
        <v>14.4462208291318</v>
      </c>
    </row>
    <row r="276" customFormat="false" ht="15" hidden="false" customHeight="false" outlineLevel="0" collapsed="false">
      <c r="A276" s="0" t="n">
        <v>20.3</v>
      </c>
      <c r="B276" s="0" t="n">
        <v>5</v>
      </c>
      <c r="C276" s="0" t="n">
        <v>131</v>
      </c>
      <c r="D276" s="0" t="n">
        <v>103</v>
      </c>
      <c r="E276" s="0" t="n">
        <v>2830</v>
      </c>
      <c r="F276" s="0" t="n">
        <v>15.9</v>
      </c>
      <c r="G276" s="0" t="n">
        <v>78</v>
      </c>
      <c r="H276" s="0" t="n">
        <v>2</v>
      </c>
      <c r="J276" s="0" t="n">
        <f aca="false">INDEX($B$1:$B$399, 252, 1)</f>
        <v>8</v>
      </c>
      <c r="K276" s="0" t="n">
        <f aca="false">$K$22 * $J$276 + $K$23</f>
        <v>14.4462208291318</v>
      </c>
    </row>
    <row r="277" customFormat="false" ht="15" hidden="false" customHeight="false" outlineLevel="0" collapsed="false">
      <c r="A277" s="0" t="n">
        <v>17</v>
      </c>
      <c r="B277" s="0" t="n">
        <v>6</v>
      </c>
      <c r="C277" s="0" t="n">
        <v>163</v>
      </c>
      <c r="D277" s="0" t="n">
        <v>125</v>
      </c>
      <c r="E277" s="0" t="n">
        <v>3140</v>
      </c>
      <c r="F277" s="0" t="n">
        <v>13.6</v>
      </c>
      <c r="G277" s="0" t="n">
        <v>78</v>
      </c>
      <c r="H277" s="0" t="n">
        <v>2</v>
      </c>
      <c r="J277" s="0" t="n">
        <f aca="false">INDEX($B$1:$B$399, 253, 1)</f>
        <v>8</v>
      </c>
      <c r="K277" s="0" t="n">
        <f aca="false">$K$22 * $J$277 + $K$23</f>
        <v>14.4462208291318</v>
      </c>
    </row>
    <row r="278" customFormat="false" ht="15" hidden="false" customHeight="false" outlineLevel="0" collapsed="false">
      <c r="A278" s="0" t="n">
        <v>21.6</v>
      </c>
      <c r="B278" s="0" t="n">
        <v>4</v>
      </c>
      <c r="C278" s="0" t="n">
        <v>121</v>
      </c>
      <c r="D278" s="0" t="n">
        <v>115</v>
      </c>
      <c r="E278" s="0" t="n">
        <v>2795</v>
      </c>
      <c r="F278" s="0" t="n">
        <v>15.7</v>
      </c>
      <c r="G278" s="0" t="n">
        <v>78</v>
      </c>
      <c r="H278" s="0" t="n">
        <v>2</v>
      </c>
      <c r="J278" s="0" t="n">
        <f aca="false">INDEX($B$1:$B$399, 254, 1)</f>
        <v>6</v>
      </c>
      <c r="K278" s="0" t="n">
        <f aca="false">$K$22 * $J$278 + $K$23</f>
        <v>21.5719939979483</v>
      </c>
    </row>
    <row r="279" customFormat="false" ht="15" hidden="false" customHeight="false" outlineLevel="0" collapsed="false">
      <c r="A279" s="0" t="n">
        <v>16.2</v>
      </c>
      <c r="B279" s="0" t="n">
        <v>6</v>
      </c>
      <c r="C279" s="0" t="n">
        <v>163</v>
      </c>
      <c r="D279" s="0" t="n">
        <v>133</v>
      </c>
      <c r="E279" s="0" t="n">
        <v>3410</v>
      </c>
      <c r="F279" s="0" t="n">
        <v>15.8</v>
      </c>
      <c r="G279" s="0" t="n">
        <v>78</v>
      </c>
      <c r="H279" s="0" t="n">
        <v>2</v>
      </c>
      <c r="J279" s="0" t="n">
        <f aca="false">INDEX($B$1:$B$399, 255, 1)</f>
        <v>6</v>
      </c>
      <c r="K279" s="0" t="n">
        <f aca="false">$K$22 * $J$279 + $K$23</f>
        <v>21.5719939979483</v>
      </c>
    </row>
    <row r="280" customFormat="false" ht="15" hidden="false" customHeight="false" outlineLevel="0" collapsed="false">
      <c r="A280" s="0" t="n">
        <v>31.5</v>
      </c>
      <c r="B280" s="0" t="n">
        <v>4</v>
      </c>
      <c r="C280" s="0" t="n">
        <v>89</v>
      </c>
      <c r="D280" s="0" t="n">
        <v>71</v>
      </c>
      <c r="E280" s="0" t="n">
        <v>1990</v>
      </c>
      <c r="F280" s="0" t="n">
        <v>14.9</v>
      </c>
      <c r="G280" s="0" t="n">
        <v>78</v>
      </c>
      <c r="H280" s="0" t="n">
        <v>2</v>
      </c>
      <c r="J280" s="0" t="n">
        <f aca="false">INDEX($B$1:$B$399, 256, 1)</f>
        <v>6</v>
      </c>
      <c r="K280" s="0" t="n">
        <f aca="false">$K$22 * $J$280 + $K$23</f>
        <v>21.5719939979483</v>
      </c>
    </row>
    <row r="281" customFormat="false" ht="15" hidden="false" customHeight="false" outlineLevel="0" collapsed="false">
      <c r="A281" s="0" t="n">
        <v>29.5</v>
      </c>
      <c r="B281" s="0" t="n">
        <v>4</v>
      </c>
      <c r="C281" s="0" t="n">
        <v>98</v>
      </c>
      <c r="D281" s="0" t="n">
        <v>68</v>
      </c>
      <c r="E281" s="0" t="n">
        <v>2135</v>
      </c>
      <c r="F281" s="0" t="n">
        <v>16.6</v>
      </c>
      <c r="G281" s="0" t="n">
        <v>78</v>
      </c>
      <c r="H281" s="0" t="n">
        <v>3</v>
      </c>
      <c r="J281" s="0" t="n">
        <f aca="false">INDEX($B$1:$B$399, 257, 1)</f>
        <v>4</v>
      </c>
      <c r="K281" s="0" t="n">
        <f aca="false">$K$22 * $J$281 + $K$23</f>
        <v>28.6977671667648</v>
      </c>
    </row>
    <row r="282" customFormat="false" ht="15" hidden="false" customHeight="false" outlineLevel="0" collapsed="false">
      <c r="A282" s="0" t="n">
        <v>21.5</v>
      </c>
      <c r="B282" s="0" t="n">
        <v>6</v>
      </c>
      <c r="C282" s="0" t="n">
        <v>231</v>
      </c>
      <c r="D282" s="0" t="n">
        <v>115</v>
      </c>
      <c r="E282" s="0" t="n">
        <v>3245</v>
      </c>
      <c r="F282" s="0" t="n">
        <v>15.4</v>
      </c>
      <c r="G282" s="0" t="n">
        <v>79</v>
      </c>
      <c r="H282" s="0" t="n">
        <v>1</v>
      </c>
      <c r="J282" s="0" t="n">
        <f aca="false">INDEX($B$1:$B$399, 258, 1)</f>
        <v>6</v>
      </c>
      <c r="K282" s="0" t="n">
        <f aca="false">$K$22 * $J$282 + $K$23</f>
        <v>21.5719939979483</v>
      </c>
    </row>
    <row r="283" customFormat="false" ht="15" hidden="false" customHeight="false" outlineLevel="0" collapsed="false">
      <c r="A283" s="0" t="n">
        <v>19.8</v>
      </c>
      <c r="B283" s="0" t="n">
        <v>6</v>
      </c>
      <c r="C283" s="0" t="n">
        <v>200</v>
      </c>
      <c r="D283" s="0" t="n">
        <v>85</v>
      </c>
      <c r="E283" s="0" t="n">
        <v>2990</v>
      </c>
      <c r="F283" s="0" t="n">
        <v>18.2</v>
      </c>
      <c r="G283" s="0" t="n">
        <v>79</v>
      </c>
      <c r="H283" s="0" t="n">
        <v>1</v>
      </c>
      <c r="J283" s="0" t="n">
        <f aca="false">INDEX($B$1:$B$399, 259, 1)</f>
        <v>6</v>
      </c>
      <c r="K283" s="0" t="n">
        <f aca="false">$K$22 * $J$283 + $K$23</f>
        <v>21.5719939979483</v>
      </c>
    </row>
    <row r="284" customFormat="false" ht="15" hidden="false" customHeight="false" outlineLevel="0" collapsed="false">
      <c r="A284" s="0" t="n">
        <v>22.3</v>
      </c>
      <c r="B284" s="0" t="n">
        <v>4</v>
      </c>
      <c r="C284" s="0" t="n">
        <v>140</v>
      </c>
      <c r="D284" s="0" t="n">
        <v>88</v>
      </c>
      <c r="E284" s="0" t="n">
        <v>2890</v>
      </c>
      <c r="F284" s="0" t="n">
        <v>17.3</v>
      </c>
      <c r="G284" s="0" t="n">
        <v>79</v>
      </c>
      <c r="H284" s="0" t="n">
        <v>1</v>
      </c>
      <c r="J284" s="0" t="n">
        <f aca="false">INDEX($B$1:$B$399, 260, 1)</f>
        <v>6</v>
      </c>
      <c r="K284" s="0" t="n">
        <f aca="false">$K$22 * $J$284 + $K$23</f>
        <v>21.5719939979483</v>
      </c>
    </row>
    <row r="285" customFormat="false" ht="15" hidden="false" customHeight="false" outlineLevel="0" collapsed="false">
      <c r="A285" s="0" t="n">
        <v>20.2</v>
      </c>
      <c r="B285" s="0" t="n">
        <v>6</v>
      </c>
      <c r="C285" s="0" t="n">
        <v>232</v>
      </c>
      <c r="D285" s="0" t="n">
        <v>90</v>
      </c>
      <c r="E285" s="0" t="n">
        <v>3265</v>
      </c>
      <c r="F285" s="0" t="n">
        <v>18.2</v>
      </c>
      <c r="G285" s="0" t="n">
        <v>79</v>
      </c>
      <c r="H285" s="0" t="n">
        <v>1</v>
      </c>
      <c r="J285" s="0" t="n">
        <f aca="false">INDEX($B$1:$B$399, 261, 1)</f>
        <v>6</v>
      </c>
      <c r="K285" s="0" t="n">
        <f aca="false">$K$22 * $J$285 + $K$23</f>
        <v>21.5719939979483</v>
      </c>
    </row>
    <row r="286" customFormat="false" ht="15" hidden="false" customHeight="false" outlineLevel="0" collapsed="false">
      <c r="A286" s="0" t="n">
        <v>20.6</v>
      </c>
      <c r="B286" s="0" t="n">
        <v>6</v>
      </c>
      <c r="C286" s="0" t="n">
        <v>225</v>
      </c>
      <c r="D286" s="0" t="n">
        <v>110</v>
      </c>
      <c r="E286" s="0" t="n">
        <v>3360</v>
      </c>
      <c r="F286" s="0" t="n">
        <v>16.6</v>
      </c>
      <c r="G286" s="0" t="n">
        <v>79</v>
      </c>
      <c r="H286" s="0" t="n">
        <v>1</v>
      </c>
      <c r="J286" s="0" t="n">
        <f aca="false">INDEX($B$1:$B$399, 262, 1)</f>
        <v>6</v>
      </c>
      <c r="K286" s="0" t="n">
        <f aca="false">$K$22 * $J$286 + $K$23</f>
        <v>21.5719939979483</v>
      </c>
    </row>
    <row r="287" customFormat="false" ht="15" hidden="false" customHeight="false" outlineLevel="0" collapsed="false">
      <c r="A287" s="0" t="n">
        <v>17</v>
      </c>
      <c r="B287" s="0" t="n">
        <v>8</v>
      </c>
      <c r="C287" s="0" t="n">
        <v>305</v>
      </c>
      <c r="D287" s="0" t="n">
        <v>130</v>
      </c>
      <c r="E287" s="0" t="n">
        <v>3840</v>
      </c>
      <c r="F287" s="0" t="n">
        <v>15.4</v>
      </c>
      <c r="G287" s="0" t="n">
        <v>79</v>
      </c>
      <c r="H287" s="0" t="n">
        <v>1</v>
      </c>
      <c r="J287" s="0" t="n">
        <f aca="false">INDEX($B$1:$B$399, 263, 1)</f>
        <v>6</v>
      </c>
      <c r="K287" s="0" t="n">
        <f aca="false">$K$22 * $J$287 + $K$23</f>
        <v>21.5719939979483</v>
      </c>
    </row>
    <row r="288" customFormat="false" ht="15" hidden="false" customHeight="false" outlineLevel="0" collapsed="false">
      <c r="A288" s="0" t="n">
        <v>17.6</v>
      </c>
      <c r="B288" s="0" t="n">
        <v>8</v>
      </c>
      <c r="C288" s="0" t="n">
        <v>302</v>
      </c>
      <c r="D288" s="0" t="n">
        <v>129</v>
      </c>
      <c r="E288" s="0" t="n">
        <v>3725</v>
      </c>
      <c r="F288" s="0" t="n">
        <v>13.4</v>
      </c>
      <c r="G288" s="0" t="n">
        <v>79</v>
      </c>
      <c r="H288" s="0" t="n">
        <v>1</v>
      </c>
      <c r="J288" s="0" t="n">
        <f aca="false">INDEX($B$1:$B$399, 264, 1)</f>
        <v>8</v>
      </c>
      <c r="K288" s="0" t="n">
        <f aca="false">$K$22 * $J$288 + $K$23</f>
        <v>14.4462208291318</v>
      </c>
    </row>
    <row r="289" customFormat="false" ht="15" hidden="false" customHeight="false" outlineLevel="0" collapsed="false">
      <c r="A289" s="0" t="n">
        <v>16.5</v>
      </c>
      <c r="B289" s="0" t="n">
        <v>8</v>
      </c>
      <c r="C289" s="0" t="n">
        <v>351</v>
      </c>
      <c r="D289" s="0" t="n">
        <v>138</v>
      </c>
      <c r="E289" s="0" t="n">
        <v>3955</v>
      </c>
      <c r="F289" s="0" t="n">
        <v>13.2</v>
      </c>
      <c r="G289" s="0" t="n">
        <v>79</v>
      </c>
      <c r="H289" s="0" t="n">
        <v>1</v>
      </c>
      <c r="J289" s="0" t="n">
        <f aca="false">INDEX($B$1:$B$399, 265, 1)</f>
        <v>6</v>
      </c>
      <c r="K289" s="0" t="n">
        <f aca="false">$K$22 * $J$289 + $K$23</f>
        <v>21.5719939979483</v>
      </c>
    </row>
    <row r="290" customFormat="false" ht="15" hidden="false" customHeight="false" outlineLevel="0" collapsed="false">
      <c r="A290" s="0" t="n">
        <v>18.2</v>
      </c>
      <c r="B290" s="0" t="n">
        <v>8</v>
      </c>
      <c r="C290" s="0" t="n">
        <v>318</v>
      </c>
      <c r="D290" s="0" t="n">
        <v>135</v>
      </c>
      <c r="E290" s="0" t="n">
        <v>3830</v>
      </c>
      <c r="F290" s="0" t="n">
        <v>15.2</v>
      </c>
      <c r="G290" s="0" t="n">
        <v>79</v>
      </c>
      <c r="H290" s="0" t="n">
        <v>1</v>
      </c>
      <c r="J290" s="0" t="n">
        <f aca="false">INDEX($B$1:$B$399, 266, 1)</f>
        <v>8</v>
      </c>
      <c r="K290" s="0" t="n">
        <f aca="false">$K$22 * $J$290 + $K$23</f>
        <v>14.4462208291318</v>
      </c>
    </row>
    <row r="291" customFormat="false" ht="15" hidden="false" customHeight="false" outlineLevel="0" collapsed="false">
      <c r="A291" s="0" t="n">
        <v>16.9</v>
      </c>
      <c r="B291" s="0" t="n">
        <v>8</v>
      </c>
      <c r="C291" s="0" t="n">
        <v>350</v>
      </c>
      <c r="D291" s="0" t="n">
        <v>155</v>
      </c>
      <c r="E291" s="0" t="n">
        <v>4360</v>
      </c>
      <c r="F291" s="0" t="n">
        <v>14.9</v>
      </c>
      <c r="G291" s="0" t="n">
        <v>79</v>
      </c>
      <c r="H291" s="0" t="n">
        <v>1</v>
      </c>
      <c r="J291" s="0" t="n">
        <f aca="false">INDEX($B$1:$B$399, 267, 1)</f>
        <v>8</v>
      </c>
      <c r="K291" s="0" t="n">
        <f aca="false">$K$22 * $J$291 + $K$23</f>
        <v>14.4462208291318</v>
      </c>
    </row>
    <row r="292" customFormat="false" ht="15" hidden="false" customHeight="false" outlineLevel="0" collapsed="false">
      <c r="A292" s="0" t="n">
        <v>15.5</v>
      </c>
      <c r="B292" s="0" t="n">
        <v>8</v>
      </c>
      <c r="C292" s="0" t="n">
        <v>351</v>
      </c>
      <c r="D292" s="0" t="n">
        <v>142</v>
      </c>
      <c r="E292" s="0" t="n">
        <v>4054</v>
      </c>
      <c r="F292" s="0" t="n">
        <v>14.3</v>
      </c>
      <c r="G292" s="0" t="n">
        <v>79</v>
      </c>
      <c r="H292" s="0" t="n">
        <v>1</v>
      </c>
      <c r="J292" s="0" t="n">
        <f aca="false">INDEX($B$1:$B$399, 268, 1)</f>
        <v>4</v>
      </c>
      <c r="K292" s="0" t="n">
        <f aca="false">$K$22 * $J$292 + $K$23</f>
        <v>28.6977671667648</v>
      </c>
    </row>
    <row r="293" customFormat="false" ht="15" hidden="false" customHeight="false" outlineLevel="0" collapsed="false">
      <c r="A293" s="0" t="n">
        <v>19.2</v>
      </c>
      <c r="B293" s="0" t="n">
        <v>8</v>
      </c>
      <c r="C293" s="0" t="n">
        <v>267</v>
      </c>
      <c r="D293" s="0" t="n">
        <v>125</v>
      </c>
      <c r="E293" s="0" t="n">
        <v>3605</v>
      </c>
      <c r="F293" s="0" t="n">
        <v>15</v>
      </c>
      <c r="G293" s="0" t="n">
        <v>79</v>
      </c>
      <c r="H293" s="0" t="n">
        <v>1</v>
      </c>
      <c r="J293" s="0" t="n">
        <f aca="false">INDEX($B$1:$B$399, 269, 1)</f>
        <v>4</v>
      </c>
      <c r="K293" s="0" t="n">
        <f aca="false">$K$22 * $J$293 + $K$23</f>
        <v>28.6977671667648</v>
      </c>
    </row>
    <row r="294" customFormat="false" ht="15" hidden="false" customHeight="false" outlineLevel="0" collapsed="false">
      <c r="A294" s="0" t="n">
        <v>18.5</v>
      </c>
      <c r="B294" s="0" t="n">
        <v>8</v>
      </c>
      <c r="C294" s="0" t="n">
        <v>360</v>
      </c>
      <c r="D294" s="0" t="n">
        <v>150</v>
      </c>
      <c r="E294" s="0" t="n">
        <v>3940</v>
      </c>
      <c r="F294" s="0" t="n">
        <v>13</v>
      </c>
      <c r="G294" s="0" t="n">
        <v>79</v>
      </c>
      <c r="H294" s="0" t="n">
        <v>1</v>
      </c>
      <c r="J294" s="0" t="n">
        <f aca="false">INDEX($B$1:$B$399, 270, 1)</f>
        <v>4</v>
      </c>
      <c r="K294" s="0" t="n">
        <f aca="false">$K$22 * $J$294 + $K$23</f>
        <v>28.6977671667648</v>
      </c>
    </row>
    <row r="295" customFormat="false" ht="15" hidden="false" customHeight="false" outlineLevel="0" collapsed="false">
      <c r="A295" s="0" t="n">
        <v>31.9</v>
      </c>
      <c r="B295" s="0" t="n">
        <v>4</v>
      </c>
      <c r="C295" s="0" t="n">
        <v>89</v>
      </c>
      <c r="D295" s="0" t="n">
        <v>71</v>
      </c>
      <c r="E295" s="0" t="n">
        <v>1925</v>
      </c>
      <c r="F295" s="0" t="n">
        <v>14</v>
      </c>
      <c r="G295" s="0" t="n">
        <v>79</v>
      </c>
      <c r="H295" s="0" t="n">
        <v>2</v>
      </c>
      <c r="J295" s="0" t="n">
        <f aca="false">INDEX($B$1:$B$399, 271, 1)</f>
        <v>4</v>
      </c>
      <c r="K295" s="0" t="n">
        <f aca="false">$K$22 * $J$295 + $K$23</f>
        <v>28.6977671667648</v>
      </c>
    </row>
    <row r="296" customFormat="false" ht="15" hidden="false" customHeight="false" outlineLevel="0" collapsed="false">
      <c r="A296" s="0" t="n">
        <v>34.1</v>
      </c>
      <c r="B296" s="0" t="n">
        <v>4</v>
      </c>
      <c r="C296" s="0" t="n">
        <v>86</v>
      </c>
      <c r="D296" s="0" t="n">
        <v>65</v>
      </c>
      <c r="E296" s="0" t="n">
        <v>1975</v>
      </c>
      <c r="F296" s="0" t="n">
        <v>15.2</v>
      </c>
      <c r="G296" s="0" t="n">
        <v>79</v>
      </c>
      <c r="H296" s="0" t="n">
        <v>3</v>
      </c>
      <c r="J296" s="0" t="n">
        <f aca="false">INDEX($B$1:$B$399, 272, 1)</f>
        <v>4</v>
      </c>
      <c r="K296" s="0" t="n">
        <f aca="false">$K$22 * $J$296 + $K$23</f>
        <v>28.6977671667648</v>
      </c>
    </row>
    <row r="297" customFormat="false" ht="15" hidden="false" customHeight="false" outlineLevel="0" collapsed="false">
      <c r="A297" s="0" t="n">
        <v>35.7</v>
      </c>
      <c r="B297" s="0" t="n">
        <v>4</v>
      </c>
      <c r="C297" s="0" t="n">
        <v>98</v>
      </c>
      <c r="D297" s="0" t="n">
        <v>80</v>
      </c>
      <c r="E297" s="0" t="n">
        <v>1915</v>
      </c>
      <c r="F297" s="0" t="n">
        <v>14.4</v>
      </c>
      <c r="G297" s="0" t="n">
        <v>79</v>
      </c>
      <c r="H297" s="0" t="n">
        <v>1</v>
      </c>
      <c r="J297" s="0" t="n">
        <f aca="false">INDEX($B$1:$B$399, 273, 1)</f>
        <v>4</v>
      </c>
      <c r="K297" s="0" t="n">
        <f aca="false">$K$22 * $J$297 + $K$23</f>
        <v>28.6977671667648</v>
      </c>
    </row>
    <row r="298" customFormat="false" ht="15" hidden="false" customHeight="false" outlineLevel="0" collapsed="false">
      <c r="A298" s="0" t="n">
        <v>27.4</v>
      </c>
      <c r="B298" s="0" t="n">
        <v>4</v>
      </c>
      <c r="C298" s="0" t="n">
        <v>121</v>
      </c>
      <c r="D298" s="0" t="n">
        <v>80</v>
      </c>
      <c r="E298" s="0" t="n">
        <v>2670</v>
      </c>
      <c r="F298" s="0" t="n">
        <v>15</v>
      </c>
      <c r="G298" s="0" t="n">
        <v>79</v>
      </c>
      <c r="H298" s="0" t="n">
        <v>1</v>
      </c>
      <c r="J298" s="0" t="n">
        <f aca="false">INDEX($B$1:$B$399, 274, 1)</f>
        <v>4</v>
      </c>
      <c r="K298" s="0" t="n">
        <f aca="false">$K$22 * $J$298 + $K$23</f>
        <v>28.6977671667648</v>
      </c>
    </row>
    <row r="299" customFormat="false" ht="15" hidden="false" customHeight="false" outlineLevel="0" collapsed="false">
      <c r="A299" s="0" t="n">
        <v>25.4</v>
      </c>
      <c r="B299" s="0" t="n">
        <v>5</v>
      </c>
      <c r="C299" s="0" t="n">
        <v>183</v>
      </c>
      <c r="D299" s="0" t="n">
        <v>77</v>
      </c>
      <c r="E299" s="0" t="n">
        <v>3530</v>
      </c>
      <c r="F299" s="0" t="n">
        <v>20.1</v>
      </c>
      <c r="G299" s="0" t="n">
        <v>79</v>
      </c>
      <c r="H299" s="0" t="n">
        <v>2</v>
      </c>
      <c r="J299" s="0" t="n">
        <f aca="false">INDEX($B$1:$B$399, 275, 1)</f>
        <v>4</v>
      </c>
      <c r="K299" s="0" t="n">
        <f aca="false">$K$22 * $J$299 + $K$23</f>
        <v>28.6977671667648</v>
      </c>
    </row>
    <row r="300" customFormat="false" ht="15" hidden="false" customHeight="false" outlineLevel="0" collapsed="false">
      <c r="A300" s="0" t="n">
        <v>23</v>
      </c>
      <c r="B300" s="0" t="n">
        <v>8</v>
      </c>
      <c r="C300" s="0" t="n">
        <v>350</v>
      </c>
      <c r="D300" s="0" t="n">
        <v>125</v>
      </c>
      <c r="E300" s="0" t="n">
        <v>3900</v>
      </c>
      <c r="F300" s="0" t="n">
        <v>17.4</v>
      </c>
      <c r="G300" s="0" t="n">
        <v>79</v>
      </c>
      <c r="H300" s="0" t="n">
        <v>1</v>
      </c>
      <c r="J300" s="0" t="n">
        <f aca="false">INDEX($B$1:$B$399, 276, 1)</f>
        <v>5</v>
      </c>
      <c r="K300" s="0" t="n">
        <f aca="false">$K$22 * $J$300 + $K$23</f>
        <v>25.1348805823565</v>
      </c>
    </row>
    <row r="301" customFormat="false" ht="15" hidden="false" customHeight="false" outlineLevel="0" collapsed="false">
      <c r="A301" s="0" t="n">
        <v>27.2</v>
      </c>
      <c r="B301" s="0" t="n">
        <v>4</v>
      </c>
      <c r="C301" s="0" t="n">
        <v>141</v>
      </c>
      <c r="D301" s="0" t="n">
        <v>71</v>
      </c>
      <c r="E301" s="0" t="n">
        <v>3190</v>
      </c>
      <c r="F301" s="0" t="n">
        <v>24.8</v>
      </c>
      <c r="G301" s="0" t="n">
        <v>79</v>
      </c>
      <c r="H301" s="0" t="n">
        <v>2</v>
      </c>
      <c r="J301" s="0" t="n">
        <f aca="false">INDEX($B$1:$B$399, 277, 1)</f>
        <v>6</v>
      </c>
      <c r="K301" s="0" t="n">
        <f aca="false">$K$22 * $J$301 + $K$23</f>
        <v>21.5719939979483</v>
      </c>
    </row>
    <row r="302" customFormat="false" ht="15" hidden="false" customHeight="false" outlineLevel="0" collapsed="false">
      <c r="A302" s="0" t="n">
        <v>23.9</v>
      </c>
      <c r="B302" s="0" t="n">
        <v>8</v>
      </c>
      <c r="C302" s="0" t="n">
        <v>260</v>
      </c>
      <c r="D302" s="0" t="n">
        <v>90</v>
      </c>
      <c r="E302" s="0" t="n">
        <v>3420</v>
      </c>
      <c r="F302" s="0" t="n">
        <v>22.2</v>
      </c>
      <c r="G302" s="0" t="n">
        <v>79</v>
      </c>
      <c r="H302" s="0" t="n">
        <v>1</v>
      </c>
      <c r="J302" s="0" t="n">
        <f aca="false">INDEX($B$1:$B$399, 278, 1)</f>
        <v>4</v>
      </c>
      <c r="K302" s="0" t="n">
        <f aca="false">$K$22 * $J$302 + $K$23</f>
        <v>28.6977671667648</v>
      </c>
    </row>
    <row r="303" customFormat="false" ht="15" hidden="false" customHeight="false" outlineLevel="0" collapsed="false">
      <c r="A303" s="0" t="n">
        <v>34.2</v>
      </c>
      <c r="B303" s="0" t="n">
        <v>4</v>
      </c>
      <c r="C303" s="0" t="n">
        <v>105</v>
      </c>
      <c r="D303" s="0" t="n">
        <v>70</v>
      </c>
      <c r="E303" s="0" t="n">
        <v>2200</v>
      </c>
      <c r="F303" s="0" t="n">
        <v>13.2</v>
      </c>
      <c r="G303" s="0" t="n">
        <v>79</v>
      </c>
      <c r="H303" s="0" t="n">
        <v>1</v>
      </c>
      <c r="J303" s="0" t="n">
        <f aca="false">INDEX($B$1:$B$399, 279, 1)</f>
        <v>6</v>
      </c>
      <c r="K303" s="0" t="n">
        <f aca="false">$K$22 * $J$303 + $K$23</f>
        <v>21.5719939979483</v>
      </c>
    </row>
    <row r="304" customFormat="false" ht="15" hidden="false" customHeight="false" outlineLevel="0" collapsed="false">
      <c r="A304" s="0" t="n">
        <v>34.5</v>
      </c>
      <c r="B304" s="0" t="n">
        <v>4</v>
      </c>
      <c r="C304" s="0" t="n">
        <v>105</v>
      </c>
      <c r="D304" s="0" t="n">
        <v>70</v>
      </c>
      <c r="E304" s="0" t="n">
        <v>2150</v>
      </c>
      <c r="F304" s="0" t="n">
        <v>14.9</v>
      </c>
      <c r="G304" s="0" t="n">
        <v>79</v>
      </c>
      <c r="H304" s="0" t="n">
        <v>1</v>
      </c>
      <c r="J304" s="0" t="n">
        <f aca="false">INDEX($B$1:$B$399, 280, 1)</f>
        <v>4</v>
      </c>
      <c r="K304" s="0" t="n">
        <f aca="false">$K$22 * $J$304 + $K$23</f>
        <v>28.6977671667648</v>
      </c>
    </row>
    <row r="305" customFormat="false" ht="15" hidden="false" customHeight="false" outlineLevel="0" collapsed="false">
      <c r="A305" s="0" t="n">
        <v>31.8</v>
      </c>
      <c r="B305" s="0" t="n">
        <v>4</v>
      </c>
      <c r="C305" s="0" t="n">
        <v>85</v>
      </c>
      <c r="D305" s="0" t="n">
        <v>65</v>
      </c>
      <c r="E305" s="0" t="n">
        <v>2020</v>
      </c>
      <c r="F305" s="0" t="n">
        <v>19.2</v>
      </c>
      <c r="G305" s="0" t="n">
        <v>79</v>
      </c>
      <c r="H305" s="0" t="n">
        <v>3</v>
      </c>
      <c r="J305" s="0" t="n">
        <f aca="false">INDEX($B$1:$B$399, 281, 1)</f>
        <v>4</v>
      </c>
      <c r="K305" s="0" t="n">
        <f aca="false">$K$22 * $J$305 + $K$23</f>
        <v>28.6977671667648</v>
      </c>
    </row>
    <row r="306" customFormat="false" ht="15" hidden="false" customHeight="false" outlineLevel="0" collapsed="false">
      <c r="A306" s="0" t="n">
        <v>37.3</v>
      </c>
      <c r="B306" s="0" t="n">
        <v>4</v>
      </c>
      <c r="C306" s="0" t="n">
        <v>91</v>
      </c>
      <c r="D306" s="0" t="n">
        <v>69</v>
      </c>
      <c r="E306" s="0" t="n">
        <v>2130</v>
      </c>
      <c r="F306" s="0" t="n">
        <v>14.7</v>
      </c>
      <c r="G306" s="0" t="n">
        <v>79</v>
      </c>
      <c r="H306" s="0" t="n">
        <v>2</v>
      </c>
      <c r="J306" s="0" t="n">
        <f aca="false">INDEX($B$1:$B$399, 282, 1)</f>
        <v>6</v>
      </c>
      <c r="K306" s="0" t="n">
        <f aca="false">$K$22 * $J$306 + $K$23</f>
        <v>21.5719939979483</v>
      </c>
    </row>
    <row r="307" customFormat="false" ht="15" hidden="false" customHeight="false" outlineLevel="0" collapsed="false">
      <c r="A307" s="0" t="n">
        <v>28.4</v>
      </c>
      <c r="B307" s="0" t="n">
        <v>4</v>
      </c>
      <c r="C307" s="0" t="n">
        <v>151</v>
      </c>
      <c r="D307" s="0" t="n">
        <v>90</v>
      </c>
      <c r="E307" s="0" t="n">
        <v>2670</v>
      </c>
      <c r="F307" s="0" t="n">
        <v>16</v>
      </c>
      <c r="G307" s="0" t="n">
        <v>79</v>
      </c>
      <c r="H307" s="0" t="n">
        <v>1</v>
      </c>
      <c r="J307" s="0" t="n">
        <f aca="false">INDEX($B$1:$B$399, 283, 1)</f>
        <v>6</v>
      </c>
      <c r="K307" s="0" t="n">
        <f aca="false">$K$22 * $J$307 + $K$23</f>
        <v>21.5719939979483</v>
      </c>
    </row>
    <row r="308" customFormat="false" ht="15" hidden="false" customHeight="false" outlineLevel="0" collapsed="false">
      <c r="A308" s="0" t="n">
        <v>28.8</v>
      </c>
      <c r="B308" s="0" t="n">
        <v>6</v>
      </c>
      <c r="C308" s="0" t="n">
        <v>173</v>
      </c>
      <c r="D308" s="0" t="n">
        <v>115</v>
      </c>
      <c r="E308" s="0" t="n">
        <v>2595</v>
      </c>
      <c r="F308" s="0" t="n">
        <v>11.3</v>
      </c>
      <c r="G308" s="0" t="n">
        <v>79</v>
      </c>
      <c r="H308" s="0" t="n">
        <v>1</v>
      </c>
      <c r="J308" s="0" t="n">
        <f aca="false">INDEX($B$1:$B$399, 284, 1)</f>
        <v>4</v>
      </c>
      <c r="K308" s="0" t="n">
        <f aca="false">$K$22 * $J$308 + $K$23</f>
        <v>28.6977671667648</v>
      </c>
    </row>
    <row r="309" customFormat="false" ht="15" hidden="false" customHeight="false" outlineLevel="0" collapsed="false">
      <c r="A309" s="0" t="n">
        <v>26.8</v>
      </c>
      <c r="B309" s="0" t="n">
        <v>6</v>
      </c>
      <c r="C309" s="0" t="n">
        <v>173</v>
      </c>
      <c r="D309" s="0" t="n">
        <v>115</v>
      </c>
      <c r="E309" s="0" t="n">
        <v>2700</v>
      </c>
      <c r="F309" s="0" t="n">
        <v>12.9</v>
      </c>
      <c r="G309" s="0" t="n">
        <v>79</v>
      </c>
      <c r="H309" s="0" t="n">
        <v>1</v>
      </c>
      <c r="J309" s="0" t="n">
        <f aca="false">INDEX($B$1:$B$399, 285, 1)</f>
        <v>6</v>
      </c>
      <c r="K309" s="0" t="n">
        <f aca="false">$K$22 * $J$309 + $K$23</f>
        <v>21.5719939979483</v>
      </c>
    </row>
    <row r="310" customFormat="false" ht="15" hidden="false" customHeight="false" outlineLevel="0" collapsed="false">
      <c r="A310" s="0" t="n">
        <v>33.5</v>
      </c>
      <c r="B310" s="0" t="n">
        <v>4</v>
      </c>
      <c r="C310" s="0" t="n">
        <v>151</v>
      </c>
      <c r="D310" s="0" t="n">
        <v>90</v>
      </c>
      <c r="E310" s="0" t="n">
        <v>2556</v>
      </c>
      <c r="F310" s="0" t="n">
        <v>13.2</v>
      </c>
      <c r="G310" s="0" t="n">
        <v>79</v>
      </c>
      <c r="H310" s="0" t="n">
        <v>1</v>
      </c>
      <c r="J310" s="0" t="n">
        <f aca="false">INDEX($B$1:$B$399, 286, 1)</f>
        <v>6</v>
      </c>
      <c r="K310" s="0" t="n">
        <f aca="false">$K$22 * $J$310 + $K$23</f>
        <v>21.5719939979483</v>
      </c>
    </row>
    <row r="311" customFormat="false" ht="15" hidden="false" customHeight="false" outlineLevel="0" collapsed="false">
      <c r="A311" s="0" t="n">
        <v>41.5</v>
      </c>
      <c r="B311" s="0" t="n">
        <v>4</v>
      </c>
      <c r="C311" s="0" t="n">
        <v>98</v>
      </c>
      <c r="D311" s="0" t="n">
        <v>76</v>
      </c>
      <c r="E311" s="0" t="n">
        <v>2144</v>
      </c>
      <c r="F311" s="0" t="n">
        <v>14.7</v>
      </c>
      <c r="G311" s="0" t="n">
        <v>80</v>
      </c>
      <c r="H311" s="0" t="n">
        <v>2</v>
      </c>
      <c r="J311" s="0" t="n">
        <f aca="false">INDEX($B$1:$B$399, 287, 1)</f>
        <v>8</v>
      </c>
      <c r="K311" s="0" t="n">
        <f aca="false">$K$22 * $J$311 + $K$23</f>
        <v>14.4462208291318</v>
      </c>
    </row>
    <row r="312" customFormat="false" ht="15" hidden="false" customHeight="false" outlineLevel="0" collapsed="false">
      <c r="A312" s="0" t="n">
        <v>38.1</v>
      </c>
      <c r="B312" s="0" t="n">
        <v>4</v>
      </c>
      <c r="C312" s="0" t="n">
        <v>89</v>
      </c>
      <c r="D312" s="0" t="n">
        <v>60</v>
      </c>
      <c r="E312" s="0" t="n">
        <v>1968</v>
      </c>
      <c r="F312" s="0" t="n">
        <v>18.8</v>
      </c>
      <c r="G312" s="0" t="n">
        <v>80</v>
      </c>
      <c r="H312" s="0" t="n">
        <v>3</v>
      </c>
      <c r="J312" s="0" t="n">
        <f aca="false">INDEX($B$1:$B$399, 288, 1)</f>
        <v>8</v>
      </c>
      <c r="K312" s="0" t="n">
        <f aca="false">$K$22 * $J$312 + $K$23</f>
        <v>14.4462208291318</v>
      </c>
    </row>
    <row r="313" customFormat="false" ht="15" hidden="false" customHeight="false" outlineLevel="0" collapsed="false">
      <c r="A313" s="0" t="n">
        <v>32.1</v>
      </c>
      <c r="B313" s="0" t="n">
        <v>4</v>
      </c>
      <c r="C313" s="0" t="n">
        <v>98</v>
      </c>
      <c r="D313" s="0" t="n">
        <v>70</v>
      </c>
      <c r="E313" s="0" t="n">
        <v>2120</v>
      </c>
      <c r="F313" s="0" t="n">
        <v>15.5</v>
      </c>
      <c r="G313" s="0" t="n">
        <v>80</v>
      </c>
      <c r="H313" s="0" t="n">
        <v>1</v>
      </c>
      <c r="J313" s="0" t="n">
        <f aca="false">INDEX($B$1:$B$399, 289, 1)</f>
        <v>8</v>
      </c>
      <c r="K313" s="0" t="n">
        <f aca="false">$K$22 * $J$313 + $K$23</f>
        <v>14.4462208291318</v>
      </c>
    </row>
    <row r="314" customFormat="false" ht="15" hidden="false" customHeight="false" outlineLevel="0" collapsed="false">
      <c r="A314" s="0" t="n">
        <v>37.2</v>
      </c>
      <c r="B314" s="0" t="n">
        <v>4</v>
      </c>
      <c r="C314" s="0" t="n">
        <v>86</v>
      </c>
      <c r="D314" s="0" t="n">
        <v>65</v>
      </c>
      <c r="E314" s="0" t="n">
        <v>2019</v>
      </c>
      <c r="F314" s="0" t="n">
        <v>16.4</v>
      </c>
      <c r="G314" s="0" t="n">
        <v>80</v>
      </c>
      <c r="H314" s="0" t="n">
        <v>3</v>
      </c>
      <c r="J314" s="0" t="n">
        <f aca="false">INDEX($B$1:$B$399, 290, 1)</f>
        <v>8</v>
      </c>
      <c r="K314" s="0" t="n">
        <f aca="false">$K$22 * $J$314 + $K$23</f>
        <v>14.4462208291318</v>
      </c>
    </row>
    <row r="315" customFormat="false" ht="15" hidden="false" customHeight="false" outlineLevel="0" collapsed="false">
      <c r="A315" s="0" t="n">
        <v>28</v>
      </c>
      <c r="B315" s="0" t="n">
        <v>4</v>
      </c>
      <c r="C315" s="0" t="n">
        <v>151</v>
      </c>
      <c r="D315" s="0" t="n">
        <v>90</v>
      </c>
      <c r="E315" s="0" t="n">
        <v>2678</v>
      </c>
      <c r="F315" s="0" t="n">
        <v>16.5</v>
      </c>
      <c r="G315" s="0" t="n">
        <v>80</v>
      </c>
      <c r="H315" s="0" t="n">
        <v>1</v>
      </c>
      <c r="J315" s="0" t="n">
        <f aca="false">INDEX($B$1:$B$399, 291, 1)</f>
        <v>8</v>
      </c>
      <c r="K315" s="0" t="n">
        <f aca="false">$K$22 * $J$315 + $K$23</f>
        <v>14.4462208291318</v>
      </c>
    </row>
    <row r="316" customFormat="false" ht="15" hidden="false" customHeight="false" outlineLevel="0" collapsed="false">
      <c r="A316" s="0" t="n">
        <v>26.4</v>
      </c>
      <c r="B316" s="0" t="n">
        <v>4</v>
      </c>
      <c r="C316" s="0" t="n">
        <v>140</v>
      </c>
      <c r="D316" s="0" t="n">
        <v>88</v>
      </c>
      <c r="E316" s="0" t="n">
        <v>2870</v>
      </c>
      <c r="F316" s="0" t="n">
        <v>18.1</v>
      </c>
      <c r="G316" s="0" t="n">
        <v>80</v>
      </c>
      <c r="H316" s="0" t="n">
        <v>1</v>
      </c>
      <c r="J316" s="0" t="n">
        <f aca="false">INDEX($B$1:$B$399, 292, 1)</f>
        <v>8</v>
      </c>
      <c r="K316" s="0" t="n">
        <f aca="false">$K$22 * $J$316 + $K$23</f>
        <v>14.4462208291318</v>
      </c>
    </row>
    <row r="317" customFormat="false" ht="15" hidden="false" customHeight="false" outlineLevel="0" collapsed="false">
      <c r="A317" s="0" t="n">
        <v>24.3</v>
      </c>
      <c r="B317" s="0" t="n">
        <v>4</v>
      </c>
      <c r="C317" s="0" t="n">
        <v>151</v>
      </c>
      <c r="D317" s="0" t="n">
        <v>90</v>
      </c>
      <c r="E317" s="0" t="n">
        <v>3003</v>
      </c>
      <c r="F317" s="0" t="n">
        <v>20.1</v>
      </c>
      <c r="G317" s="0" t="n">
        <v>80</v>
      </c>
      <c r="H317" s="0" t="n">
        <v>1</v>
      </c>
      <c r="J317" s="0" t="n">
        <f aca="false">INDEX($B$1:$B$399, 293, 1)</f>
        <v>8</v>
      </c>
      <c r="K317" s="0" t="n">
        <f aca="false">$K$22 * $J$317 + $K$23</f>
        <v>14.4462208291318</v>
      </c>
    </row>
    <row r="318" customFormat="false" ht="15" hidden="false" customHeight="false" outlineLevel="0" collapsed="false">
      <c r="A318" s="0" t="n">
        <v>19.1</v>
      </c>
      <c r="B318" s="0" t="n">
        <v>6</v>
      </c>
      <c r="C318" s="0" t="n">
        <v>225</v>
      </c>
      <c r="D318" s="0" t="n">
        <v>90</v>
      </c>
      <c r="E318" s="0" t="n">
        <v>3381</v>
      </c>
      <c r="F318" s="0" t="n">
        <v>18.7</v>
      </c>
      <c r="G318" s="0" t="n">
        <v>80</v>
      </c>
      <c r="H318" s="0" t="n">
        <v>1</v>
      </c>
      <c r="J318" s="0" t="n">
        <f aca="false">INDEX($B$1:$B$399, 294, 1)</f>
        <v>8</v>
      </c>
      <c r="K318" s="0" t="n">
        <f aca="false">$K$22 * $J$318 + $K$23</f>
        <v>14.4462208291318</v>
      </c>
    </row>
    <row r="319" customFormat="false" ht="15" hidden="false" customHeight="false" outlineLevel="0" collapsed="false">
      <c r="A319" s="0" t="n">
        <v>34.3</v>
      </c>
      <c r="B319" s="0" t="n">
        <v>4</v>
      </c>
      <c r="C319" s="0" t="n">
        <v>97</v>
      </c>
      <c r="D319" s="0" t="n">
        <v>78</v>
      </c>
      <c r="E319" s="0" t="n">
        <v>2188</v>
      </c>
      <c r="F319" s="0" t="n">
        <v>15.8</v>
      </c>
      <c r="G319" s="0" t="n">
        <v>80</v>
      </c>
      <c r="H319" s="0" t="n">
        <v>2</v>
      </c>
      <c r="J319" s="0" t="n">
        <f aca="false">INDEX($B$1:$B$399, 295, 1)</f>
        <v>4</v>
      </c>
      <c r="K319" s="0" t="n">
        <f aca="false">$K$22 * $J$319 + $K$23</f>
        <v>28.6977671667648</v>
      </c>
    </row>
    <row r="320" customFormat="false" ht="15" hidden="false" customHeight="false" outlineLevel="0" collapsed="false">
      <c r="A320" s="0" t="n">
        <v>29.8</v>
      </c>
      <c r="B320" s="0" t="n">
        <v>4</v>
      </c>
      <c r="C320" s="0" t="n">
        <v>134</v>
      </c>
      <c r="D320" s="0" t="n">
        <v>90</v>
      </c>
      <c r="E320" s="0" t="n">
        <v>2711</v>
      </c>
      <c r="F320" s="0" t="n">
        <v>15.5</v>
      </c>
      <c r="G320" s="0" t="n">
        <v>80</v>
      </c>
      <c r="H320" s="0" t="n">
        <v>3</v>
      </c>
      <c r="J320" s="0" t="n">
        <f aca="false">INDEX($B$1:$B$399, 296, 1)</f>
        <v>4</v>
      </c>
      <c r="K320" s="0" t="n">
        <f aca="false">$K$22 * $J$320 + $K$23</f>
        <v>28.6977671667648</v>
      </c>
    </row>
    <row r="321" customFormat="false" ht="15" hidden="false" customHeight="false" outlineLevel="0" collapsed="false">
      <c r="A321" s="0" t="n">
        <v>31.3</v>
      </c>
      <c r="B321" s="0" t="n">
        <v>4</v>
      </c>
      <c r="C321" s="0" t="n">
        <v>120</v>
      </c>
      <c r="D321" s="0" t="n">
        <v>75</v>
      </c>
      <c r="E321" s="0" t="n">
        <v>2542</v>
      </c>
      <c r="F321" s="0" t="n">
        <v>17.5</v>
      </c>
      <c r="G321" s="0" t="n">
        <v>80</v>
      </c>
      <c r="H321" s="0" t="n">
        <v>3</v>
      </c>
      <c r="J321" s="0" t="n">
        <f aca="false">INDEX($B$1:$B$399, 297, 1)</f>
        <v>4</v>
      </c>
      <c r="K321" s="0" t="n">
        <f aca="false">$K$22 * $J$321 + $K$23</f>
        <v>28.6977671667648</v>
      </c>
    </row>
    <row r="322" customFormat="false" ht="15" hidden="false" customHeight="false" outlineLevel="0" collapsed="false">
      <c r="A322" s="0" t="n">
        <v>37</v>
      </c>
      <c r="B322" s="0" t="n">
        <v>4</v>
      </c>
      <c r="C322" s="0" t="n">
        <v>119</v>
      </c>
      <c r="D322" s="0" t="n">
        <v>92</v>
      </c>
      <c r="E322" s="0" t="n">
        <v>2434</v>
      </c>
      <c r="F322" s="0" t="n">
        <v>15</v>
      </c>
      <c r="G322" s="0" t="n">
        <v>80</v>
      </c>
      <c r="H322" s="0" t="n">
        <v>3</v>
      </c>
      <c r="J322" s="0" t="n">
        <f aca="false">INDEX($B$1:$B$399, 298, 1)</f>
        <v>4</v>
      </c>
      <c r="K322" s="0" t="n">
        <f aca="false">$K$22 * $J$322 + $K$23</f>
        <v>28.6977671667648</v>
      </c>
    </row>
    <row r="323" customFormat="false" ht="15" hidden="false" customHeight="false" outlineLevel="0" collapsed="false">
      <c r="A323" s="0" t="n">
        <v>32.2</v>
      </c>
      <c r="B323" s="0" t="n">
        <v>4</v>
      </c>
      <c r="C323" s="0" t="n">
        <v>108</v>
      </c>
      <c r="D323" s="0" t="n">
        <v>75</v>
      </c>
      <c r="E323" s="0" t="n">
        <v>2265</v>
      </c>
      <c r="F323" s="0" t="n">
        <v>15.2</v>
      </c>
      <c r="G323" s="0" t="n">
        <v>80</v>
      </c>
      <c r="H323" s="0" t="n">
        <v>3</v>
      </c>
      <c r="J323" s="0" t="n">
        <f aca="false">INDEX($B$1:$B$399, 299, 1)</f>
        <v>5</v>
      </c>
      <c r="K323" s="0" t="n">
        <f aca="false">$K$22 * $J$323 + $K$23</f>
        <v>25.1348805823565</v>
      </c>
    </row>
    <row r="324" customFormat="false" ht="15" hidden="false" customHeight="false" outlineLevel="0" collapsed="false">
      <c r="A324" s="0" t="n">
        <v>46.6</v>
      </c>
      <c r="B324" s="0" t="n">
        <v>4</v>
      </c>
      <c r="C324" s="0" t="n">
        <v>86</v>
      </c>
      <c r="D324" s="0" t="n">
        <v>65</v>
      </c>
      <c r="E324" s="0" t="n">
        <v>2110</v>
      </c>
      <c r="F324" s="0" t="n">
        <v>17.9</v>
      </c>
      <c r="G324" s="0" t="n">
        <v>80</v>
      </c>
      <c r="H324" s="0" t="n">
        <v>3</v>
      </c>
      <c r="J324" s="0" t="n">
        <f aca="false">INDEX($B$1:$B$399, 300, 1)</f>
        <v>8</v>
      </c>
      <c r="K324" s="0" t="n">
        <f aca="false">$K$22 * $J$324 + $K$23</f>
        <v>14.4462208291318</v>
      </c>
    </row>
    <row r="325" customFormat="false" ht="15" hidden="false" customHeight="false" outlineLevel="0" collapsed="false">
      <c r="A325" s="0" t="n">
        <v>27.9</v>
      </c>
      <c r="B325" s="0" t="n">
        <v>4</v>
      </c>
      <c r="C325" s="0" t="n">
        <v>156</v>
      </c>
      <c r="D325" s="0" t="n">
        <v>105</v>
      </c>
      <c r="E325" s="0" t="n">
        <v>2800</v>
      </c>
      <c r="F325" s="0" t="n">
        <v>14.4</v>
      </c>
      <c r="G325" s="0" t="n">
        <v>80</v>
      </c>
      <c r="H325" s="0" t="n">
        <v>1</v>
      </c>
      <c r="J325" s="0" t="n">
        <f aca="false">INDEX($B$1:$B$399, 301, 1)</f>
        <v>4</v>
      </c>
      <c r="K325" s="0" t="n">
        <f aca="false">$K$22 * $J$325 + $K$23</f>
        <v>28.6977671667648</v>
      </c>
    </row>
    <row r="326" customFormat="false" ht="15" hidden="false" customHeight="false" outlineLevel="0" collapsed="false">
      <c r="A326" s="0" t="n">
        <v>40.8</v>
      </c>
      <c r="B326" s="0" t="n">
        <v>4</v>
      </c>
      <c r="C326" s="0" t="n">
        <v>85</v>
      </c>
      <c r="D326" s="0" t="n">
        <v>65</v>
      </c>
      <c r="E326" s="0" t="n">
        <v>2110</v>
      </c>
      <c r="F326" s="0" t="n">
        <v>19.2</v>
      </c>
      <c r="G326" s="0" t="n">
        <v>80</v>
      </c>
      <c r="H326" s="0" t="n">
        <v>3</v>
      </c>
      <c r="J326" s="0" t="n">
        <f aca="false">INDEX($B$1:$B$399, 302, 1)</f>
        <v>8</v>
      </c>
      <c r="K326" s="0" t="n">
        <f aca="false">$K$22 * $J$326 + $K$23</f>
        <v>14.4462208291318</v>
      </c>
    </row>
    <row r="327" customFormat="false" ht="15" hidden="false" customHeight="false" outlineLevel="0" collapsed="false">
      <c r="A327" s="0" t="n">
        <v>44.3</v>
      </c>
      <c r="B327" s="0" t="n">
        <v>4</v>
      </c>
      <c r="C327" s="0" t="n">
        <v>90</v>
      </c>
      <c r="D327" s="0" t="n">
        <v>48</v>
      </c>
      <c r="E327" s="0" t="n">
        <v>2085</v>
      </c>
      <c r="F327" s="0" t="n">
        <v>21.7</v>
      </c>
      <c r="G327" s="0" t="n">
        <v>80</v>
      </c>
      <c r="H327" s="0" t="n">
        <v>2</v>
      </c>
      <c r="J327" s="0" t="n">
        <f aca="false">INDEX($B$1:$B$399, 303, 1)</f>
        <v>4</v>
      </c>
      <c r="K327" s="0" t="n">
        <f aca="false">$K$22 * $J$327 + $K$23</f>
        <v>28.6977671667648</v>
      </c>
    </row>
    <row r="328" customFormat="false" ht="15" hidden="false" customHeight="false" outlineLevel="0" collapsed="false">
      <c r="A328" s="0" t="n">
        <v>43.4</v>
      </c>
      <c r="B328" s="0" t="n">
        <v>4</v>
      </c>
      <c r="C328" s="0" t="n">
        <v>90</v>
      </c>
      <c r="D328" s="0" t="n">
        <v>48</v>
      </c>
      <c r="E328" s="0" t="n">
        <v>2335</v>
      </c>
      <c r="F328" s="0" t="n">
        <v>23.7</v>
      </c>
      <c r="G328" s="0" t="n">
        <v>80</v>
      </c>
      <c r="H328" s="0" t="n">
        <v>2</v>
      </c>
      <c r="J328" s="0" t="n">
        <f aca="false">INDEX($B$1:$B$399, 304, 1)</f>
        <v>4</v>
      </c>
      <c r="K328" s="0" t="n">
        <f aca="false">$K$22 * $J$328 + $K$23</f>
        <v>28.6977671667648</v>
      </c>
    </row>
    <row r="329" customFormat="false" ht="15" hidden="false" customHeight="false" outlineLevel="0" collapsed="false">
      <c r="A329" s="0" t="n">
        <v>36.4</v>
      </c>
      <c r="B329" s="0" t="n">
        <v>5</v>
      </c>
      <c r="C329" s="0" t="n">
        <v>121</v>
      </c>
      <c r="D329" s="0" t="n">
        <v>67</v>
      </c>
      <c r="E329" s="0" t="n">
        <v>2950</v>
      </c>
      <c r="F329" s="0" t="n">
        <v>19.9</v>
      </c>
      <c r="G329" s="0" t="n">
        <v>80</v>
      </c>
      <c r="H329" s="0" t="n">
        <v>2</v>
      </c>
      <c r="J329" s="0" t="n">
        <f aca="false">INDEX($B$1:$B$399, 305, 1)</f>
        <v>4</v>
      </c>
      <c r="K329" s="0" t="n">
        <f aca="false">$K$22 * $J$329 + $K$23</f>
        <v>28.6977671667648</v>
      </c>
    </row>
    <row r="330" customFormat="false" ht="15" hidden="false" customHeight="false" outlineLevel="0" collapsed="false">
      <c r="A330" s="0" t="n">
        <v>30</v>
      </c>
      <c r="B330" s="0" t="n">
        <v>4</v>
      </c>
      <c r="C330" s="0" t="n">
        <v>146</v>
      </c>
      <c r="D330" s="0" t="n">
        <v>67</v>
      </c>
      <c r="E330" s="0" t="n">
        <v>3250</v>
      </c>
      <c r="F330" s="0" t="n">
        <v>21.8</v>
      </c>
      <c r="G330" s="0" t="n">
        <v>80</v>
      </c>
      <c r="H330" s="0" t="n">
        <v>2</v>
      </c>
      <c r="J330" s="0" t="n">
        <f aca="false">INDEX($B$1:$B$399, 306, 1)</f>
        <v>4</v>
      </c>
      <c r="K330" s="0" t="n">
        <f aca="false">$K$22 * $J$330 + $K$23</f>
        <v>28.6977671667648</v>
      </c>
    </row>
    <row r="331" customFormat="false" ht="15" hidden="false" customHeight="false" outlineLevel="0" collapsed="false">
      <c r="A331" s="0" t="n">
        <v>44.6</v>
      </c>
      <c r="B331" s="0" t="n">
        <v>4</v>
      </c>
      <c r="C331" s="0" t="n">
        <v>91</v>
      </c>
      <c r="D331" s="0" t="n">
        <v>67</v>
      </c>
      <c r="E331" s="0" t="n">
        <v>1850</v>
      </c>
      <c r="F331" s="0" t="n">
        <v>13.8</v>
      </c>
      <c r="G331" s="0" t="n">
        <v>80</v>
      </c>
      <c r="H331" s="0" t="n">
        <v>3</v>
      </c>
      <c r="J331" s="0" t="n">
        <f aca="false">INDEX($B$1:$B$399, 307, 1)</f>
        <v>4</v>
      </c>
      <c r="K331" s="0" t="n">
        <f aca="false">$K$22 * $J$331 + $K$23</f>
        <v>28.6977671667648</v>
      </c>
    </row>
    <row r="332" customFormat="false" ht="15" hidden="false" customHeight="false" outlineLevel="0" collapsed="false">
      <c r="A332" s="0" t="n">
        <v>40.9</v>
      </c>
      <c r="B332" s="0" t="n">
        <v>4</v>
      </c>
      <c r="C332" s="0" t="n">
        <v>85</v>
      </c>
      <c r="D332" s="0" t="n">
        <v>67</v>
      </c>
      <c r="E332" s="0" t="n">
        <v>1835</v>
      </c>
      <c r="F332" s="0" t="n">
        <v>17.3</v>
      </c>
      <c r="G332" s="0" t="n">
        <v>80</v>
      </c>
      <c r="H332" s="0" t="n">
        <v>2</v>
      </c>
      <c r="J332" s="0" t="n">
        <f aca="false">INDEX($B$1:$B$399, 308, 1)</f>
        <v>6</v>
      </c>
      <c r="K332" s="0" t="n">
        <f aca="false">$K$22 * $J$332 + $K$23</f>
        <v>21.5719939979483</v>
      </c>
    </row>
    <row r="333" customFormat="false" ht="15" hidden="false" customHeight="false" outlineLevel="0" collapsed="false">
      <c r="A333" s="0" t="n">
        <v>33.8</v>
      </c>
      <c r="B333" s="0" t="n">
        <v>4</v>
      </c>
      <c r="C333" s="0" t="n">
        <v>97</v>
      </c>
      <c r="D333" s="0" t="n">
        <v>67</v>
      </c>
      <c r="E333" s="0" t="n">
        <v>2145</v>
      </c>
      <c r="F333" s="0" t="n">
        <v>18</v>
      </c>
      <c r="G333" s="0" t="n">
        <v>80</v>
      </c>
      <c r="H333" s="0" t="n">
        <v>3</v>
      </c>
      <c r="J333" s="0" t="n">
        <f aca="false">INDEX($B$1:$B$399, 309, 1)</f>
        <v>6</v>
      </c>
      <c r="K333" s="0" t="n">
        <f aca="false">$K$22 * $J$333 + $K$23</f>
        <v>21.5719939979483</v>
      </c>
    </row>
    <row r="334" customFormat="false" ht="15" hidden="false" customHeight="false" outlineLevel="0" collapsed="false">
      <c r="A334" s="0" t="n">
        <v>29.8</v>
      </c>
      <c r="B334" s="0" t="n">
        <v>4</v>
      </c>
      <c r="C334" s="0" t="n">
        <v>89</v>
      </c>
      <c r="D334" s="0" t="n">
        <v>62</v>
      </c>
      <c r="E334" s="0" t="n">
        <v>1845</v>
      </c>
      <c r="F334" s="0" t="n">
        <v>15.3</v>
      </c>
      <c r="G334" s="0" t="n">
        <v>80</v>
      </c>
      <c r="H334" s="0" t="n">
        <v>2</v>
      </c>
      <c r="J334" s="0" t="n">
        <f aca="false">INDEX($B$1:$B$399, 310, 1)</f>
        <v>4</v>
      </c>
      <c r="K334" s="0" t="n">
        <f aca="false">$K$22 * $J$334 + $K$23</f>
        <v>28.6977671667648</v>
      </c>
    </row>
    <row r="335" customFormat="false" ht="15" hidden="false" customHeight="false" outlineLevel="0" collapsed="false">
      <c r="A335" s="0" t="n">
        <v>32.7</v>
      </c>
      <c r="B335" s="0" t="n">
        <v>6</v>
      </c>
      <c r="C335" s="0" t="n">
        <v>168</v>
      </c>
      <c r="D335" s="0" t="n">
        <v>132</v>
      </c>
      <c r="E335" s="0" t="n">
        <v>2910</v>
      </c>
      <c r="F335" s="0" t="n">
        <v>11.4</v>
      </c>
      <c r="G335" s="0" t="n">
        <v>80</v>
      </c>
      <c r="H335" s="0" t="n">
        <v>3</v>
      </c>
      <c r="J335" s="0" t="n">
        <f aca="false">INDEX($B$1:$B$399, 311, 1)</f>
        <v>4</v>
      </c>
      <c r="K335" s="0" t="n">
        <f aca="false">$K$22 * $J$335 + $K$23</f>
        <v>28.6977671667648</v>
      </c>
    </row>
    <row r="336" customFormat="false" ht="15" hidden="false" customHeight="false" outlineLevel="0" collapsed="false">
      <c r="A336" s="0" t="n">
        <v>23.7</v>
      </c>
      <c r="B336" s="0" t="n">
        <v>3</v>
      </c>
      <c r="C336" s="0" t="n">
        <v>70</v>
      </c>
      <c r="D336" s="0" t="n">
        <v>100</v>
      </c>
      <c r="E336" s="0" t="n">
        <v>2420</v>
      </c>
      <c r="F336" s="0" t="n">
        <v>12.5</v>
      </c>
      <c r="G336" s="0" t="n">
        <v>80</v>
      </c>
      <c r="H336" s="0" t="n">
        <v>3</v>
      </c>
      <c r="J336" s="0" t="n">
        <f aca="false">INDEX($B$1:$B$399, 312, 1)</f>
        <v>4</v>
      </c>
      <c r="K336" s="0" t="n">
        <f aca="false">$K$22 * $J$336 + $K$23</f>
        <v>28.6977671667648</v>
      </c>
    </row>
    <row r="337" customFormat="false" ht="15" hidden="false" customHeight="false" outlineLevel="0" collapsed="false">
      <c r="A337" s="0" t="n">
        <v>35</v>
      </c>
      <c r="B337" s="0" t="n">
        <v>4</v>
      </c>
      <c r="C337" s="0" t="n">
        <v>122</v>
      </c>
      <c r="D337" s="0" t="n">
        <v>88</v>
      </c>
      <c r="E337" s="0" t="n">
        <v>2500</v>
      </c>
      <c r="F337" s="0" t="n">
        <v>15.1</v>
      </c>
      <c r="G337" s="0" t="n">
        <v>80</v>
      </c>
      <c r="H337" s="0" t="n">
        <v>2</v>
      </c>
      <c r="J337" s="0" t="n">
        <f aca="false">INDEX($B$1:$B$399, 313, 1)</f>
        <v>4</v>
      </c>
      <c r="K337" s="0" t="n">
        <f aca="false">$K$22 * $J$337 + $K$23</f>
        <v>28.6977671667648</v>
      </c>
    </row>
    <row r="338" customFormat="false" ht="15" hidden="false" customHeight="false" outlineLevel="0" collapsed="false">
      <c r="A338" s="0" t="n">
        <v>23.6</v>
      </c>
      <c r="B338" s="0" t="n">
        <v>4</v>
      </c>
      <c r="C338" s="0" t="n">
        <v>140</v>
      </c>
      <c r="D338" s="0" t="n">
        <v>84</v>
      </c>
      <c r="E338" s="0" t="n">
        <v>2905</v>
      </c>
      <c r="F338" s="0" t="n">
        <v>14.3</v>
      </c>
      <c r="G338" s="0" t="n">
        <v>80</v>
      </c>
      <c r="H338" s="0" t="n">
        <v>1</v>
      </c>
      <c r="J338" s="0" t="n">
        <f aca="false">INDEX($B$1:$B$399, 314, 1)</f>
        <v>4</v>
      </c>
      <c r="K338" s="0" t="n">
        <f aca="false">$K$22 * $J$338 + $K$23</f>
        <v>28.6977671667648</v>
      </c>
    </row>
    <row r="339" customFormat="false" ht="15" hidden="false" customHeight="false" outlineLevel="0" collapsed="false">
      <c r="A339" s="0" t="n">
        <v>32.4</v>
      </c>
      <c r="B339" s="0" t="n">
        <v>4</v>
      </c>
      <c r="C339" s="0" t="n">
        <v>107</v>
      </c>
      <c r="D339" s="0" t="n">
        <v>72</v>
      </c>
      <c r="E339" s="0" t="n">
        <v>2290</v>
      </c>
      <c r="F339" s="0" t="n">
        <v>17</v>
      </c>
      <c r="G339" s="0" t="n">
        <v>80</v>
      </c>
      <c r="H339" s="0" t="n">
        <v>3</v>
      </c>
      <c r="J339" s="0" t="n">
        <f aca="false">INDEX($B$1:$B$399, 315, 1)</f>
        <v>4</v>
      </c>
      <c r="K339" s="0" t="n">
        <f aca="false">$K$22 * $J$339 + $K$23</f>
        <v>28.6977671667648</v>
      </c>
    </row>
    <row r="340" customFormat="false" ht="15" hidden="false" customHeight="false" outlineLevel="0" collapsed="false">
      <c r="A340" s="0" t="n">
        <v>27.2</v>
      </c>
      <c r="B340" s="0" t="n">
        <v>4</v>
      </c>
      <c r="C340" s="0" t="n">
        <v>135</v>
      </c>
      <c r="D340" s="0" t="n">
        <v>84</v>
      </c>
      <c r="E340" s="0" t="n">
        <v>2490</v>
      </c>
      <c r="F340" s="0" t="n">
        <v>15.7</v>
      </c>
      <c r="G340" s="0" t="n">
        <v>81</v>
      </c>
      <c r="H340" s="0" t="n">
        <v>1</v>
      </c>
      <c r="J340" s="0" t="n">
        <f aca="false">INDEX($B$1:$B$399, 316, 1)</f>
        <v>4</v>
      </c>
      <c r="K340" s="0" t="n">
        <f aca="false">$K$22 * $J$340 + $K$23</f>
        <v>28.6977671667648</v>
      </c>
    </row>
    <row r="341" customFormat="false" ht="15" hidden="false" customHeight="false" outlineLevel="0" collapsed="false">
      <c r="A341" s="0" t="n">
        <v>26.6</v>
      </c>
      <c r="B341" s="0" t="n">
        <v>4</v>
      </c>
      <c r="C341" s="0" t="n">
        <v>151</v>
      </c>
      <c r="D341" s="0" t="n">
        <v>84</v>
      </c>
      <c r="E341" s="0" t="n">
        <v>2635</v>
      </c>
      <c r="F341" s="0" t="n">
        <v>16.4</v>
      </c>
      <c r="G341" s="0" t="n">
        <v>81</v>
      </c>
      <c r="H341" s="0" t="n">
        <v>1</v>
      </c>
      <c r="J341" s="0" t="n">
        <f aca="false">INDEX($B$1:$B$399, 317, 1)</f>
        <v>4</v>
      </c>
      <c r="K341" s="0" t="n">
        <f aca="false">$K$22 * $J$341 + $K$23</f>
        <v>28.6977671667648</v>
      </c>
    </row>
    <row r="342" customFormat="false" ht="15" hidden="false" customHeight="false" outlineLevel="0" collapsed="false">
      <c r="A342" s="0" t="n">
        <v>25.8</v>
      </c>
      <c r="B342" s="0" t="n">
        <v>4</v>
      </c>
      <c r="C342" s="0" t="n">
        <v>156</v>
      </c>
      <c r="D342" s="0" t="n">
        <v>92</v>
      </c>
      <c r="E342" s="0" t="n">
        <v>2620</v>
      </c>
      <c r="F342" s="0" t="n">
        <v>14.4</v>
      </c>
      <c r="G342" s="0" t="n">
        <v>81</v>
      </c>
      <c r="H342" s="0" t="n">
        <v>1</v>
      </c>
      <c r="J342" s="0" t="n">
        <f aca="false">INDEX($B$1:$B$399, 318, 1)</f>
        <v>6</v>
      </c>
      <c r="K342" s="0" t="n">
        <f aca="false">$K$22 * $J$342 + $K$23</f>
        <v>21.5719939979483</v>
      </c>
    </row>
    <row r="343" customFormat="false" ht="15" hidden="false" customHeight="false" outlineLevel="0" collapsed="false">
      <c r="A343" s="0" t="n">
        <v>23.5</v>
      </c>
      <c r="B343" s="0" t="n">
        <v>6</v>
      </c>
      <c r="C343" s="0" t="n">
        <v>173</v>
      </c>
      <c r="D343" s="0" t="n">
        <v>110</v>
      </c>
      <c r="E343" s="0" t="n">
        <v>2725</v>
      </c>
      <c r="F343" s="0" t="n">
        <v>12.6</v>
      </c>
      <c r="G343" s="0" t="n">
        <v>81</v>
      </c>
      <c r="H343" s="0" t="n">
        <v>1</v>
      </c>
      <c r="J343" s="0" t="n">
        <f aca="false">INDEX($B$1:$B$399, 319, 1)</f>
        <v>4</v>
      </c>
      <c r="K343" s="0" t="n">
        <f aca="false">$K$22 * $J$343 + $K$23</f>
        <v>28.6977671667648</v>
      </c>
    </row>
    <row r="344" customFormat="false" ht="15" hidden="false" customHeight="false" outlineLevel="0" collapsed="false">
      <c r="A344" s="0" t="n">
        <v>30</v>
      </c>
      <c r="B344" s="0" t="n">
        <v>4</v>
      </c>
      <c r="C344" s="0" t="n">
        <v>135</v>
      </c>
      <c r="D344" s="0" t="n">
        <v>84</v>
      </c>
      <c r="E344" s="0" t="n">
        <v>2385</v>
      </c>
      <c r="F344" s="0" t="n">
        <v>12.9</v>
      </c>
      <c r="G344" s="0" t="n">
        <v>81</v>
      </c>
      <c r="H344" s="0" t="n">
        <v>1</v>
      </c>
      <c r="J344" s="0" t="n">
        <f aca="false">INDEX($B$1:$B$399, 320, 1)</f>
        <v>4</v>
      </c>
      <c r="K344" s="0" t="n">
        <f aca="false">$K$22 * $J$344 + $K$23</f>
        <v>28.6977671667648</v>
      </c>
    </row>
    <row r="345" customFormat="false" ht="15" hidden="false" customHeight="false" outlineLevel="0" collapsed="false">
      <c r="A345" s="0" t="n">
        <v>39.1</v>
      </c>
      <c r="B345" s="0" t="n">
        <v>4</v>
      </c>
      <c r="C345" s="0" t="n">
        <v>79</v>
      </c>
      <c r="D345" s="0" t="n">
        <v>58</v>
      </c>
      <c r="E345" s="0" t="n">
        <v>1755</v>
      </c>
      <c r="F345" s="0" t="n">
        <v>16.9</v>
      </c>
      <c r="G345" s="0" t="n">
        <v>81</v>
      </c>
      <c r="H345" s="0" t="n">
        <v>3</v>
      </c>
      <c r="J345" s="0" t="n">
        <f aca="false">INDEX($B$1:$B$399, 321, 1)</f>
        <v>4</v>
      </c>
      <c r="K345" s="0" t="n">
        <f aca="false">$K$22 * $J$345 + $K$23</f>
        <v>28.6977671667648</v>
      </c>
    </row>
    <row r="346" customFormat="false" ht="15" hidden="false" customHeight="false" outlineLevel="0" collapsed="false">
      <c r="A346" s="0" t="n">
        <v>39</v>
      </c>
      <c r="B346" s="0" t="n">
        <v>4</v>
      </c>
      <c r="C346" s="0" t="n">
        <v>86</v>
      </c>
      <c r="D346" s="0" t="n">
        <v>64</v>
      </c>
      <c r="E346" s="0" t="n">
        <v>1875</v>
      </c>
      <c r="F346" s="0" t="n">
        <v>16.4</v>
      </c>
      <c r="G346" s="0" t="n">
        <v>81</v>
      </c>
      <c r="H346" s="0" t="n">
        <v>1</v>
      </c>
      <c r="J346" s="0" t="n">
        <f aca="false">INDEX($B$1:$B$399, 322, 1)</f>
        <v>4</v>
      </c>
      <c r="K346" s="0" t="n">
        <f aca="false">$K$22 * $J$346 + $K$23</f>
        <v>28.6977671667648</v>
      </c>
    </row>
    <row r="347" customFormat="false" ht="15" hidden="false" customHeight="false" outlineLevel="0" collapsed="false">
      <c r="A347" s="0" t="n">
        <v>35.1</v>
      </c>
      <c r="B347" s="0" t="n">
        <v>4</v>
      </c>
      <c r="C347" s="0" t="n">
        <v>81</v>
      </c>
      <c r="D347" s="0" t="n">
        <v>60</v>
      </c>
      <c r="E347" s="0" t="n">
        <v>1760</v>
      </c>
      <c r="F347" s="0" t="n">
        <v>16.1</v>
      </c>
      <c r="G347" s="0" t="n">
        <v>81</v>
      </c>
      <c r="H347" s="0" t="n">
        <v>3</v>
      </c>
      <c r="J347" s="0" t="n">
        <f aca="false">INDEX($B$1:$B$399, 323, 1)</f>
        <v>4</v>
      </c>
      <c r="K347" s="0" t="n">
        <f aca="false">$K$22 * $J$347 + $K$23</f>
        <v>28.6977671667648</v>
      </c>
    </row>
    <row r="348" customFormat="false" ht="15" hidden="false" customHeight="false" outlineLevel="0" collapsed="false">
      <c r="A348" s="0" t="n">
        <v>32.3</v>
      </c>
      <c r="B348" s="0" t="n">
        <v>4</v>
      </c>
      <c r="C348" s="0" t="n">
        <v>97</v>
      </c>
      <c r="D348" s="0" t="n">
        <v>67</v>
      </c>
      <c r="E348" s="0" t="n">
        <v>2065</v>
      </c>
      <c r="F348" s="0" t="n">
        <v>17.8</v>
      </c>
      <c r="G348" s="0" t="n">
        <v>81</v>
      </c>
      <c r="H348" s="0" t="n">
        <v>3</v>
      </c>
      <c r="J348" s="0" t="n">
        <f aca="false">INDEX($B$1:$B$399, 324, 1)</f>
        <v>4</v>
      </c>
      <c r="K348" s="0" t="n">
        <f aca="false">$K$22 * $J$348 + $K$23</f>
        <v>28.6977671667648</v>
      </c>
    </row>
    <row r="349" customFormat="false" ht="15" hidden="false" customHeight="false" outlineLevel="0" collapsed="false">
      <c r="A349" s="0" t="n">
        <v>37</v>
      </c>
      <c r="B349" s="0" t="n">
        <v>4</v>
      </c>
      <c r="C349" s="0" t="n">
        <v>85</v>
      </c>
      <c r="D349" s="0" t="n">
        <v>65</v>
      </c>
      <c r="E349" s="0" t="n">
        <v>1975</v>
      </c>
      <c r="F349" s="0" t="n">
        <v>19.4</v>
      </c>
      <c r="G349" s="0" t="n">
        <v>81</v>
      </c>
      <c r="H349" s="0" t="n">
        <v>3</v>
      </c>
      <c r="J349" s="0" t="n">
        <f aca="false">INDEX($B$1:$B$399, 325, 1)</f>
        <v>4</v>
      </c>
      <c r="K349" s="0" t="n">
        <f aca="false">$K$22 * $J$349 + $K$23</f>
        <v>28.6977671667648</v>
      </c>
    </row>
    <row r="350" customFormat="false" ht="15" hidden="false" customHeight="false" outlineLevel="0" collapsed="false">
      <c r="A350" s="0" t="n">
        <v>37.7</v>
      </c>
      <c r="B350" s="0" t="n">
        <v>4</v>
      </c>
      <c r="C350" s="0" t="n">
        <v>89</v>
      </c>
      <c r="D350" s="0" t="n">
        <v>62</v>
      </c>
      <c r="E350" s="0" t="n">
        <v>2050</v>
      </c>
      <c r="F350" s="0" t="n">
        <v>17.3</v>
      </c>
      <c r="G350" s="0" t="n">
        <v>81</v>
      </c>
      <c r="H350" s="0" t="n">
        <v>3</v>
      </c>
      <c r="J350" s="0" t="n">
        <f aca="false">INDEX($B$1:$B$399, 326, 1)</f>
        <v>4</v>
      </c>
      <c r="K350" s="0" t="n">
        <f aca="false">$K$22 * $J$350 + $K$23</f>
        <v>28.6977671667648</v>
      </c>
    </row>
    <row r="351" customFormat="false" ht="15" hidden="false" customHeight="false" outlineLevel="0" collapsed="false">
      <c r="A351" s="0" t="n">
        <v>34.1</v>
      </c>
      <c r="B351" s="0" t="n">
        <v>4</v>
      </c>
      <c r="C351" s="0" t="n">
        <v>91</v>
      </c>
      <c r="D351" s="0" t="n">
        <v>68</v>
      </c>
      <c r="E351" s="0" t="n">
        <v>1985</v>
      </c>
      <c r="F351" s="0" t="n">
        <v>16</v>
      </c>
      <c r="G351" s="0" t="n">
        <v>81</v>
      </c>
      <c r="H351" s="0" t="n">
        <v>3</v>
      </c>
      <c r="J351" s="0" t="n">
        <f aca="false">INDEX($B$1:$B$399, 327, 1)</f>
        <v>4</v>
      </c>
      <c r="K351" s="0" t="n">
        <f aca="false">$K$22 * $J$351 + $K$23</f>
        <v>28.6977671667648</v>
      </c>
    </row>
    <row r="352" customFormat="false" ht="15" hidden="false" customHeight="false" outlineLevel="0" collapsed="false">
      <c r="A352" s="0" t="n">
        <v>34.7</v>
      </c>
      <c r="B352" s="0" t="n">
        <v>4</v>
      </c>
      <c r="C352" s="0" t="n">
        <v>105</v>
      </c>
      <c r="D352" s="0" t="n">
        <v>63</v>
      </c>
      <c r="E352" s="0" t="n">
        <v>2215</v>
      </c>
      <c r="F352" s="0" t="n">
        <v>14.9</v>
      </c>
      <c r="G352" s="0" t="n">
        <v>81</v>
      </c>
      <c r="H352" s="0" t="n">
        <v>1</v>
      </c>
      <c r="J352" s="0" t="n">
        <f aca="false">INDEX($B$1:$B$399, 328, 1)</f>
        <v>4</v>
      </c>
      <c r="K352" s="0" t="n">
        <f aca="false">$K$22 * $J$352 + $K$23</f>
        <v>28.6977671667648</v>
      </c>
    </row>
    <row r="353" customFormat="false" ht="15" hidden="false" customHeight="false" outlineLevel="0" collapsed="false">
      <c r="A353" s="0" t="n">
        <v>34.4</v>
      </c>
      <c r="B353" s="0" t="n">
        <v>4</v>
      </c>
      <c r="C353" s="0" t="n">
        <v>98</v>
      </c>
      <c r="D353" s="0" t="n">
        <v>65</v>
      </c>
      <c r="E353" s="0" t="n">
        <v>2045</v>
      </c>
      <c r="F353" s="0" t="n">
        <v>16.2</v>
      </c>
      <c r="G353" s="0" t="n">
        <v>81</v>
      </c>
      <c r="H353" s="0" t="n">
        <v>1</v>
      </c>
      <c r="J353" s="0" t="n">
        <f aca="false">INDEX($B$1:$B$399, 329, 1)</f>
        <v>5</v>
      </c>
      <c r="K353" s="0" t="n">
        <f aca="false">$K$22 * $J$353 + $K$23</f>
        <v>25.1348805823565</v>
      </c>
    </row>
    <row r="354" customFormat="false" ht="15" hidden="false" customHeight="false" outlineLevel="0" collapsed="false">
      <c r="A354" s="0" t="n">
        <v>29.9</v>
      </c>
      <c r="B354" s="0" t="n">
        <v>4</v>
      </c>
      <c r="C354" s="0" t="n">
        <v>98</v>
      </c>
      <c r="D354" s="0" t="n">
        <v>65</v>
      </c>
      <c r="E354" s="0" t="n">
        <v>2380</v>
      </c>
      <c r="F354" s="0" t="n">
        <v>20.7</v>
      </c>
      <c r="G354" s="0" t="n">
        <v>81</v>
      </c>
      <c r="H354" s="0" t="n">
        <v>1</v>
      </c>
      <c r="J354" s="0" t="n">
        <f aca="false">INDEX($B$1:$B$399, 330, 1)</f>
        <v>4</v>
      </c>
      <c r="K354" s="0" t="n">
        <f aca="false">$K$22 * $J$354 + $K$23</f>
        <v>28.6977671667648</v>
      </c>
    </row>
    <row r="355" customFormat="false" ht="15" hidden="false" customHeight="false" outlineLevel="0" collapsed="false">
      <c r="A355" s="0" t="n">
        <v>33</v>
      </c>
      <c r="B355" s="0" t="n">
        <v>4</v>
      </c>
      <c r="C355" s="0" t="n">
        <v>105</v>
      </c>
      <c r="D355" s="0" t="n">
        <v>74</v>
      </c>
      <c r="E355" s="0" t="n">
        <v>2190</v>
      </c>
      <c r="F355" s="0" t="n">
        <v>14.2</v>
      </c>
      <c r="G355" s="0" t="n">
        <v>81</v>
      </c>
      <c r="H355" s="0" t="n">
        <v>2</v>
      </c>
      <c r="J355" s="0" t="n">
        <f aca="false">INDEX($B$1:$B$399, 331, 1)</f>
        <v>4</v>
      </c>
      <c r="K355" s="0" t="n">
        <f aca="false">$K$22 * $J$355 + $K$23</f>
        <v>28.6977671667648</v>
      </c>
    </row>
    <row r="356" customFormat="false" ht="15" hidden="false" customHeight="false" outlineLevel="0" collapsed="false">
      <c r="A356" s="0" t="n">
        <v>34.5</v>
      </c>
      <c r="B356" s="0" t="n">
        <v>4</v>
      </c>
      <c r="C356" s="0" t="n">
        <v>100</v>
      </c>
      <c r="D356" s="0" t="n">
        <v>74</v>
      </c>
      <c r="E356" s="0" t="n">
        <v>2320</v>
      </c>
      <c r="F356" s="0" t="n">
        <v>15.8</v>
      </c>
      <c r="G356" s="0" t="n">
        <v>81</v>
      </c>
      <c r="H356" s="0" t="n">
        <v>2</v>
      </c>
      <c r="J356" s="0" t="n">
        <f aca="false">INDEX($B$1:$B$399, 332, 1)</f>
        <v>4</v>
      </c>
      <c r="K356" s="0" t="n">
        <f aca="false">$K$22 * $J$356 + $K$23</f>
        <v>28.6977671667648</v>
      </c>
    </row>
    <row r="357" customFormat="false" ht="15" hidden="false" customHeight="false" outlineLevel="0" collapsed="false">
      <c r="A357" s="0" t="n">
        <v>33.7</v>
      </c>
      <c r="B357" s="0" t="n">
        <v>4</v>
      </c>
      <c r="C357" s="0" t="n">
        <v>107</v>
      </c>
      <c r="D357" s="0" t="n">
        <v>75</v>
      </c>
      <c r="E357" s="0" t="n">
        <v>2210</v>
      </c>
      <c r="F357" s="0" t="n">
        <v>14.4</v>
      </c>
      <c r="G357" s="0" t="n">
        <v>81</v>
      </c>
      <c r="H357" s="0" t="n">
        <v>3</v>
      </c>
      <c r="J357" s="0" t="n">
        <f aca="false">INDEX($B$1:$B$399, 333, 1)</f>
        <v>4</v>
      </c>
      <c r="K357" s="0" t="n">
        <f aca="false">$K$22 * $J$357 + $K$23</f>
        <v>28.6977671667648</v>
      </c>
    </row>
    <row r="358" customFormat="false" ht="15" hidden="false" customHeight="false" outlineLevel="0" collapsed="false">
      <c r="A358" s="0" t="n">
        <v>32.4</v>
      </c>
      <c r="B358" s="0" t="n">
        <v>4</v>
      </c>
      <c r="C358" s="0" t="n">
        <v>108</v>
      </c>
      <c r="D358" s="0" t="n">
        <v>75</v>
      </c>
      <c r="E358" s="0" t="n">
        <v>2350</v>
      </c>
      <c r="F358" s="0" t="n">
        <v>16.8</v>
      </c>
      <c r="G358" s="0" t="n">
        <v>81</v>
      </c>
      <c r="H358" s="0" t="n">
        <v>3</v>
      </c>
      <c r="J358" s="0" t="n">
        <f aca="false">INDEX($B$1:$B$399, 334, 1)</f>
        <v>4</v>
      </c>
      <c r="K358" s="0" t="n">
        <f aca="false">$K$22 * $J$358 + $K$23</f>
        <v>28.6977671667648</v>
      </c>
    </row>
    <row r="359" customFormat="false" ht="15" hidden="false" customHeight="false" outlineLevel="0" collapsed="false">
      <c r="A359" s="0" t="n">
        <v>32.9</v>
      </c>
      <c r="B359" s="0" t="n">
        <v>4</v>
      </c>
      <c r="C359" s="0" t="n">
        <v>119</v>
      </c>
      <c r="D359" s="0" t="n">
        <v>100</v>
      </c>
      <c r="E359" s="0" t="n">
        <v>2615</v>
      </c>
      <c r="F359" s="0" t="n">
        <v>14.8</v>
      </c>
      <c r="G359" s="0" t="n">
        <v>81</v>
      </c>
      <c r="H359" s="0" t="n">
        <v>3</v>
      </c>
      <c r="J359" s="0" t="n">
        <f aca="false">INDEX($B$1:$B$399, 335, 1)</f>
        <v>6</v>
      </c>
      <c r="K359" s="0" t="n">
        <f aca="false">$K$22 * $J$359 + $K$23</f>
        <v>21.5719939979483</v>
      </c>
    </row>
    <row r="360" customFormat="false" ht="15" hidden="false" customHeight="false" outlineLevel="0" collapsed="false">
      <c r="A360" s="0" t="n">
        <v>31.6</v>
      </c>
      <c r="B360" s="0" t="n">
        <v>4</v>
      </c>
      <c r="C360" s="0" t="n">
        <v>120</v>
      </c>
      <c r="D360" s="0" t="n">
        <v>74</v>
      </c>
      <c r="E360" s="0" t="n">
        <v>2635</v>
      </c>
      <c r="F360" s="0" t="n">
        <v>18.3</v>
      </c>
      <c r="G360" s="0" t="n">
        <v>81</v>
      </c>
      <c r="H360" s="0" t="n">
        <v>3</v>
      </c>
      <c r="J360" s="0" t="n">
        <f aca="false">INDEX($B$1:$B$399, 336, 1)</f>
        <v>3</v>
      </c>
      <c r="K360" s="0" t="n">
        <f aca="false">$K$22 * $J$360 + $K$23</f>
        <v>32.260653751173</v>
      </c>
    </row>
    <row r="361" customFormat="false" ht="15" hidden="false" customHeight="false" outlineLevel="0" collapsed="false">
      <c r="A361" s="0" t="n">
        <v>28.1</v>
      </c>
      <c r="B361" s="0" t="n">
        <v>4</v>
      </c>
      <c r="C361" s="0" t="n">
        <v>141</v>
      </c>
      <c r="D361" s="0" t="n">
        <v>80</v>
      </c>
      <c r="E361" s="0" t="n">
        <v>3230</v>
      </c>
      <c r="F361" s="0" t="n">
        <v>20.4</v>
      </c>
      <c r="G361" s="0" t="n">
        <v>81</v>
      </c>
      <c r="H361" s="0" t="n">
        <v>2</v>
      </c>
      <c r="J361" s="0" t="n">
        <f aca="false">INDEX($B$1:$B$399, 337, 1)</f>
        <v>4</v>
      </c>
      <c r="K361" s="0" t="n">
        <f aca="false">$K$22 * $J$361 + $K$23</f>
        <v>28.6977671667648</v>
      </c>
    </row>
    <row r="362" customFormat="false" ht="15" hidden="false" customHeight="false" outlineLevel="0" collapsed="false">
      <c r="A362" s="0" t="n">
        <v>30.7</v>
      </c>
      <c r="B362" s="0" t="n">
        <v>6</v>
      </c>
      <c r="C362" s="0" t="n">
        <v>145</v>
      </c>
      <c r="D362" s="0" t="n">
        <v>76</v>
      </c>
      <c r="E362" s="0" t="n">
        <v>3160</v>
      </c>
      <c r="F362" s="0" t="n">
        <v>19.6</v>
      </c>
      <c r="G362" s="0" t="n">
        <v>81</v>
      </c>
      <c r="H362" s="0" t="n">
        <v>2</v>
      </c>
      <c r="J362" s="0" t="n">
        <f aca="false">INDEX($B$1:$B$399, 338, 1)</f>
        <v>4</v>
      </c>
      <c r="K362" s="0" t="n">
        <f aca="false">$K$22 * $J$362 + $K$23</f>
        <v>28.6977671667648</v>
      </c>
    </row>
    <row r="363" customFormat="false" ht="15" hidden="false" customHeight="false" outlineLevel="0" collapsed="false">
      <c r="A363" s="0" t="n">
        <v>25.4</v>
      </c>
      <c r="B363" s="0" t="n">
        <v>6</v>
      </c>
      <c r="C363" s="0" t="n">
        <v>168</v>
      </c>
      <c r="D363" s="0" t="n">
        <v>116</v>
      </c>
      <c r="E363" s="0" t="n">
        <v>2900</v>
      </c>
      <c r="F363" s="0" t="n">
        <v>12.6</v>
      </c>
      <c r="G363" s="0" t="n">
        <v>81</v>
      </c>
      <c r="H363" s="0" t="n">
        <v>3</v>
      </c>
      <c r="J363" s="0" t="n">
        <f aca="false">INDEX($B$1:$B$399, 339, 1)</f>
        <v>4</v>
      </c>
      <c r="K363" s="0" t="n">
        <f aca="false">$K$22 * $J$363 + $K$23</f>
        <v>28.6977671667648</v>
      </c>
    </row>
    <row r="364" customFormat="false" ht="15" hidden="false" customHeight="false" outlineLevel="0" collapsed="false">
      <c r="A364" s="0" t="n">
        <v>24.2</v>
      </c>
      <c r="B364" s="0" t="n">
        <v>6</v>
      </c>
      <c r="C364" s="0" t="n">
        <v>146</v>
      </c>
      <c r="D364" s="0" t="n">
        <v>120</v>
      </c>
      <c r="E364" s="0" t="n">
        <v>2930</v>
      </c>
      <c r="F364" s="0" t="n">
        <v>13.8</v>
      </c>
      <c r="G364" s="0" t="n">
        <v>81</v>
      </c>
      <c r="H364" s="0" t="n">
        <v>3</v>
      </c>
      <c r="J364" s="0" t="n">
        <f aca="false">INDEX($B$1:$B$399, 340, 1)</f>
        <v>4</v>
      </c>
      <c r="K364" s="0" t="n">
        <f aca="false">$K$22 * $J$364 + $K$23</f>
        <v>28.6977671667648</v>
      </c>
    </row>
    <row r="365" customFormat="false" ht="15" hidden="false" customHeight="false" outlineLevel="0" collapsed="false">
      <c r="A365" s="0" t="n">
        <v>22.4</v>
      </c>
      <c r="B365" s="0" t="n">
        <v>6</v>
      </c>
      <c r="C365" s="0" t="n">
        <v>231</v>
      </c>
      <c r="D365" s="0" t="n">
        <v>110</v>
      </c>
      <c r="E365" s="0" t="n">
        <v>3415</v>
      </c>
      <c r="F365" s="0" t="n">
        <v>15.8</v>
      </c>
      <c r="G365" s="0" t="n">
        <v>81</v>
      </c>
      <c r="H365" s="0" t="n">
        <v>1</v>
      </c>
      <c r="J365" s="0" t="n">
        <f aca="false">INDEX($B$1:$B$399, 341, 1)</f>
        <v>4</v>
      </c>
      <c r="K365" s="0" t="n">
        <f aca="false">$K$22 * $J$365 + $K$23</f>
        <v>28.6977671667648</v>
      </c>
    </row>
    <row r="366" customFormat="false" ht="15" hidden="false" customHeight="false" outlineLevel="0" collapsed="false">
      <c r="A366" s="0" t="n">
        <v>26.6</v>
      </c>
      <c r="B366" s="0" t="n">
        <v>8</v>
      </c>
      <c r="C366" s="0" t="n">
        <v>350</v>
      </c>
      <c r="D366" s="0" t="n">
        <v>105</v>
      </c>
      <c r="E366" s="0" t="n">
        <v>3725</v>
      </c>
      <c r="F366" s="0" t="n">
        <v>19</v>
      </c>
      <c r="G366" s="0" t="n">
        <v>81</v>
      </c>
      <c r="H366" s="0" t="n">
        <v>1</v>
      </c>
      <c r="J366" s="0" t="n">
        <f aca="false">INDEX($B$1:$B$399, 342, 1)</f>
        <v>4</v>
      </c>
      <c r="K366" s="0" t="n">
        <f aca="false">$K$22 * $J$366 + $K$23</f>
        <v>28.6977671667648</v>
      </c>
    </row>
    <row r="367" customFormat="false" ht="15" hidden="false" customHeight="false" outlineLevel="0" collapsed="false">
      <c r="A367" s="0" t="n">
        <v>20.2</v>
      </c>
      <c r="B367" s="0" t="n">
        <v>6</v>
      </c>
      <c r="C367" s="0" t="n">
        <v>200</v>
      </c>
      <c r="D367" s="0" t="n">
        <v>88</v>
      </c>
      <c r="E367" s="0" t="n">
        <v>3060</v>
      </c>
      <c r="F367" s="0" t="n">
        <v>17.1</v>
      </c>
      <c r="G367" s="0" t="n">
        <v>81</v>
      </c>
      <c r="H367" s="0" t="n">
        <v>1</v>
      </c>
      <c r="J367" s="0" t="n">
        <f aca="false">INDEX($B$1:$B$399, 343, 1)</f>
        <v>6</v>
      </c>
      <c r="K367" s="0" t="n">
        <f aca="false">$K$22 * $J$367 + $K$23</f>
        <v>21.5719939979483</v>
      </c>
    </row>
    <row r="368" customFormat="false" ht="15" hidden="false" customHeight="false" outlineLevel="0" collapsed="false">
      <c r="A368" s="0" t="n">
        <v>17.6</v>
      </c>
      <c r="B368" s="0" t="n">
        <v>6</v>
      </c>
      <c r="C368" s="0" t="n">
        <v>225</v>
      </c>
      <c r="D368" s="0" t="n">
        <v>85</v>
      </c>
      <c r="E368" s="0" t="n">
        <v>3465</v>
      </c>
      <c r="F368" s="0" t="n">
        <v>16.6</v>
      </c>
      <c r="G368" s="0" t="n">
        <v>81</v>
      </c>
      <c r="H368" s="0" t="n">
        <v>1</v>
      </c>
      <c r="J368" s="0" t="n">
        <f aca="false">INDEX($B$1:$B$399, 344, 1)</f>
        <v>4</v>
      </c>
      <c r="K368" s="0" t="n">
        <f aca="false">$K$22 * $J$368 + $K$23</f>
        <v>28.6977671667648</v>
      </c>
    </row>
    <row r="369" customFormat="false" ht="15" hidden="false" customHeight="false" outlineLevel="0" collapsed="false">
      <c r="A369" s="0" t="n">
        <v>28</v>
      </c>
      <c r="B369" s="0" t="n">
        <v>4</v>
      </c>
      <c r="C369" s="0" t="n">
        <v>112</v>
      </c>
      <c r="D369" s="0" t="n">
        <v>88</v>
      </c>
      <c r="E369" s="0" t="n">
        <v>2605</v>
      </c>
      <c r="F369" s="0" t="n">
        <v>19.6</v>
      </c>
      <c r="G369" s="0" t="n">
        <v>82</v>
      </c>
      <c r="H369" s="0" t="n">
        <v>1</v>
      </c>
      <c r="J369" s="0" t="n">
        <f aca="false">INDEX($B$1:$B$399, 345, 1)</f>
        <v>4</v>
      </c>
      <c r="K369" s="0" t="n">
        <f aca="false">$K$22 * $J$369 + $K$23</f>
        <v>28.6977671667648</v>
      </c>
    </row>
    <row r="370" customFormat="false" ht="15" hidden="false" customHeight="false" outlineLevel="0" collapsed="false">
      <c r="A370" s="0" t="n">
        <v>27</v>
      </c>
      <c r="B370" s="0" t="n">
        <v>4</v>
      </c>
      <c r="C370" s="0" t="n">
        <v>112</v>
      </c>
      <c r="D370" s="0" t="n">
        <v>88</v>
      </c>
      <c r="E370" s="0" t="n">
        <v>2640</v>
      </c>
      <c r="F370" s="0" t="n">
        <v>18.6</v>
      </c>
      <c r="G370" s="0" t="n">
        <v>82</v>
      </c>
      <c r="H370" s="0" t="n">
        <v>1</v>
      </c>
      <c r="J370" s="0" t="n">
        <f aca="false">INDEX($B$1:$B$399, 346, 1)</f>
        <v>4</v>
      </c>
      <c r="K370" s="0" t="n">
        <f aca="false">$K$22 * $J$370 + $K$23</f>
        <v>28.6977671667648</v>
      </c>
    </row>
    <row r="371" customFormat="false" ht="15" hidden="false" customHeight="false" outlineLevel="0" collapsed="false">
      <c r="A371" s="0" t="n">
        <v>34</v>
      </c>
      <c r="B371" s="0" t="n">
        <v>4</v>
      </c>
      <c r="C371" s="0" t="n">
        <v>112</v>
      </c>
      <c r="D371" s="0" t="n">
        <v>88</v>
      </c>
      <c r="E371" s="0" t="n">
        <v>2395</v>
      </c>
      <c r="F371" s="0" t="n">
        <v>18</v>
      </c>
      <c r="G371" s="0" t="n">
        <v>82</v>
      </c>
      <c r="H371" s="0" t="n">
        <v>1</v>
      </c>
      <c r="J371" s="0" t="n">
        <f aca="false">INDEX($B$1:$B$399, 347, 1)</f>
        <v>4</v>
      </c>
      <c r="K371" s="0" t="n">
        <f aca="false">$K$22 * $J$371 + $K$23</f>
        <v>28.6977671667648</v>
      </c>
    </row>
    <row r="372" customFormat="false" ht="15" hidden="false" customHeight="false" outlineLevel="0" collapsed="false">
      <c r="A372" s="0" t="n">
        <v>31</v>
      </c>
      <c r="B372" s="0" t="n">
        <v>4</v>
      </c>
      <c r="C372" s="0" t="n">
        <v>112</v>
      </c>
      <c r="D372" s="0" t="n">
        <v>85</v>
      </c>
      <c r="E372" s="0" t="n">
        <v>2575</v>
      </c>
      <c r="F372" s="0" t="n">
        <v>16.2</v>
      </c>
      <c r="G372" s="0" t="n">
        <v>82</v>
      </c>
      <c r="H372" s="0" t="n">
        <v>1</v>
      </c>
      <c r="J372" s="0" t="n">
        <f aca="false">INDEX($B$1:$B$399, 348, 1)</f>
        <v>4</v>
      </c>
      <c r="K372" s="0" t="n">
        <f aca="false">$K$22 * $J$372 + $K$23</f>
        <v>28.6977671667648</v>
      </c>
    </row>
    <row r="373" customFormat="false" ht="15" hidden="false" customHeight="false" outlineLevel="0" collapsed="false">
      <c r="A373" s="0" t="n">
        <v>29</v>
      </c>
      <c r="B373" s="0" t="n">
        <v>4</v>
      </c>
      <c r="C373" s="0" t="n">
        <v>135</v>
      </c>
      <c r="D373" s="0" t="n">
        <v>84</v>
      </c>
      <c r="E373" s="0" t="n">
        <v>2525</v>
      </c>
      <c r="F373" s="0" t="n">
        <v>16</v>
      </c>
      <c r="G373" s="0" t="n">
        <v>82</v>
      </c>
      <c r="H373" s="0" t="n">
        <v>1</v>
      </c>
      <c r="J373" s="0" t="n">
        <f aca="false">INDEX($B$1:$B$399, 349, 1)</f>
        <v>4</v>
      </c>
      <c r="K373" s="0" t="n">
        <f aca="false">$K$22 * $J$373 + $K$23</f>
        <v>28.6977671667648</v>
      </c>
    </row>
    <row r="374" customFormat="false" ht="15" hidden="false" customHeight="false" outlineLevel="0" collapsed="false">
      <c r="A374" s="0" t="n">
        <v>27</v>
      </c>
      <c r="B374" s="0" t="n">
        <v>4</v>
      </c>
      <c r="C374" s="0" t="n">
        <v>151</v>
      </c>
      <c r="D374" s="0" t="n">
        <v>90</v>
      </c>
      <c r="E374" s="0" t="n">
        <v>2735</v>
      </c>
      <c r="F374" s="0" t="n">
        <v>18</v>
      </c>
      <c r="G374" s="0" t="n">
        <v>82</v>
      </c>
      <c r="H374" s="0" t="n">
        <v>1</v>
      </c>
      <c r="J374" s="0" t="n">
        <f aca="false">INDEX($B$1:$B$399, 350, 1)</f>
        <v>4</v>
      </c>
      <c r="K374" s="0" t="n">
        <f aca="false">$K$22 * $J$374 + $K$23</f>
        <v>28.6977671667648</v>
      </c>
    </row>
    <row r="375" customFormat="false" ht="15" hidden="false" customHeight="false" outlineLevel="0" collapsed="false">
      <c r="A375" s="0" t="n">
        <v>24</v>
      </c>
      <c r="B375" s="0" t="n">
        <v>4</v>
      </c>
      <c r="C375" s="0" t="n">
        <v>140</v>
      </c>
      <c r="D375" s="0" t="n">
        <v>92</v>
      </c>
      <c r="E375" s="0" t="n">
        <v>2865</v>
      </c>
      <c r="F375" s="0" t="n">
        <v>16.4</v>
      </c>
      <c r="G375" s="0" t="n">
        <v>82</v>
      </c>
      <c r="H375" s="0" t="n">
        <v>1</v>
      </c>
      <c r="J375" s="0" t="n">
        <f aca="false">INDEX($B$1:$B$399, 351, 1)</f>
        <v>4</v>
      </c>
      <c r="K375" s="0" t="n">
        <f aca="false">$K$22 * $J$375 + $K$23</f>
        <v>28.6977671667648</v>
      </c>
    </row>
    <row r="376" customFormat="false" ht="15" hidden="false" customHeight="false" outlineLevel="0" collapsed="false">
      <c r="A376" s="0" t="n">
        <v>23</v>
      </c>
      <c r="B376" s="0" t="n">
        <v>4</v>
      </c>
      <c r="C376" s="0" t="n">
        <v>151</v>
      </c>
      <c r="D376" s="0" t="n">
        <v>68</v>
      </c>
      <c r="E376" s="0" t="n">
        <v>3035</v>
      </c>
      <c r="F376" s="0" t="n">
        <v>20.5</v>
      </c>
      <c r="G376" s="0" t="n">
        <v>82</v>
      </c>
      <c r="H376" s="0" t="n">
        <v>1</v>
      </c>
      <c r="J376" s="0" t="n">
        <f aca="false">INDEX($B$1:$B$399, 352, 1)</f>
        <v>4</v>
      </c>
      <c r="K376" s="0" t="n">
        <f aca="false">$K$22 * $J$376 + $K$23</f>
        <v>28.6977671667648</v>
      </c>
    </row>
    <row r="377" customFormat="false" ht="15" hidden="false" customHeight="false" outlineLevel="0" collapsed="false">
      <c r="A377" s="0" t="n">
        <v>36</v>
      </c>
      <c r="B377" s="0" t="n">
        <v>4</v>
      </c>
      <c r="C377" s="0" t="n">
        <v>105</v>
      </c>
      <c r="D377" s="0" t="n">
        <v>74</v>
      </c>
      <c r="E377" s="0" t="n">
        <v>1980</v>
      </c>
      <c r="F377" s="0" t="n">
        <v>15.3</v>
      </c>
      <c r="G377" s="0" t="n">
        <v>82</v>
      </c>
      <c r="H377" s="0" t="n">
        <v>2</v>
      </c>
      <c r="J377" s="0" t="n">
        <f aca="false">INDEX($B$1:$B$399, 353, 1)</f>
        <v>4</v>
      </c>
      <c r="K377" s="0" t="n">
        <f aca="false">$K$22 * $J$377 + $K$23</f>
        <v>28.6977671667648</v>
      </c>
    </row>
    <row r="378" customFormat="false" ht="15" hidden="false" customHeight="false" outlineLevel="0" collapsed="false">
      <c r="A378" s="0" t="n">
        <v>37</v>
      </c>
      <c r="B378" s="0" t="n">
        <v>4</v>
      </c>
      <c r="C378" s="0" t="n">
        <v>91</v>
      </c>
      <c r="D378" s="0" t="n">
        <v>68</v>
      </c>
      <c r="E378" s="0" t="n">
        <v>2025</v>
      </c>
      <c r="F378" s="0" t="n">
        <v>18.2</v>
      </c>
      <c r="G378" s="0" t="n">
        <v>82</v>
      </c>
      <c r="H378" s="0" t="n">
        <v>3</v>
      </c>
      <c r="J378" s="0" t="n">
        <f aca="false">INDEX($B$1:$B$399, 354, 1)</f>
        <v>4</v>
      </c>
      <c r="K378" s="0" t="n">
        <f aca="false">$K$22 * $J$378 + $K$23</f>
        <v>28.6977671667648</v>
      </c>
    </row>
    <row r="379" customFormat="false" ht="15" hidden="false" customHeight="false" outlineLevel="0" collapsed="false">
      <c r="A379" s="0" t="n">
        <v>31</v>
      </c>
      <c r="B379" s="0" t="n">
        <v>4</v>
      </c>
      <c r="C379" s="0" t="n">
        <v>91</v>
      </c>
      <c r="D379" s="0" t="n">
        <v>68</v>
      </c>
      <c r="E379" s="0" t="n">
        <v>1970</v>
      </c>
      <c r="F379" s="0" t="n">
        <v>17.6</v>
      </c>
      <c r="G379" s="0" t="n">
        <v>82</v>
      </c>
      <c r="H379" s="0" t="n">
        <v>3</v>
      </c>
      <c r="J379" s="0" t="n">
        <f aca="false">INDEX($B$1:$B$399, 355, 1)</f>
        <v>4</v>
      </c>
      <c r="K379" s="0" t="n">
        <f aca="false">$K$22 * $J$379 + $K$23</f>
        <v>28.6977671667648</v>
      </c>
    </row>
    <row r="380" customFormat="false" ht="15" hidden="false" customHeight="false" outlineLevel="0" collapsed="false">
      <c r="A380" s="0" t="n">
        <v>38</v>
      </c>
      <c r="B380" s="0" t="n">
        <v>4</v>
      </c>
      <c r="C380" s="0" t="n">
        <v>105</v>
      </c>
      <c r="D380" s="0" t="n">
        <v>63</v>
      </c>
      <c r="E380" s="0" t="n">
        <v>2125</v>
      </c>
      <c r="F380" s="0" t="n">
        <v>14.7</v>
      </c>
      <c r="G380" s="0" t="n">
        <v>82</v>
      </c>
      <c r="H380" s="0" t="n">
        <v>1</v>
      </c>
      <c r="J380" s="0" t="n">
        <f aca="false">INDEX($B$1:$B$399, 356, 1)</f>
        <v>4</v>
      </c>
      <c r="K380" s="0" t="n">
        <f aca="false">$K$22 * $J$380 + $K$23</f>
        <v>28.6977671667648</v>
      </c>
    </row>
    <row r="381" customFormat="false" ht="15" hidden="false" customHeight="false" outlineLevel="0" collapsed="false">
      <c r="A381" s="0" t="n">
        <v>36</v>
      </c>
      <c r="B381" s="0" t="n">
        <v>4</v>
      </c>
      <c r="C381" s="0" t="n">
        <v>98</v>
      </c>
      <c r="D381" s="0" t="n">
        <v>70</v>
      </c>
      <c r="E381" s="0" t="n">
        <v>2125</v>
      </c>
      <c r="F381" s="0" t="n">
        <v>17.3</v>
      </c>
      <c r="G381" s="0" t="n">
        <v>82</v>
      </c>
      <c r="H381" s="0" t="n">
        <v>1</v>
      </c>
      <c r="J381" s="0" t="n">
        <f aca="false">INDEX($B$1:$B$399, 357, 1)</f>
        <v>4</v>
      </c>
      <c r="K381" s="0" t="n">
        <f aca="false">$K$22 * $J$381 + $K$23</f>
        <v>28.6977671667648</v>
      </c>
    </row>
    <row r="382" customFormat="false" ht="15" hidden="false" customHeight="false" outlineLevel="0" collapsed="false">
      <c r="A382" s="0" t="n">
        <v>36</v>
      </c>
      <c r="B382" s="0" t="n">
        <v>4</v>
      </c>
      <c r="C382" s="0" t="n">
        <v>120</v>
      </c>
      <c r="D382" s="0" t="n">
        <v>88</v>
      </c>
      <c r="E382" s="0" t="n">
        <v>2160</v>
      </c>
      <c r="F382" s="0" t="n">
        <v>14.5</v>
      </c>
      <c r="G382" s="0" t="n">
        <v>82</v>
      </c>
      <c r="H382" s="0" t="n">
        <v>3</v>
      </c>
      <c r="J382" s="0" t="n">
        <f aca="false">INDEX($B$1:$B$399, 358, 1)</f>
        <v>4</v>
      </c>
      <c r="K382" s="0" t="n">
        <f aca="false">$K$22 * $J$382 + $K$23</f>
        <v>28.6977671667648</v>
      </c>
    </row>
    <row r="383" customFormat="false" ht="15" hidden="false" customHeight="false" outlineLevel="0" collapsed="false">
      <c r="A383" s="0" t="n">
        <v>36</v>
      </c>
      <c r="B383" s="0" t="n">
        <v>4</v>
      </c>
      <c r="C383" s="0" t="n">
        <v>107</v>
      </c>
      <c r="D383" s="0" t="n">
        <v>75</v>
      </c>
      <c r="E383" s="0" t="n">
        <v>2205</v>
      </c>
      <c r="F383" s="0" t="n">
        <v>14.5</v>
      </c>
      <c r="G383" s="0" t="n">
        <v>82</v>
      </c>
      <c r="H383" s="0" t="n">
        <v>3</v>
      </c>
      <c r="J383" s="0" t="n">
        <f aca="false">INDEX($B$1:$B$399, 359, 1)</f>
        <v>4</v>
      </c>
      <c r="K383" s="0" t="n">
        <f aca="false">$K$22 * $J$383 + $K$23</f>
        <v>28.6977671667648</v>
      </c>
    </row>
    <row r="384" customFormat="false" ht="15" hidden="false" customHeight="false" outlineLevel="0" collapsed="false">
      <c r="A384" s="0" t="n">
        <v>34</v>
      </c>
      <c r="B384" s="0" t="n">
        <v>4</v>
      </c>
      <c r="C384" s="0" t="n">
        <v>108</v>
      </c>
      <c r="D384" s="0" t="n">
        <v>70</v>
      </c>
      <c r="E384" s="0" t="n">
        <v>2245</v>
      </c>
      <c r="F384" s="0" t="n">
        <v>16.9</v>
      </c>
      <c r="G384" s="0" t="n">
        <v>82</v>
      </c>
      <c r="H384" s="0" t="n">
        <v>3</v>
      </c>
      <c r="J384" s="0" t="n">
        <f aca="false">INDEX($B$1:$B$399, 360, 1)</f>
        <v>4</v>
      </c>
      <c r="K384" s="0" t="n">
        <f aca="false">$K$22 * $J$384 + $K$23</f>
        <v>28.6977671667648</v>
      </c>
    </row>
    <row r="385" customFormat="false" ht="15" hidden="false" customHeight="false" outlineLevel="0" collapsed="false">
      <c r="A385" s="0" t="n">
        <v>38</v>
      </c>
      <c r="B385" s="0" t="n">
        <v>4</v>
      </c>
      <c r="C385" s="0" t="n">
        <v>91</v>
      </c>
      <c r="D385" s="0" t="n">
        <v>67</v>
      </c>
      <c r="E385" s="0" t="n">
        <v>1965</v>
      </c>
      <c r="F385" s="0" t="n">
        <v>15</v>
      </c>
      <c r="G385" s="0" t="n">
        <v>82</v>
      </c>
      <c r="H385" s="0" t="n">
        <v>3</v>
      </c>
      <c r="J385" s="0" t="n">
        <f aca="false">INDEX($B$1:$B$399, 361, 1)</f>
        <v>4</v>
      </c>
      <c r="K385" s="0" t="n">
        <f aca="false">$K$22 * $J$385 + $K$23</f>
        <v>28.6977671667648</v>
      </c>
    </row>
    <row r="386" customFormat="false" ht="15" hidden="false" customHeight="false" outlineLevel="0" collapsed="false">
      <c r="A386" s="0" t="n">
        <v>32</v>
      </c>
      <c r="B386" s="0" t="n">
        <v>4</v>
      </c>
      <c r="C386" s="0" t="n">
        <v>91</v>
      </c>
      <c r="D386" s="0" t="n">
        <v>67</v>
      </c>
      <c r="E386" s="0" t="n">
        <v>1965</v>
      </c>
      <c r="F386" s="0" t="n">
        <v>15.7</v>
      </c>
      <c r="G386" s="0" t="n">
        <v>82</v>
      </c>
      <c r="H386" s="0" t="n">
        <v>3</v>
      </c>
      <c r="J386" s="0" t="n">
        <f aca="false">INDEX($B$1:$B$399, 362, 1)</f>
        <v>6</v>
      </c>
      <c r="K386" s="0" t="n">
        <f aca="false">$K$22 * $J$386 + $K$23</f>
        <v>21.5719939979483</v>
      </c>
    </row>
    <row r="387" customFormat="false" ht="15" hidden="false" customHeight="false" outlineLevel="0" collapsed="false">
      <c r="A387" s="0" t="n">
        <v>38</v>
      </c>
      <c r="B387" s="0" t="n">
        <v>4</v>
      </c>
      <c r="C387" s="0" t="n">
        <v>91</v>
      </c>
      <c r="D387" s="0" t="n">
        <v>67</v>
      </c>
      <c r="E387" s="0" t="n">
        <v>1995</v>
      </c>
      <c r="F387" s="0" t="n">
        <v>16.2</v>
      </c>
      <c r="G387" s="0" t="n">
        <v>82</v>
      </c>
      <c r="H387" s="0" t="n">
        <v>3</v>
      </c>
      <c r="J387" s="0" t="n">
        <f aca="false">INDEX($B$1:$B$399, 363, 1)</f>
        <v>6</v>
      </c>
      <c r="K387" s="0" t="n">
        <f aca="false">$K$22 * $J$387 + $K$23</f>
        <v>21.5719939979483</v>
      </c>
    </row>
    <row r="388" customFormat="false" ht="15" hidden="false" customHeight="false" outlineLevel="0" collapsed="false">
      <c r="A388" s="0" t="n">
        <v>25</v>
      </c>
      <c r="B388" s="0" t="n">
        <v>6</v>
      </c>
      <c r="C388" s="0" t="n">
        <v>181</v>
      </c>
      <c r="D388" s="0" t="n">
        <v>110</v>
      </c>
      <c r="E388" s="0" t="n">
        <v>2945</v>
      </c>
      <c r="F388" s="0" t="n">
        <v>16.4</v>
      </c>
      <c r="G388" s="0" t="n">
        <v>82</v>
      </c>
      <c r="H388" s="0" t="n">
        <v>1</v>
      </c>
      <c r="J388" s="0" t="n">
        <f aca="false">INDEX($B$1:$B$399, 364, 1)</f>
        <v>6</v>
      </c>
      <c r="K388" s="0" t="n">
        <f aca="false">$K$22 * $J$388 + $K$23</f>
        <v>21.5719939979483</v>
      </c>
    </row>
    <row r="389" customFormat="false" ht="15" hidden="false" customHeight="false" outlineLevel="0" collapsed="false">
      <c r="A389" s="0" t="n">
        <v>38</v>
      </c>
      <c r="B389" s="0" t="n">
        <v>6</v>
      </c>
      <c r="C389" s="0" t="n">
        <v>262</v>
      </c>
      <c r="D389" s="0" t="n">
        <v>85</v>
      </c>
      <c r="E389" s="0" t="n">
        <v>3015</v>
      </c>
      <c r="F389" s="0" t="n">
        <v>17</v>
      </c>
      <c r="G389" s="0" t="n">
        <v>82</v>
      </c>
      <c r="H389" s="0" t="n">
        <v>1</v>
      </c>
      <c r="J389" s="0" t="n">
        <f aca="false">INDEX($B$1:$B$399, 365, 1)</f>
        <v>6</v>
      </c>
      <c r="K389" s="0" t="n">
        <f aca="false">$K$22 * $J$389 + $K$23</f>
        <v>21.5719939979483</v>
      </c>
    </row>
    <row r="390" customFormat="false" ht="15" hidden="false" customHeight="false" outlineLevel="0" collapsed="false">
      <c r="A390" s="0" t="n">
        <v>26</v>
      </c>
      <c r="B390" s="0" t="n">
        <v>4</v>
      </c>
      <c r="C390" s="0" t="n">
        <v>156</v>
      </c>
      <c r="D390" s="0" t="n">
        <v>92</v>
      </c>
      <c r="E390" s="0" t="n">
        <v>2585</v>
      </c>
      <c r="F390" s="0" t="n">
        <v>14.5</v>
      </c>
      <c r="G390" s="0" t="n">
        <v>82</v>
      </c>
      <c r="H390" s="0" t="n">
        <v>1</v>
      </c>
      <c r="J390" s="0" t="n">
        <f aca="false">INDEX($B$1:$B$399, 366, 1)</f>
        <v>8</v>
      </c>
      <c r="K390" s="0" t="n">
        <f aca="false">$K$22 * $J$390 + $K$23</f>
        <v>14.4462208291318</v>
      </c>
    </row>
    <row r="391" customFormat="false" ht="15" hidden="false" customHeight="false" outlineLevel="0" collapsed="false">
      <c r="A391" s="0" t="n">
        <v>22</v>
      </c>
      <c r="B391" s="0" t="n">
        <v>6</v>
      </c>
      <c r="C391" s="0" t="n">
        <v>232</v>
      </c>
      <c r="D391" s="0" t="n">
        <v>112</v>
      </c>
      <c r="E391" s="0" t="n">
        <v>2835</v>
      </c>
      <c r="F391" s="0" t="n">
        <v>14.7</v>
      </c>
      <c r="G391" s="0" t="n">
        <v>82</v>
      </c>
      <c r="H391" s="0" t="n">
        <v>1</v>
      </c>
      <c r="J391" s="0" t="n">
        <f aca="false">INDEX($B$1:$B$399, 367, 1)</f>
        <v>6</v>
      </c>
      <c r="K391" s="0" t="n">
        <f aca="false">$K$22 * $J$391 + $K$23</f>
        <v>21.5719939979483</v>
      </c>
    </row>
    <row r="392" customFormat="false" ht="15" hidden="false" customHeight="false" outlineLevel="0" collapsed="false">
      <c r="A392" s="0" t="n">
        <v>32</v>
      </c>
      <c r="B392" s="0" t="n">
        <v>4</v>
      </c>
      <c r="C392" s="0" t="n">
        <v>144</v>
      </c>
      <c r="D392" s="0" t="n">
        <v>96</v>
      </c>
      <c r="E392" s="0" t="n">
        <v>2665</v>
      </c>
      <c r="F392" s="0" t="n">
        <v>13.9</v>
      </c>
      <c r="G392" s="0" t="n">
        <v>82</v>
      </c>
      <c r="H392" s="0" t="n">
        <v>3</v>
      </c>
      <c r="J392" s="0" t="n">
        <f aca="false">INDEX($B$1:$B$399, 368, 1)</f>
        <v>6</v>
      </c>
      <c r="K392" s="0" t="n">
        <f aca="false">$K$22 * $J$392 + $K$23</f>
        <v>21.5719939979483</v>
      </c>
    </row>
    <row r="393" customFormat="false" ht="15" hidden="false" customHeight="false" outlineLevel="0" collapsed="false">
      <c r="A393" s="0" t="n">
        <v>36</v>
      </c>
      <c r="B393" s="0" t="n">
        <v>4</v>
      </c>
      <c r="C393" s="0" t="n">
        <v>135</v>
      </c>
      <c r="D393" s="0" t="n">
        <v>84</v>
      </c>
      <c r="E393" s="0" t="n">
        <v>2370</v>
      </c>
      <c r="F393" s="0" t="n">
        <v>13</v>
      </c>
      <c r="G393" s="0" t="n">
        <v>82</v>
      </c>
      <c r="H393" s="0" t="n">
        <v>1</v>
      </c>
      <c r="J393" s="0" t="n">
        <f aca="false">INDEX($B$1:$B$399, 369, 1)</f>
        <v>4</v>
      </c>
      <c r="K393" s="0" t="n">
        <f aca="false">$K$22 * $J$393 + $K$23</f>
        <v>28.6977671667648</v>
      </c>
    </row>
    <row r="394" customFormat="false" ht="15" hidden="false" customHeight="false" outlineLevel="0" collapsed="false">
      <c r="A394" s="0" t="n">
        <v>27</v>
      </c>
      <c r="B394" s="0" t="n">
        <v>4</v>
      </c>
      <c r="C394" s="0" t="n">
        <v>151</v>
      </c>
      <c r="D394" s="0" t="n">
        <v>90</v>
      </c>
      <c r="E394" s="0" t="n">
        <v>2950</v>
      </c>
      <c r="F394" s="0" t="n">
        <v>17.3</v>
      </c>
      <c r="G394" s="0" t="n">
        <v>82</v>
      </c>
      <c r="H394" s="0" t="n">
        <v>1</v>
      </c>
      <c r="J394" s="0" t="n">
        <f aca="false">INDEX($B$1:$B$399, 370, 1)</f>
        <v>4</v>
      </c>
      <c r="K394" s="0" t="n">
        <f aca="false">$K$22 * $J$394 + $K$23</f>
        <v>28.6977671667648</v>
      </c>
    </row>
    <row r="395" customFormat="false" ht="15" hidden="false" customHeight="false" outlineLevel="0" collapsed="false">
      <c r="A395" s="0" t="n">
        <v>27</v>
      </c>
      <c r="B395" s="0" t="n">
        <v>4</v>
      </c>
      <c r="C395" s="0" t="n">
        <v>140</v>
      </c>
      <c r="D395" s="0" t="n">
        <v>86</v>
      </c>
      <c r="E395" s="0" t="n">
        <v>2790</v>
      </c>
      <c r="F395" s="0" t="n">
        <v>15.6</v>
      </c>
      <c r="G395" s="0" t="n">
        <v>82</v>
      </c>
      <c r="H395" s="0" t="n">
        <v>1</v>
      </c>
      <c r="J395" s="0" t="n">
        <f aca="false">INDEX($B$1:$B$399, 371, 1)</f>
        <v>4</v>
      </c>
      <c r="K395" s="0" t="n">
        <f aca="false">$K$22 * $J$395 + $K$23</f>
        <v>28.6977671667648</v>
      </c>
    </row>
    <row r="396" customFormat="false" ht="15" hidden="false" customHeight="false" outlineLevel="0" collapsed="false">
      <c r="A396" s="0" t="n">
        <v>44</v>
      </c>
      <c r="B396" s="0" t="n">
        <v>4</v>
      </c>
      <c r="C396" s="0" t="n">
        <v>97</v>
      </c>
      <c r="D396" s="0" t="n">
        <v>52</v>
      </c>
      <c r="E396" s="0" t="n">
        <v>2130</v>
      </c>
      <c r="F396" s="0" t="n">
        <v>24.6</v>
      </c>
      <c r="G396" s="0" t="n">
        <v>82</v>
      </c>
      <c r="H396" s="0" t="n">
        <v>2</v>
      </c>
      <c r="J396" s="0" t="n">
        <f aca="false">INDEX($B$1:$B$399, 372, 1)</f>
        <v>4</v>
      </c>
      <c r="K396" s="0" t="n">
        <f aca="false">$K$22 * $J$396 + $K$23</f>
        <v>28.6977671667648</v>
      </c>
    </row>
    <row r="397" customFormat="false" ht="15" hidden="false" customHeight="false" outlineLevel="0" collapsed="false">
      <c r="A397" s="0" t="n">
        <v>32</v>
      </c>
      <c r="B397" s="0" t="n">
        <v>4</v>
      </c>
      <c r="C397" s="0" t="n">
        <v>135</v>
      </c>
      <c r="D397" s="0" t="n">
        <v>84</v>
      </c>
      <c r="E397" s="0" t="n">
        <v>2295</v>
      </c>
      <c r="F397" s="0" t="n">
        <v>11.6</v>
      </c>
      <c r="G397" s="0" t="n">
        <v>82</v>
      </c>
      <c r="H397" s="0" t="n">
        <v>1</v>
      </c>
      <c r="J397" s="0" t="n">
        <f aca="false">INDEX($B$1:$B$399, 373, 1)</f>
        <v>4</v>
      </c>
      <c r="K397" s="0" t="n">
        <f aca="false">$K$22 * $J$397 + $K$23</f>
        <v>28.6977671667648</v>
      </c>
    </row>
    <row r="398" customFormat="false" ht="15" hidden="false" customHeight="false" outlineLevel="0" collapsed="false">
      <c r="A398" s="0" t="n">
        <v>28</v>
      </c>
      <c r="B398" s="0" t="n">
        <v>4</v>
      </c>
      <c r="C398" s="0" t="n">
        <v>120</v>
      </c>
      <c r="D398" s="0" t="n">
        <v>79</v>
      </c>
      <c r="E398" s="0" t="n">
        <v>2625</v>
      </c>
      <c r="F398" s="0" t="n">
        <v>18.6</v>
      </c>
      <c r="G398" s="0" t="n">
        <v>82</v>
      </c>
      <c r="H398" s="0" t="n">
        <v>1</v>
      </c>
      <c r="J398" s="0" t="n">
        <f aca="false">INDEX($B$1:$B$399, 374, 1)</f>
        <v>4</v>
      </c>
      <c r="K398" s="0" t="n">
        <f aca="false">$K$22 * $J$398 + $K$23</f>
        <v>28.6977671667648</v>
      </c>
    </row>
    <row r="399" customFormat="false" ht="15" hidden="false" customHeight="false" outlineLevel="0" collapsed="false">
      <c r="A399" s="0" t="n">
        <v>31</v>
      </c>
      <c r="B399" s="0" t="n">
        <v>4</v>
      </c>
      <c r="C399" s="0" t="n">
        <v>119</v>
      </c>
      <c r="D399" s="0" t="n">
        <v>82</v>
      </c>
      <c r="E399" s="0" t="n">
        <v>2720</v>
      </c>
      <c r="F399" s="0" t="n">
        <v>19.4</v>
      </c>
      <c r="G399" s="0" t="n">
        <v>82</v>
      </c>
      <c r="H399" s="0" t="n">
        <v>1</v>
      </c>
      <c r="J399" s="0" t="n">
        <f aca="false">INDEX($B$1:$B$399, 375, 1)</f>
        <v>4</v>
      </c>
      <c r="K399" s="0" t="n">
        <f aca="false">$K$22 * $J$399 + $K$23</f>
        <v>28.6977671667648</v>
      </c>
    </row>
    <row r="400" customFormat="false" ht="15" hidden="false" customHeight="false" outlineLevel="0" collapsed="false">
      <c r="J400" s="0" t="n">
        <f aca="false">INDEX($B$1:$B$399, 376, 1)</f>
        <v>4</v>
      </c>
      <c r="K400" s="0" t="n">
        <f aca="false">$K$22 * $J$400 + $K$23</f>
        <v>28.6977671667648</v>
      </c>
    </row>
    <row r="401" customFormat="false" ht="15" hidden="false" customHeight="false" outlineLevel="0" collapsed="false">
      <c r="J401" s="0" t="n">
        <f aca="false">INDEX($B$1:$B$399, 377, 1)</f>
        <v>4</v>
      </c>
      <c r="K401" s="0" t="n">
        <f aca="false">$K$22 * $J$401 + $K$23</f>
        <v>28.6977671667648</v>
      </c>
    </row>
    <row r="402" customFormat="false" ht="15" hidden="false" customHeight="false" outlineLevel="0" collapsed="false">
      <c r="J402" s="0" t="n">
        <f aca="false">INDEX($B$1:$B$399, 378, 1)</f>
        <v>4</v>
      </c>
      <c r="K402" s="0" t="n">
        <f aca="false">$K$22 * $J$402 + $K$23</f>
        <v>28.6977671667648</v>
      </c>
    </row>
    <row r="403" customFormat="false" ht="15" hidden="false" customHeight="false" outlineLevel="0" collapsed="false">
      <c r="J403" s="0" t="n">
        <f aca="false">INDEX($B$1:$B$399, 379, 1)</f>
        <v>4</v>
      </c>
      <c r="K403" s="0" t="n">
        <f aca="false">$K$22 * $J$403 + $K$23</f>
        <v>28.6977671667648</v>
      </c>
    </row>
    <row r="404" customFormat="false" ht="15" hidden="false" customHeight="false" outlineLevel="0" collapsed="false">
      <c r="J404" s="0" t="n">
        <f aca="false">INDEX($B$1:$B$399, 380, 1)</f>
        <v>4</v>
      </c>
      <c r="K404" s="0" t="n">
        <f aca="false">$K$22 * $J$404 + $K$23</f>
        <v>28.6977671667648</v>
      </c>
    </row>
    <row r="405" customFormat="false" ht="15" hidden="false" customHeight="false" outlineLevel="0" collapsed="false">
      <c r="J405" s="0" t="n">
        <f aca="false">INDEX($B$1:$B$399, 381, 1)</f>
        <v>4</v>
      </c>
      <c r="K405" s="0" t="n">
        <f aca="false">$K$22 * $J$405 + $K$23</f>
        <v>28.6977671667648</v>
      </c>
    </row>
    <row r="406" customFormat="false" ht="15" hidden="false" customHeight="false" outlineLevel="0" collapsed="false">
      <c r="J406" s="0" t="n">
        <f aca="false">INDEX($B$1:$B$399, 382, 1)</f>
        <v>4</v>
      </c>
      <c r="K406" s="0" t="n">
        <f aca="false">$K$22 * $J$406 + $K$23</f>
        <v>28.6977671667648</v>
      </c>
    </row>
    <row r="407" customFormat="false" ht="15" hidden="false" customHeight="false" outlineLevel="0" collapsed="false">
      <c r="J407" s="0" t="n">
        <f aca="false">INDEX($B$1:$B$399, 383, 1)</f>
        <v>4</v>
      </c>
      <c r="K407" s="0" t="n">
        <f aca="false">$K$22 * $J$407 + $K$23</f>
        <v>28.6977671667648</v>
      </c>
    </row>
    <row r="408" customFormat="false" ht="15" hidden="false" customHeight="false" outlineLevel="0" collapsed="false">
      <c r="J408" s="0" t="n">
        <f aca="false">INDEX($B$1:$B$399, 384, 1)</f>
        <v>4</v>
      </c>
      <c r="K408" s="0" t="n">
        <f aca="false">$K$22 * $J$408 + $K$23</f>
        <v>28.6977671667648</v>
      </c>
    </row>
    <row r="409" customFormat="false" ht="15" hidden="false" customHeight="false" outlineLevel="0" collapsed="false">
      <c r="J409" s="0" t="n">
        <f aca="false">INDEX($B$1:$B$399, 385, 1)</f>
        <v>4</v>
      </c>
      <c r="K409" s="0" t="n">
        <f aca="false">$K$22 * $J$409 + $K$23</f>
        <v>28.6977671667648</v>
      </c>
    </row>
    <row r="410" customFormat="false" ht="15" hidden="false" customHeight="false" outlineLevel="0" collapsed="false">
      <c r="J410" s="0" t="n">
        <f aca="false">INDEX($B$1:$B$399, 386, 1)</f>
        <v>4</v>
      </c>
      <c r="K410" s="0" t="n">
        <f aca="false">$K$22 * $J$410 + $K$23</f>
        <v>28.6977671667648</v>
      </c>
    </row>
    <row r="411" customFormat="false" ht="15" hidden="false" customHeight="false" outlineLevel="0" collapsed="false">
      <c r="J411" s="0" t="n">
        <f aca="false">INDEX($B$1:$B$399, 387, 1)</f>
        <v>4</v>
      </c>
      <c r="K411" s="0" t="n">
        <f aca="false">$K$22 * $J$411 + $K$23</f>
        <v>28.6977671667648</v>
      </c>
    </row>
    <row r="412" customFormat="false" ht="15" hidden="false" customHeight="false" outlineLevel="0" collapsed="false">
      <c r="J412" s="0" t="n">
        <f aca="false">INDEX($B$1:$B$399, 388, 1)</f>
        <v>6</v>
      </c>
      <c r="K412" s="0" t="n">
        <f aca="false">$K$22 * $J$412 + $K$23</f>
        <v>21.5719939979483</v>
      </c>
    </row>
    <row r="413" customFormat="false" ht="15" hidden="false" customHeight="false" outlineLevel="0" collapsed="false">
      <c r="J413" s="0" t="n">
        <f aca="false">INDEX($B$1:$B$399, 389, 1)</f>
        <v>6</v>
      </c>
      <c r="K413" s="0" t="n">
        <f aca="false">$K$22 * $J$413 + $K$23</f>
        <v>21.5719939979483</v>
      </c>
    </row>
    <row r="414" customFormat="false" ht="15" hidden="false" customHeight="false" outlineLevel="0" collapsed="false">
      <c r="J414" s="0" t="n">
        <f aca="false">INDEX($B$1:$B$399, 390, 1)</f>
        <v>4</v>
      </c>
      <c r="K414" s="0" t="n">
        <f aca="false">$K$22 * $J$414 + $K$23</f>
        <v>28.6977671667648</v>
      </c>
    </row>
    <row r="415" customFormat="false" ht="15" hidden="false" customHeight="false" outlineLevel="0" collapsed="false">
      <c r="J415" s="0" t="n">
        <f aca="false">INDEX($B$1:$B$399, 391, 1)</f>
        <v>6</v>
      </c>
      <c r="K415" s="0" t="n">
        <f aca="false">$K$22 * $J$415 + $K$23</f>
        <v>21.5719939979483</v>
      </c>
    </row>
    <row r="416" customFormat="false" ht="15" hidden="false" customHeight="false" outlineLevel="0" collapsed="false">
      <c r="J416" s="0" t="n">
        <f aca="false">INDEX($B$1:$B$399, 392, 1)</f>
        <v>4</v>
      </c>
      <c r="K416" s="0" t="n">
        <f aca="false">$K$22 * $J$416 + $K$23</f>
        <v>28.6977671667648</v>
      </c>
    </row>
    <row r="417" customFormat="false" ht="15" hidden="false" customHeight="false" outlineLevel="0" collapsed="false">
      <c r="J417" s="0" t="n">
        <f aca="false">INDEX($B$1:$B$399, 393, 1)</f>
        <v>4</v>
      </c>
      <c r="K417" s="0" t="n">
        <f aca="false">$K$22 * $J$417 + $K$23</f>
        <v>28.6977671667648</v>
      </c>
    </row>
    <row r="418" customFormat="false" ht="15" hidden="false" customHeight="false" outlineLevel="0" collapsed="false">
      <c r="J418" s="0" t="n">
        <f aca="false">INDEX($B$1:$B$399, 394, 1)</f>
        <v>4</v>
      </c>
      <c r="K418" s="0" t="n">
        <f aca="false">$K$22 * $J$418 + $K$23</f>
        <v>28.6977671667648</v>
      </c>
    </row>
    <row r="419" customFormat="false" ht="15" hidden="false" customHeight="false" outlineLevel="0" collapsed="false">
      <c r="J419" s="0" t="n">
        <f aca="false">INDEX($B$1:$B$399, 395, 1)</f>
        <v>4</v>
      </c>
      <c r="K419" s="0" t="n">
        <f aca="false">$K$22 * $J$419 + $K$23</f>
        <v>28.6977671667648</v>
      </c>
    </row>
    <row r="420" customFormat="false" ht="15" hidden="false" customHeight="false" outlineLevel="0" collapsed="false">
      <c r="J420" s="0" t="n">
        <f aca="false">INDEX($B$1:$B$399, 396, 1)</f>
        <v>4</v>
      </c>
      <c r="K420" s="0" t="n">
        <f aca="false">$K$22 * $J$420 + $K$23</f>
        <v>28.6977671667648</v>
      </c>
    </row>
    <row r="421" customFormat="false" ht="15" hidden="false" customHeight="false" outlineLevel="0" collapsed="false">
      <c r="J421" s="0" t="n">
        <f aca="false">INDEX($B$1:$B$399, 397, 1)</f>
        <v>4</v>
      </c>
      <c r="K421" s="0" t="n">
        <f aca="false">$K$22 * $J$421 + $K$23</f>
        <v>28.6977671667648</v>
      </c>
    </row>
    <row r="422" customFormat="false" ht="15" hidden="false" customHeight="false" outlineLevel="0" collapsed="false">
      <c r="J422" s="0" t="n">
        <f aca="false">INDEX($B$1:$B$399, 398, 1)</f>
        <v>4</v>
      </c>
      <c r="K422" s="0" t="n">
        <f aca="false">$K$22 * $J$422 + $K$23</f>
        <v>28.6977671667648</v>
      </c>
    </row>
    <row r="423" customFormat="false" ht="15" hidden="false" customHeight="false" outlineLevel="0" collapsed="false">
      <c r="J423" s="0" t="n">
        <f aca="false">INDEX($B$1:$B$399, 399, 1)</f>
        <v>4</v>
      </c>
      <c r="K423" s="0" t="n">
        <f aca="false">$K$22 * $J$423 + $K$23</f>
        <v>28.6977671667648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L32" activeCellId="0" sqref="L32"/>
    </sheetView>
  </sheetViews>
  <sheetFormatPr defaultRowHeight="15"/>
  <cols>
    <col collapsed="false" hidden="false" max="1" min="1" style="0" width="18.5303643724696"/>
    <col collapsed="false" hidden="false" max="2" min="2" style="0" width="14.8906882591093"/>
    <col collapsed="false" hidden="false" max="3" min="3" style="0" width="15.1052631578947"/>
    <col collapsed="false" hidden="false" max="4" min="4" style="0" width="19.1740890688259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34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2" t="s">
        <v>35</v>
      </c>
      <c r="B3" s="2"/>
    </row>
    <row r="4" customFormat="false" ht="15" hidden="false" customHeight="false" outlineLevel="0" collapsed="false">
      <c r="A4" s="3" t="s">
        <v>36</v>
      </c>
      <c r="B4" s="3" t="n">
        <v>0.9061366879409</v>
      </c>
    </row>
    <row r="5" customFormat="false" ht="15" hidden="false" customHeight="false" outlineLevel="0" collapsed="false">
      <c r="A5" s="3" t="s">
        <v>37</v>
      </c>
      <c r="B5" s="3" t="n">
        <v>0.821083697232503</v>
      </c>
    </row>
    <row r="6" customFormat="false" ht="15" hidden="false" customHeight="false" outlineLevel="0" collapsed="false">
      <c r="A6" s="3" t="s">
        <v>38</v>
      </c>
      <c r="B6" s="3" t="n">
        <v>0.817872378977702</v>
      </c>
    </row>
    <row r="7" customFormat="false" ht="15" hidden="false" customHeight="false" outlineLevel="0" collapsed="false">
      <c r="A7" s="3" t="s">
        <v>31</v>
      </c>
      <c r="B7" s="3" t="n">
        <v>3.33558173029784</v>
      </c>
    </row>
    <row r="8" customFormat="false" ht="15.75" hidden="false" customHeight="false" outlineLevel="0" collapsed="false">
      <c r="A8" s="4" t="s">
        <v>39</v>
      </c>
      <c r="B8" s="4" t="n">
        <v>398</v>
      </c>
    </row>
    <row r="10" customFormat="false" ht="15.75" hidden="false" customHeight="false" outlineLevel="0" collapsed="false">
      <c r="A10" s="0" t="s">
        <v>40</v>
      </c>
    </row>
    <row r="11" customFormat="false" ht="15" hidden="false" customHeight="false" outlineLevel="0" collapsed="false">
      <c r="A11" s="2"/>
      <c r="B11" s="2" t="s">
        <v>19</v>
      </c>
      <c r="C11" s="2" t="s">
        <v>18</v>
      </c>
      <c r="D11" s="2" t="s">
        <v>20</v>
      </c>
      <c r="E11" s="2" t="s">
        <v>21</v>
      </c>
      <c r="F11" s="2" t="s">
        <v>41</v>
      </c>
    </row>
    <row r="12" customFormat="false" ht="15" hidden="false" customHeight="false" outlineLevel="0" collapsed="false">
      <c r="A12" s="3" t="s">
        <v>27</v>
      </c>
      <c r="B12" s="3" t="n">
        <v>7</v>
      </c>
      <c r="C12" s="3" t="n">
        <v>19913.3943403832</v>
      </c>
      <c r="D12" s="3" t="n">
        <v>2844.77062005474</v>
      </c>
      <c r="E12" s="3" t="n">
        <v>255.684311576688</v>
      </c>
      <c r="F12" s="3" t="n">
        <v>1.84975372464424E-141</v>
      </c>
    </row>
    <row r="13" customFormat="false" ht="15" hidden="false" customHeight="false" outlineLevel="0" collapsed="false">
      <c r="A13" s="3" t="s">
        <v>42</v>
      </c>
      <c r="B13" s="3" t="n">
        <v>390</v>
      </c>
      <c r="C13" s="3" t="n">
        <v>4339.18113700373</v>
      </c>
      <c r="D13" s="3" t="n">
        <v>11.1261054794967</v>
      </c>
      <c r="E13" s="3"/>
      <c r="F13" s="3"/>
    </row>
    <row r="14" customFormat="false" ht="15.75" hidden="false" customHeight="false" outlineLevel="0" collapsed="false">
      <c r="A14" s="4" t="s">
        <v>26</v>
      </c>
      <c r="B14" s="4" t="n">
        <v>397</v>
      </c>
      <c r="C14" s="4" t="n">
        <v>24252.5754773869</v>
      </c>
      <c r="D14" s="4"/>
      <c r="E14" s="4"/>
      <c r="F14" s="4"/>
    </row>
    <row r="16" customFormat="false" ht="15" hidden="false" customHeight="false" outlineLevel="0" collapsed="false">
      <c r="A16" s="2"/>
      <c r="B16" s="2" t="s">
        <v>43</v>
      </c>
      <c r="C16" s="2" t="s">
        <v>31</v>
      </c>
      <c r="D16" s="2" t="s">
        <v>44</v>
      </c>
      <c r="E16" s="2" t="s">
        <v>22</v>
      </c>
      <c r="F16" s="2" t="s">
        <v>45</v>
      </c>
      <c r="G16" s="2" t="s">
        <v>46</v>
      </c>
      <c r="H16" s="2"/>
      <c r="I16" s="2"/>
    </row>
    <row r="17" customFormat="false" ht="15" hidden="false" customHeight="false" outlineLevel="0" collapsed="false">
      <c r="A17" s="3" t="s">
        <v>33</v>
      </c>
      <c r="B17" s="3" t="n">
        <v>-17.5170945375507</v>
      </c>
      <c r="C17" s="3" t="n">
        <v>4.63823233779301</v>
      </c>
      <c r="D17" s="3" t="n">
        <v>-3.77667466004641</v>
      </c>
      <c r="E17" s="3" t="n">
        <v>0.000183712690624269</v>
      </c>
      <c r="F17" s="3" t="n">
        <v>-26.6361623354052</v>
      </c>
      <c r="G17" s="3" t="n">
        <v>-8.39802673969619</v>
      </c>
      <c r="H17" s="3"/>
      <c r="I17" s="3"/>
    </row>
    <row r="18" customFormat="false" ht="15" hidden="false" customHeight="false" outlineLevel="0" collapsed="false">
      <c r="A18" s="3" t="s">
        <v>1</v>
      </c>
      <c r="B18" s="3" t="n">
        <v>-0.424226477622798</v>
      </c>
      <c r="C18" s="3" t="n">
        <v>0.321655065896985</v>
      </c>
      <c r="D18" s="3" t="n">
        <v>-1.31888635560512</v>
      </c>
      <c r="E18" s="3" t="n">
        <v>0.187980998142461</v>
      </c>
      <c r="F18" s="3" t="n">
        <v>-1.05662135132023</v>
      </c>
      <c r="G18" s="3" t="n">
        <v>0.208168396074636</v>
      </c>
      <c r="H18" s="3"/>
      <c r="I18" s="3"/>
    </row>
    <row r="19" customFormat="false" ht="15" hidden="false" customHeight="false" outlineLevel="0" collapsed="false">
      <c r="A19" s="3" t="s">
        <v>2</v>
      </c>
      <c r="B19" s="3" t="n">
        <v>0.0193968363665246</v>
      </c>
      <c r="C19" s="3" t="n">
        <v>0.00751669365461718</v>
      </c>
      <c r="D19" s="3" t="n">
        <v>2.58050111628668</v>
      </c>
      <c r="E19" s="3" t="n">
        <v>0.0102304141741418</v>
      </c>
      <c r="F19" s="3" t="n">
        <v>0.0046185255661708</v>
      </c>
      <c r="G19" s="3" t="n">
        <v>0.0341751471668785</v>
      </c>
      <c r="H19" s="3"/>
      <c r="I19" s="3"/>
    </row>
    <row r="20" customFormat="false" ht="15" hidden="false" customHeight="false" outlineLevel="0" collapsed="false">
      <c r="A20" s="3" t="s">
        <v>3</v>
      </c>
      <c r="B20" s="3" t="n">
        <v>-0.0146321884286556</v>
      </c>
      <c r="C20" s="3" t="n">
        <v>0.0136765504272064</v>
      </c>
      <c r="D20" s="3" t="n">
        <v>-1.06987419865379</v>
      </c>
      <c r="E20" s="3" t="n">
        <v>0.285337632366634</v>
      </c>
      <c r="F20" s="3" t="n">
        <v>-0.0415211800753775</v>
      </c>
      <c r="G20" s="3" t="n">
        <v>0.0122568032180662</v>
      </c>
      <c r="H20" s="3"/>
      <c r="I20" s="3"/>
    </row>
    <row r="21" customFormat="false" ht="15" hidden="false" customHeight="false" outlineLevel="0" collapsed="false">
      <c r="A21" s="3" t="s">
        <v>4</v>
      </c>
      <c r="B21" s="3" t="n">
        <v>-0.00665072573228851</v>
      </c>
      <c r="C21" s="3" t="n">
        <v>0.000645414153908924</v>
      </c>
      <c r="D21" s="3" t="n">
        <v>-10.3045861204138</v>
      </c>
      <c r="E21" s="3" t="n">
        <v>3.50040596253359E-022</v>
      </c>
      <c r="F21" s="3" t="n">
        <v>-0.00791965212461988</v>
      </c>
      <c r="G21" s="3" t="n">
        <v>-0.00538179933995713</v>
      </c>
      <c r="H21" s="3"/>
      <c r="I21" s="3"/>
    </row>
    <row r="22" customFormat="false" ht="15" hidden="false" customHeight="false" outlineLevel="0" collapsed="false">
      <c r="A22" s="3" t="s">
        <v>5</v>
      </c>
      <c r="B22" s="3" t="n">
        <v>0.0880412108307985</v>
      </c>
      <c r="C22" s="3" t="n">
        <v>0.0977319059470507</v>
      </c>
      <c r="D22" s="3" t="n">
        <v>0.900844099761009</v>
      </c>
      <c r="E22" s="3" t="n">
        <v>0.368227160128365</v>
      </c>
      <c r="F22" s="3" t="n">
        <v>-0.104106101213678</v>
      </c>
      <c r="G22" s="3" t="n">
        <v>0.280188522875275</v>
      </c>
      <c r="H22" s="3"/>
      <c r="I22" s="3"/>
    </row>
    <row r="23" customFormat="false" ht="15" hidden="false" customHeight="false" outlineLevel="0" collapsed="false">
      <c r="A23" s="3" t="s">
        <v>6</v>
      </c>
      <c r="B23" s="3" t="n">
        <v>0.753087110735101</v>
      </c>
      <c r="C23" s="3" t="n">
        <v>0.0507115785954821</v>
      </c>
      <c r="D23" s="3" t="n">
        <v>14.85039771178</v>
      </c>
      <c r="E23" s="3" t="n">
        <v>7.40358455326469E-040</v>
      </c>
      <c r="F23" s="3" t="n">
        <v>0.653384834162972</v>
      </c>
      <c r="G23" s="3" t="n">
        <v>0.852789387307229</v>
      </c>
      <c r="H23" s="3"/>
      <c r="I23" s="3"/>
    </row>
    <row r="24" customFormat="false" ht="15.75" hidden="false" customHeight="false" outlineLevel="0" collapsed="false">
      <c r="A24" s="4" t="s">
        <v>7</v>
      </c>
      <c r="B24" s="4" t="n">
        <v>1.43666443196784</v>
      </c>
      <c r="C24" s="4" t="n">
        <v>0.276454990838996</v>
      </c>
      <c r="D24" s="4" t="n">
        <v>5.19673899757714</v>
      </c>
      <c r="E24" s="4" t="n">
        <v>3.2775787875913E-007</v>
      </c>
      <c r="F24" s="4" t="n">
        <v>0.893135858814126</v>
      </c>
      <c r="G24" s="4" t="n">
        <v>1.98019300512156</v>
      </c>
      <c r="H24" s="4"/>
      <c r="I24" s="4"/>
    </row>
    <row r="28" customFormat="false" ht="15" hidden="false" customHeight="false" outlineLevel="0" collapsed="false">
      <c r="A28" s="0" t="s">
        <v>47</v>
      </c>
    </row>
    <row r="29" customFormat="false" ht="15.75" hidden="false" customHeight="false" outlineLevel="0" collapsed="false"/>
    <row r="30" customFormat="false" ht="15" hidden="false" customHeight="false" outlineLevel="0" collapsed="false">
      <c r="A30" s="2" t="s">
        <v>48</v>
      </c>
      <c r="B30" s="2" t="s">
        <v>49</v>
      </c>
      <c r="C30" s="2" t="s">
        <v>50</v>
      </c>
      <c r="D30" s="2" t="s">
        <v>51</v>
      </c>
    </row>
    <row r="31" customFormat="false" ht="15" hidden="false" customHeight="false" outlineLevel="0" collapsed="false">
      <c r="A31" s="3" t="n">
        <v>1</v>
      </c>
      <c r="B31" s="5" t="n">
        <v>15.0468516577203</v>
      </c>
      <c r="C31" s="5" t="n">
        <v>2.95314834227972</v>
      </c>
      <c r="D31" s="5" t="n">
        <v>0.893257407541799</v>
      </c>
    </row>
    <row r="32" customFormat="false" ht="15" hidden="false" customHeight="false" outlineLevel="0" collapsed="false">
      <c r="A32" s="3" t="n">
        <v>2</v>
      </c>
      <c r="B32" s="5" t="n">
        <v>14.06778125766</v>
      </c>
      <c r="C32" s="5" t="n">
        <v>0.932218742340034</v>
      </c>
      <c r="D32" s="5" t="n">
        <v>0.281974083429115</v>
      </c>
    </row>
    <row r="33" customFormat="false" ht="15" hidden="false" customHeight="false" outlineLevel="0" collapsed="false">
      <c r="A33" s="3" t="n">
        <v>3</v>
      </c>
      <c r="B33" s="5" t="n">
        <v>15.3317812281438</v>
      </c>
      <c r="C33" s="5" t="n">
        <v>2.66821877185625</v>
      </c>
      <c r="D33" s="5" t="n">
        <v>0.807072963040784</v>
      </c>
    </row>
    <row r="34" customFormat="false" ht="15" hidden="false" customHeight="false" outlineLevel="0" collapsed="false">
      <c r="A34" s="3" t="n">
        <v>4</v>
      </c>
      <c r="B34" s="5" t="n">
        <v>15.1682189070401</v>
      </c>
      <c r="C34" s="5" t="n">
        <v>0.831781092959929</v>
      </c>
      <c r="D34" s="5" t="n">
        <v>0.251594074060671</v>
      </c>
    </row>
    <row r="35" customFormat="false" ht="15" hidden="false" customHeight="false" outlineLevel="0" collapsed="false">
      <c r="A35" s="3" t="n">
        <v>5</v>
      </c>
      <c r="B35" s="5" t="n">
        <v>15.0372736906308</v>
      </c>
      <c r="C35" s="5" t="n">
        <v>1.96272630936924</v>
      </c>
      <c r="D35" s="5" t="n">
        <v>0.593678207667627</v>
      </c>
    </row>
    <row r="36" customFormat="false" ht="15" hidden="false" customHeight="false" outlineLevel="0" collapsed="false">
      <c r="A36" s="3" t="n">
        <v>6</v>
      </c>
      <c r="B36" s="5" t="n">
        <v>10.6755370217006</v>
      </c>
      <c r="C36" s="5" t="n">
        <v>4.32446297829937</v>
      </c>
      <c r="D36" s="5" t="n">
        <v>1.308047595748</v>
      </c>
    </row>
    <row r="37" customFormat="false" ht="15" hidden="false" customHeight="false" outlineLevel="0" collapsed="false">
      <c r="A37" s="3" t="n">
        <v>7</v>
      </c>
      <c r="B37" s="5" t="n">
        <v>10.6640491400828</v>
      </c>
      <c r="C37" s="5" t="n">
        <v>3.33595085991723</v>
      </c>
      <c r="D37" s="5" t="n">
        <v>1.00904609976895</v>
      </c>
    </row>
    <row r="38" customFormat="false" ht="15" hidden="false" customHeight="false" outlineLevel="0" collapsed="false">
      <c r="A38" s="3" t="n">
        <v>8</v>
      </c>
      <c r="B38" s="5" t="n">
        <v>10.7009642484354</v>
      </c>
      <c r="C38" s="5" t="n">
        <v>3.29903575156458</v>
      </c>
      <c r="D38" s="5" t="n">
        <v>0.997880154085115</v>
      </c>
    </row>
    <row r="39" customFormat="false" ht="15" hidden="false" customHeight="false" outlineLevel="0" collapsed="false">
      <c r="A39" s="3" t="n">
        <v>9</v>
      </c>
      <c r="B39" s="5" t="n">
        <v>10.2261247181443</v>
      </c>
      <c r="C39" s="5" t="n">
        <v>3.77387528185567</v>
      </c>
      <c r="D39" s="5" t="n">
        <v>1.14150786209885</v>
      </c>
    </row>
    <row r="40" customFormat="false" ht="15" hidden="false" customHeight="false" outlineLevel="0" collapsed="false">
      <c r="A40" s="3" t="n">
        <v>10</v>
      </c>
      <c r="B40" s="5" t="n">
        <v>13.1695624291429</v>
      </c>
      <c r="C40" s="5" t="n">
        <v>1.83043757085714</v>
      </c>
      <c r="D40" s="5" t="n">
        <v>0.553663998452836</v>
      </c>
    </row>
    <row r="41" customFormat="false" ht="15" hidden="false" customHeight="false" outlineLevel="0" collapsed="false">
      <c r="A41" s="3" t="n">
        <v>11</v>
      </c>
      <c r="B41" s="5" t="n">
        <v>15.3672484445633</v>
      </c>
      <c r="C41" s="5" t="n">
        <v>-0.367248444563302</v>
      </c>
      <c r="D41" s="5" t="n">
        <v>-0.111083953629344</v>
      </c>
    </row>
    <row r="42" customFormat="false" ht="15" hidden="false" customHeight="false" outlineLevel="0" collapsed="false">
      <c r="A42" s="3" t="n">
        <v>12</v>
      </c>
      <c r="B42" s="5" t="n">
        <v>14.1974905597424</v>
      </c>
      <c r="C42" s="5" t="n">
        <v>-0.197490559742434</v>
      </c>
      <c r="D42" s="5" t="n">
        <v>-0.0597362153752573</v>
      </c>
    </row>
    <row r="43" customFormat="false" ht="15" hidden="false" customHeight="false" outlineLevel="0" collapsed="false">
      <c r="A43" s="3" t="n">
        <v>13</v>
      </c>
      <c r="B43" s="5" t="n">
        <v>14.6287741309588</v>
      </c>
      <c r="C43" s="5" t="n">
        <v>0.371225869041183</v>
      </c>
      <c r="D43" s="5" t="n">
        <v>0.112287030300752</v>
      </c>
    </row>
    <row r="44" customFormat="false" ht="15" hidden="false" customHeight="false" outlineLevel="0" collapsed="false">
      <c r="A44" s="3" t="n">
        <v>14</v>
      </c>
      <c r="B44" s="5" t="n">
        <v>19.1314464736786</v>
      </c>
      <c r="C44" s="5" t="n">
        <v>-5.13144647367864</v>
      </c>
      <c r="D44" s="5" t="n">
        <v>-1.55214098404526</v>
      </c>
    </row>
    <row r="45" customFormat="false" ht="15" hidden="false" customHeight="false" outlineLevel="0" collapsed="false">
      <c r="A45" s="3" t="n">
        <v>15</v>
      </c>
      <c r="B45" s="5" t="n">
        <v>24.1589719334873</v>
      </c>
      <c r="C45" s="5" t="n">
        <v>-0.158971933487301</v>
      </c>
      <c r="D45" s="5" t="n">
        <v>-0.0480852435164679</v>
      </c>
    </row>
    <row r="46" customFormat="false" ht="15" hidden="false" customHeight="false" outlineLevel="0" collapsed="false">
      <c r="A46" s="3" t="n">
        <v>16</v>
      </c>
      <c r="B46" s="5" t="n">
        <v>19.063957248291</v>
      </c>
      <c r="C46" s="5" t="n">
        <v>2.93604275170899</v>
      </c>
      <c r="D46" s="5" t="n">
        <v>0.888083371659847</v>
      </c>
    </row>
    <row r="47" customFormat="false" ht="15" hidden="false" customHeight="false" outlineLevel="0" collapsed="false">
      <c r="A47" s="3" t="n">
        <v>17</v>
      </c>
      <c r="B47" s="5" t="n">
        <v>19.4464825260052</v>
      </c>
      <c r="C47" s="5" t="n">
        <v>-1.44648252600525</v>
      </c>
      <c r="D47" s="5" t="n">
        <v>-0.43752669404901</v>
      </c>
    </row>
    <row r="48" customFormat="false" ht="15" hidden="false" customHeight="false" outlineLevel="0" collapsed="false">
      <c r="A48" s="3" t="n">
        <v>18</v>
      </c>
      <c r="B48" s="5" t="n">
        <v>20.929171940869</v>
      </c>
      <c r="C48" s="5" t="n">
        <v>0.0708280591310029</v>
      </c>
      <c r="D48" s="5" t="n">
        <v>0.0214238098285766</v>
      </c>
    </row>
    <row r="49" customFormat="false" ht="15" hidden="false" customHeight="false" outlineLevel="0" collapsed="false">
      <c r="A49" s="3" t="n">
        <v>19</v>
      </c>
      <c r="B49" s="5" t="n">
        <v>25.5165028924219</v>
      </c>
      <c r="C49" s="5" t="n">
        <v>1.48349710757809</v>
      </c>
      <c r="D49" s="5" t="n">
        <v>0.448722728025237</v>
      </c>
    </row>
    <row r="50" customFormat="false" ht="15" hidden="false" customHeight="false" outlineLevel="0" collapsed="false">
      <c r="A50" s="3" t="n">
        <v>20</v>
      </c>
      <c r="B50" s="5" t="n">
        <v>27.1846017304675</v>
      </c>
      <c r="C50" s="5" t="n">
        <v>-1.18460173046751</v>
      </c>
      <c r="D50" s="5" t="n">
        <v>-0.3583139578793</v>
      </c>
    </row>
    <row r="51" customFormat="false" ht="15" hidden="false" customHeight="false" outlineLevel="0" collapsed="false">
      <c r="A51" s="3" t="n">
        <v>21</v>
      </c>
      <c r="B51" s="5" t="n">
        <v>21.0060598072396</v>
      </c>
      <c r="C51" s="5" t="n">
        <v>3.99394019276043</v>
      </c>
      <c r="D51" s="5" t="n">
        <v>1.20807228386912</v>
      </c>
    </row>
    <row r="52" customFormat="false" ht="15" hidden="false" customHeight="false" outlineLevel="0" collapsed="false">
      <c r="A52" s="3" t="n">
        <v>22</v>
      </c>
      <c r="B52" s="5" t="n">
        <v>22.2493247275755</v>
      </c>
      <c r="C52" s="5" t="n">
        <v>1.75067527242454</v>
      </c>
      <c r="D52" s="5" t="n">
        <v>0.529537792905548</v>
      </c>
    </row>
    <row r="53" customFormat="false" ht="15" hidden="false" customHeight="false" outlineLevel="0" collapsed="false">
      <c r="A53" s="3" t="n">
        <v>23</v>
      </c>
      <c r="B53" s="5" t="n">
        <v>22.7478868241009</v>
      </c>
      <c r="C53" s="5" t="n">
        <v>2.25211317589913</v>
      </c>
      <c r="D53" s="5" t="n">
        <v>0.681210878638564</v>
      </c>
    </row>
    <row r="54" customFormat="false" ht="15" hidden="false" customHeight="false" outlineLevel="0" collapsed="false">
      <c r="A54" s="3" t="n">
        <v>24</v>
      </c>
      <c r="B54" s="5" t="n">
        <v>23.3117999247147</v>
      </c>
      <c r="C54" s="5" t="n">
        <v>2.68820007528532</v>
      </c>
      <c r="D54" s="5" t="n">
        <v>0.81311683393099</v>
      </c>
    </row>
    <row r="55" customFormat="false" ht="15" hidden="false" customHeight="false" outlineLevel="0" collapsed="false">
      <c r="A55" s="3" t="n">
        <v>25</v>
      </c>
      <c r="B55" s="5" t="n">
        <v>20.3428786818588</v>
      </c>
      <c r="C55" s="5" t="n">
        <v>0.657121318141215</v>
      </c>
      <c r="D55" s="5" t="n">
        <v>0.198763630217826</v>
      </c>
    </row>
    <row r="56" customFormat="false" ht="15" hidden="false" customHeight="false" outlineLevel="0" collapsed="false">
      <c r="A56" s="3" t="n">
        <v>26</v>
      </c>
      <c r="B56" s="5" t="n">
        <v>7.61827410179942</v>
      </c>
      <c r="C56" s="5" t="n">
        <v>2.38172589820058</v>
      </c>
      <c r="D56" s="5" t="n">
        <v>0.720415656349815</v>
      </c>
    </row>
    <row r="57" customFormat="false" ht="15" hidden="false" customHeight="false" outlineLevel="0" collapsed="false">
      <c r="A57" s="3" t="n">
        <v>27</v>
      </c>
      <c r="B57" s="5" t="n">
        <v>8.4872892616512</v>
      </c>
      <c r="C57" s="5" t="n">
        <v>1.5127107383488</v>
      </c>
      <c r="D57" s="5" t="n">
        <v>0.457559159203965</v>
      </c>
    </row>
    <row r="58" customFormat="false" ht="15" hidden="false" customHeight="false" outlineLevel="0" collapsed="false">
      <c r="A58" s="3" t="n">
        <v>28</v>
      </c>
      <c r="B58" s="5" t="n">
        <v>8.38236640675649</v>
      </c>
      <c r="C58" s="5" t="n">
        <v>2.61763359324351</v>
      </c>
      <c r="D58" s="5" t="n">
        <v>0.791772144974608</v>
      </c>
    </row>
    <row r="59" customFormat="false" ht="15" hidden="false" customHeight="false" outlineLevel="0" collapsed="false">
      <c r="A59" s="3" t="n">
        <v>29</v>
      </c>
      <c r="B59" s="5" t="n">
        <v>6.4720099487653</v>
      </c>
      <c r="C59" s="5" t="n">
        <v>2.5279900512347</v>
      </c>
      <c r="D59" s="5" t="n">
        <v>0.764657097351963</v>
      </c>
    </row>
    <row r="60" customFormat="false" ht="15" hidden="false" customHeight="false" outlineLevel="0" collapsed="false">
      <c r="A60" s="3" t="n">
        <v>30</v>
      </c>
      <c r="B60" s="5" t="n">
        <v>26.269590003157</v>
      </c>
      <c r="C60" s="5" t="n">
        <v>0.730409996842987</v>
      </c>
      <c r="D60" s="5" t="n">
        <v>0.220931719169555</v>
      </c>
    </row>
    <row r="61" customFormat="false" ht="15" hidden="false" customHeight="false" outlineLevel="0" collapsed="false">
      <c r="A61" s="3" t="n">
        <v>31</v>
      </c>
      <c r="B61" s="5" t="n">
        <v>23.3979046888287</v>
      </c>
      <c r="C61" s="5" t="n">
        <v>4.60209531117128</v>
      </c>
      <c r="D61" s="5" t="n">
        <v>1.39202479877584</v>
      </c>
    </row>
    <row r="62" customFormat="false" ht="15" hidden="false" customHeight="false" outlineLevel="0" collapsed="false">
      <c r="A62" s="3" t="n">
        <v>32</v>
      </c>
      <c r="B62" s="5" t="n">
        <v>25.7817223388411</v>
      </c>
      <c r="C62" s="5" t="n">
        <v>-0.781722338841142</v>
      </c>
      <c r="D62" s="5" t="n">
        <v>-0.236452486931864</v>
      </c>
    </row>
    <row r="63" customFormat="false" ht="15" hidden="false" customHeight="false" outlineLevel="0" collapsed="false">
      <c r="A63" s="3" t="n">
        <v>33</v>
      </c>
      <c r="B63" s="5" t="n">
        <v>24.3412400089814</v>
      </c>
      <c r="C63" s="5" t="n">
        <v>0.658759991018627</v>
      </c>
      <c r="D63" s="5" t="n">
        <v>0.199259289939801</v>
      </c>
    </row>
    <row r="64" customFormat="false" ht="15" hidden="false" customHeight="false" outlineLevel="0" collapsed="false">
      <c r="A64" s="3" t="n">
        <v>34</v>
      </c>
      <c r="B64" s="5" t="n">
        <v>21.5067672469931</v>
      </c>
      <c r="C64" s="5" t="n">
        <v>-2.50676724699309</v>
      </c>
      <c r="D64" s="5" t="n">
        <v>-0.758237701879604</v>
      </c>
    </row>
    <row r="65" customFormat="false" ht="15" hidden="false" customHeight="false" outlineLevel="0" collapsed="false">
      <c r="A65" s="3" t="n">
        <v>35</v>
      </c>
      <c r="B65" s="5" t="n">
        <v>16.1640972628689</v>
      </c>
      <c r="C65" s="5" t="n">
        <v>-0.164097262868886</v>
      </c>
      <c r="D65" s="5" t="n">
        <v>-0.0496355342250809</v>
      </c>
    </row>
    <row r="66" customFormat="false" ht="15" hidden="false" customHeight="false" outlineLevel="0" collapsed="false">
      <c r="A66" s="3" t="n">
        <v>36</v>
      </c>
      <c r="B66" s="5" t="n">
        <v>17.453758944727</v>
      </c>
      <c r="C66" s="5" t="n">
        <v>-0.453758944727014</v>
      </c>
      <c r="D66" s="5" t="n">
        <v>-0.137251330321883</v>
      </c>
    </row>
    <row r="67" customFormat="false" ht="15" hidden="false" customHeight="false" outlineLevel="0" collapsed="false">
      <c r="A67" s="3" t="n">
        <v>37</v>
      </c>
      <c r="B67" s="5" t="n">
        <v>17.8089148006427</v>
      </c>
      <c r="C67" s="5" t="n">
        <v>1.19108519935732</v>
      </c>
      <c r="D67" s="5" t="n">
        <v>0.360275053612107</v>
      </c>
    </row>
    <row r="68" customFormat="false" ht="15" hidden="false" customHeight="false" outlineLevel="0" collapsed="false">
      <c r="A68" s="3" t="n">
        <v>38</v>
      </c>
      <c r="B68" s="5" t="n">
        <v>17.3772956451534</v>
      </c>
      <c r="C68" s="5" t="n">
        <v>0.622704354846597</v>
      </c>
      <c r="D68" s="5" t="n">
        <v>0.188353314227983</v>
      </c>
    </row>
    <row r="69" customFormat="false" ht="15" hidden="false" customHeight="false" outlineLevel="0" collapsed="false">
      <c r="A69" s="3" t="n">
        <v>39</v>
      </c>
      <c r="B69" s="5" t="n">
        <v>11.4331144959496</v>
      </c>
      <c r="C69" s="5" t="n">
        <v>2.5668855040504</v>
      </c>
      <c r="D69" s="5" t="n">
        <v>0.776422050317548</v>
      </c>
    </row>
    <row r="70" customFormat="false" ht="15" hidden="false" customHeight="false" outlineLevel="0" collapsed="false">
      <c r="A70" s="3" t="n">
        <v>40</v>
      </c>
      <c r="B70" s="5" t="n">
        <v>10.5166787628403</v>
      </c>
      <c r="C70" s="5" t="n">
        <v>3.48332123715969</v>
      </c>
      <c r="D70" s="5" t="n">
        <v>1.05362214738546</v>
      </c>
    </row>
    <row r="71" customFormat="false" ht="15" hidden="false" customHeight="false" outlineLevel="0" collapsed="false">
      <c r="A71" s="3" t="n">
        <v>41</v>
      </c>
      <c r="B71" s="5" t="n">
        <v>12.1259493249821</v>
      </c>
      <c r="C71" s="5" t="n">
        <v>1.87405067501795</v>
      </c>
      <c r="D71" s="5" t="n">
        <v>0.56685592917971</v>
      </c>
    </row>
    <row r="72" customFormat="false" ht="15" hidden="false" customHeight="false" outlineLevel="0" collapsed="false">
      <c r="A72" s="3" t="n">
        <v>42</v>
      </c>
      <c r="B72" s="5" t="n">
        <v>11.87147177723</v>
      </c>
      <c r="C72" s="5" t="n">
        <v>2.12852822276997</v>
      </c>
      <c r="D72" s="5" t="n">
        <v>0.643829358292006</v>
      </c>
    </row>
    <row r="73" customFormat="false" ht="15" hidden="false" customHeight="false" outlineLevel="0" collapsed="false">
      <c r="A73" s="3" t="n">
        <v>43</v>
      </c>
      <c r="B73" s="5" t="n">
        <v>6.84826526791245</v>
      </c>
      <c r="C73" s="5" t="n">
        <v>5.15173473208755</v>
      </c>
      <c r="D73" s="5" t="n">
        <v>1.55827770154449</v>
      </c>
    </row>
    <row r="74" customFormat="false" ht="15" hidden="false" customHeight="false" outlineLevel="0" collapsed="false">
      <c r="A74" s="3" t="n">
        <v>44</v>
      </c>
      <c r="B74" s="5" t="n">
        <v>8.75835565389362</v>
      </c>
      <c r="C74" s="5" t="n">
        <v>4.24164434610638</v>
      </c>
      <c r="D74" s="5" t="n">
        <v>1.28299692164886</v>
      </c>
    </row>
    <row r="75" customFormat="false" ht="15" hidden="false" customHeight="false" outlineLevel="0" collapsed="false">
      <c r="A75" s="3" t="n">
        <v>45</v>
      </c>
      <c r="B75" s="5" t="n">
        <v>6.06480877322868</v>
      </c>
      <c r="C75" s="5" t="n">
        <v>6.93519122677132</v>
      </c>
      <c r="D75" s="5" t="n">
        <v>2.09773103753066</v>
      </c>
    </row>
    <row r="76" customFormat="false" ht="15" hidden="false" customHeight="false" outlineLevel="0" collapsed="false">
      <c r="A76" s="3" t="n">
        <v>46</v>
      </c>
      <c r="B76" s="5" t="n">
        <v>19.7273456734609</v>
      </c>
      <c r="C76" s="5" t="n">
        <v>-1.72734567346094</v>
      </c>
      <c r="D76" s="5" t="n">
        <v>-0.522481141943974</v>
      </c>
    </row>
    <row r="77" customFormat="false" ht="15" hidden="false" customHeight="false" outlineLevel="0" collapsed="false">
      <c r="A77" s="3" t="n">
        <v>47</v>
      </c>
      <c r="B77" s="5" t="n">
        <v>23.0117238130028</v>
      </c>
      <c r="C77" s="5" t="n">
        <v>-1.01172381300277</v>
      </c>
      <c r="D77" s="5" t="n">
        <v>-0.306022483670264</v>
      </c>
    </row>
    <row r="78" customFormat="false" ht="15" hidden="false" customHeight="false" outlineLevel="0" collapsed="false">
      <c r="A78" s="3" t="n">
        <v>48</v>
      </c>
      <c r="B78" s="5" t="n">
        <v>17.7223224487292</v>
      </c>
      <c r="C78" s="5" t="n">
        <v>1.27767755127082</v>
      </c>
      <c r="D78" s="5" t="n">
        <v>0.386467188519724</v>
      </c>
    </row>
    <row r="79" customFormat="false" ht="15" hidden="false" customHeight="false" outlineLevel="0" collapsed="false">
      <c r="A79" s="3" t="n">
        <v>49</v>
      </c>
      <c r="B79" s="5" t="n">
        <v>18.8049418841749</v>
      </c>
      <c r="C79" s="5" t="n">
        <v>-0.804941884174909</v>
      </c>
      <c r="D79" s="5" t="n">
        <v>-0.243475849277803</v>
      </c>
    </row>
    <row r="80" customFormat="false" ht="15" hidden="false" customHeight="false" outlineLevel="0" collapsed="false">
      <c r="A80" s="3" t="n">
        <v>50</v>
      </c>
      <c r="B80" s="5" t="n">
        <v>23.2678605039204</v>
      </c>
      <c r="C80" s="5" t="n">
        <v>-0.267860503920392</v>
      </c>
      <c r="D80" s="5" t="n">
        <v>-0.0810214562841985</v>
      </c>
    </row>
    <row r="81" customFormat="false" ht="15" hidden="false" customHeight="false" outlineLevel="0" collapsed="false">
      <c r="A81" s="3" t="n">
        <v>51</v>
      </c>
      <c r="B81" s="5" t="n">
        <v>25.1747355600064</v>
      </c>
      <c r="C81" s="5" t="n">
        <v>2.82526443999355</v>
      </c>
      <c r="D81" s="5" t="n">
        <v>0.854575556925962</v>
      </c>
    </row>
    <row r="82" customFormat="false" ht="15" hidden="false" customHeight="false" outlineLevel="0" collapsed="false">
      <c r="A82" s="3" t="n">
        <v>52</v>
      </c>
      <c r="B82" s="5" t="n">
        <v>25.5598086034697</v>
      </c>
      <c r="C82" s="5" t="n">
        <v>4.44019139653032</v>
      </c>
      <c r="D82" s="5" t="n">
        <v>1.34305270042489</v>
      </c>
    </row>
    <row r="83" customFormat="false" ht="15" hidden="false" customHeight="false" outlineLevel="0" collapsed="false">
      <c r="A83" s="3" t="n">
        <v>53</v>
      </c>
      <c r="B83" s="5" t="n">
        <v>25.2662374776331</v>
      </c>
      <c r="C83" s="5" t="n">
        <v>4.73376252236692</v>
      </c>
      <c r="D83" s="5" t="n">
        <v>1.43185101070263</v>
      </c>
    </row>
    <row r="84" customFormat="false" ht="15" hidden="false" customHeight="false" outlineLevel="0" collapsed="false">
      <c r="A84" s="3" t="n">
        <v>54</v>
      </c>
      <c r="B84" s="5" t="n">
        <v>28.872307126652</v>
      </c>
      <c r="C84" s="5" t="n">
        <v>2.12769287334796</v>
      </c>
      <c r="D84" s="5" t="n">
        <v>0.64357668488295</v>
      </c>
    </row>
    <row r="85" customFormat="false" ht="15" hidden="false" customHeight="false" outlineLevel="0" collapsed="false">
      <c r="A85" s="3" t="n">
        <v>55</v>
      </c>
      <c r="B85" s="5" t="n">
        <v>29.8092501156393</v>
      </c>
      <c r="C85" s="5" t="n">
        <v>5.19074988436069</v>
      </c>
      <c r="D85" s="5" t="n">
        <v>1.57007886076003</v>
      </c>
    </row>
    <row r="86" customFormat="false" ht="15" hidden="false" customHeight="false" outlineLevel="0" collapsed="false">
      <c r="A86" s="3" t="n">
        <v>56</v>
      </c>
      <c r="B86" s="5" t="n">
        <v>27.6074271126875</v>
      </c>
      <c r="C86" s="5" t="n">
        <v>-0.607427112687521</v>
      </c>
      <c r="D86" s="5" t="n">
        <v>-0.183732310423322</v>
      </c>
    </row>
    <row r="87" customFormat="false" ht="15" hidden="false" customHeight="false" outlineLevel="0" collapsed="false">
      <c r="A87" s="3" t="n">
        <v>57</v>
      </c>
      <c r="B87" s="5" t="n">
        <v>25.2353837808733</v>
      </c>
      <c r="C87" s="5" t="n">
        <v>0.76461621912673</v>
      </c>
      <c r="D87" s="5" t="n">
        <v>0.231278290996484</v>
      </c>
    </row>
    <row r="88" customFormat="false" ht="15" hidden="false" customHeight="false" outlineLevel="0" collapsed="false">
      <c r="A88" s="3" t="n">
        <v>58</v>
      </c>
      <c r="B88" s="5" t="n">
        <v>26.334334979208</v>
      </c>
      <c r="C88" s="5" t="n">
        <v>-2.33433497920802</v>
      </c>
      <c r="D88" s="5" t="n">
        <v>-0.706081026140334</v>
      </c>
    </row>
    <row r="89" customFormat="false" ht="15" hidden="false" customHeight="false" outlineLevel="0" collapsed="false">
      <c r="A89" s="3" t="n">
        <v>59</v>
      </c>
      <c r="B89" s="5" t="n">
        <v>24.5228101055751</v>
      </c>
      <c r="C89" s="5" t="n">
        <v>0.47718989442491</v>
      </c>
      <c r="D89" s="5" t="n">
        <v>0.144338637479379</v>
      </c>
    </row>
    <row r="90" customFormat="false" ht="15" hidden="false" customHeight="false" outlineLevel="0" collapsed="false">
      <c r="A90" s="3" t="n">
        <v>60</v>
      </c>
      <c r="B90" s="5" t="n">
        <v>26.051187995172</v>
      </c>
      <c r="C90" s="5" t="n">
        <v>-3.05118799517198</v>
      </c>
      <c r="D90" s="5" t="n">
        <v>-0.92291207978601</v>
      </c>
    </row>
    <row r="91" customFormat="false" ht="15" hidden="false" customHeight="false" outlineLevel="0" collapsed="false">
      <c r="A91" s="3" t="n">
        <v>61</v>
      </c>
      <c r="B91" s="5" t="n">
        <v>23.5454521374375</v>
      </c>
      <c r="C91" s="5" t="n">
        <v>-3.54545213743747</v>
      </c>
      <c r="D91" s="5" t="n">
        <v>-1.07241527271404</v>
      </c>
    </row>
    <row r="92" customFormat="false" ht="15" hidden="false" customHeight="false" outlineLevel="0" collapsed="false">
      <c r="A92" s="3" t="n">
        <v>62</v>
      </c>
      <c r="B92" s="5" t="n">
        <v>24.2011462873388</v>
      </c>
      <c r="C92" s="5" t="n">
        <v>-3.20114628733876</v>
      </c>
      <c r="D92" s="5" t="n">
        <v>-0.968270910354232</v>
      </c>
    </row>
    <row r="93" customFormat="false" ht="15" hidden="false" customHeight="false" outlineLevel="0" collapsed="false">
      <c r="A93" s="3" t="n">
        <v>63</v>
      </c>
      <c r="B93" s="5" t="n">
        <v>11.7539044340859</v>
      </c>
      <c r="C93" s="5" t="n">
        <v>1.24609556591405</v>
      </c>
      <c r="D93" s="5" t="n">
        <v>0.376914386189777</v>
      </c>
    </row>
    <row r="94" customFormat="false" ht="15" hidden="false" customHeight="false" outlineLevel="0" collapsed="false">
      <c r="A94" s="3" t="n">
        <v>64</v>
      </c>
      <c r="B94" s="5" t="n">
        <v>11.8391938118416</v>
      </c>
      <c r="C94" s="5" t="n">
        <v>2.1608061881584</v>
      </c>
      <c r="D94" s="5" t="n">
        <v>0.653592678092373</v>
      </c>
    </row>
    <row r="95" customFormat="false" ht="15" hidden="false" customHeight="false" outlineLevel="0" collapsed="false">
      <c r="A95" s="3" t="n">
        <v>65</v>
      </c>
      <c r="B95" s="5" t="n">
        <v>12.4092011898213</v>
      </c>
      <c r="C95" s="5" t="n">
        <v>2.59079881017871</v>
      </c>
      <c r="D95" s="5" t="n">
        <v>0.783655258867253</v>
      </c>
    </row>
    <row r="96" customFormat="false" ht="15" hidden="false" customHeight="false" outlineLevel="0" collapsed="false">
      <c r="A96" s="3" t="n">
        <v>66</v>
      </c>
      <c r="B96" s="5" t="n">
        <v>13.001283973609</v>
      </c>
      <c r="C96" s="5" t="n">
        <v>0.998716026391037</v>
      </c>
      <c r="D96" s="5" t="n">
        <v>0.302087936400726</v>
      </c>
    </row>
    <row r="97" customFormat="false" ht="15" hidden="false" customHeight="false" outlineLevel="0" collapsed="false">
      <c r="A97" s="3" t="n">
        <v>67</v>
      </c>
      <c r="B97" s="5" t="n">
        <v>15.0408490730779</v>
      </c>
      <c r="C97" s="5" t="n">
        <v>1.95915092692207</v>
      </c>
      <c r="D97" s="5" t="n">
        <v>0.592596739185329</v>
      </c>
    </row>
    <row r="98" customFormat="false" ht="15" hidden="false" customHeight="false" outlineLevel="0" collapsed="false">
      <c r="A98" s="3" t="n">
        <v>68</v>
      </c>
      <c r="B98" s="5" t="n">
        <v>10.1814186558868</v>
      </c>
      <c r="C98" s="5" t="n">
        <v>0.818581344113177</v>
      </c>
      <c r="D98" s="5" t="n">
        <v>0.24760146276301</v>
      </c>
    </row>
    <row r="99" customFormat="false" ht="15" hidden="false" customHeight="false" outlineLevel="0" collapsed="false">
      <c r="A99" s="3" t="n">
        <v>69</v>
      </c>
      <c r="B99" s="5" t="n">
        <v>10.5159226676569</v>
      </c>
      <c r="C99" s="5" t="n">
        <v>2.48407733234308</v>
      </c>
      <c r="D99" s="5" t="n">
        <v>0.75137454026749</v>
      </c>
    </row>
    <row r="100" customFormat="false" ht="15" hidden="false" customHeight="false" outlineLevel="0" collapsed="false">
      <c r="A100" s="3" t="n">
        <v>70</v>
      </c>
      <c r="B100" s="5" t="n">
        <v>10.7486951091989</v>
      </c>
      <c r="C100" s="5" t="n">
        <v>1.25130489080109</v>
      </c>
      <c r="D100" s="5" t="n">
        <v>0.378490083548769</v>
      </c>
    </row>
    <row r="101" customFormat="false" ht="15" hidden="false" customHeight="false" outlineLevel="0" collapsed="false">
      <c r="A101" s="3" t="n">
        <v>71</v>
      </c>
      <c r="B101" s="5" t="n">
        <v>11.4176547387325</v>
      </c>
      <c r="C101" s="5" t="n">
        <v>1.58234526126752</v>
      </c>
      <c r="D101" s="5" t="n">
        <v>0.478621952605588</v>
      </c>
    </row>
    <row r="102" customFormat="false" ht="15" hidden="false" customHeight="false" outlineLevel="0" collapsed="false">
      <c r="A102" s="3" t="n">
        <v>72</v>
      </c>
      <c r="B102" s="5" t="n">
        <v>25.3733129564723</v>
      </c>
      <c r="C102" s="5" t="n">
        <v>-6.37331295647235</v>
      </c>
      <c r="D102" s="5" t="n">
        <v>-1.92777617278659</v>
      </c>
    </row>
    <row r="103" customFormat="false" ht="15" hidden="false" customHeight="false" outlineLevel="0" collapsed="false">
      <c r="A103" s="3" t="n">
        <v>73</v>
      </c>
      <c r="B103" s="5" t="n">
        <v>13.6657306228053</v>
      </c>
      <c r="C103" s="5" t="n">
        <v>1.33426937719474</v>
      </c>
      <c r="D103" s="5" t="n">
        <v>0.403584875088031</v>
      </c>
    </row>
    <row r="104" customFormat="false" ht="15" hidden="false" customHeight="false" outlineLevel="0" collapsed="false">
      <c r="A104" s="3" t="n">
        <v>74</v>
      </c>
      <c r="B104" s="5" t="n">
        <v>12.7785772158727</v>
      </c>
      <c r="C104" s="5" t="n">
        <v>0.221422784127292</v>
      </c>
      <c r="D104" s="5" t="n">
        <v>0.0669751462493575</v>
      </c>
    </row>
    <row r="105" customFormat="false" ht="15" hidden="false" customHeight="false" outlineLevel="0" collapsed="false">
      <c r="A105" s="3" t="n">
        <v>75</v>
      </c>
      <c r="B105" s="5" t="n">
        <v>11.4078113278866</v>
      </c>
      <c r="C105" s="5" t="n">
        <v>1.59218867211342</v>
      </c>
      <c r="D105" s="5" t="n">
        <v>0.48159935117636</v>
      </c>
    </row>
    <row r="106" customFormat="false" ht="15" hidden="false" customHeight="false" outlineLevel="0" collapsed="false">
      <c r="A106" s="3" t="n">
        <v>76</v>
      </c>
      <c r="B106" s="5" t="n">
        <v>12.8389638877094</v>
      </c>
      <c r="C106" s="5" t="n">
        <v>1.16103611229058</v>
      </c>
      <c r="D106" s="5" t="n">
        <v>0.351185916697462</v>
      </c>
    </row>
    <row r="107" customFormat="false" ht="15" hidden="false" customHeight="false" outlineLevel="0" collapsed="false">
      <c r="A107" s="3" t="n">
        <v>77</v>
      </c>
      <c r="B107" s="5" t="n">
        <v>20.3598314694055</v>
      </c>
      <c r="C107" s="5" t="n">
        <v>-2.35983146940547</v>
      </c>
      <c r="D107" s="5" t="n">
        <v>-0.713793110362156</v>
      </c>
    </row>
    <row r="108" customFormat="false" ht="15" hidden="false" customHeight="false" outlineLevel="0" collapsed="false">
      <c r="A108" s="3" t="n">
        <v>78</v>
      </c>
      <c r="B108" s="5" t="n">
        <v>24.0013407497706</v>
      </c>
      <c r="C108" s="5" t="n">
        <v>-2.00134074977061</v>
      </c>
      <c r="D108" s="5" t="n">
        <v>-0.605358161035626</v>
      </c>
    </row>
    <row r="109" customFormat="false" ht="15" hidden="false" customHeight="false" outlineLevel="0" collapsed="false">
      <c r="A109" s="3" t="n">
        <v>79</v>
      </c>
      <c r="B109" s="5" t="n">
        <v>20.8405120142241</v>
      </c>
      <c r="C109" s="5" t="n">
        <v>0.159487985775947</v>
      </c>
      <c r="D109" s="5" t="n">
        <v>0.0482413371074711</v>
      </c>
    </row>
    <row r="110" customFormat="false" ht="15" hidden="false" customHeight="false" outlineLevel="0" collapsed="false">
      <c r="A110" s="3" t="n">
        <v>80</v>
      </c>
      <c r="B110" s="5" t="n">
        <v>25.760378845405</v>
      </c>
      <c r="C110" s="5" t="n">
        <v>0.239621154595024</v>
      </c>
      <c r="D110" s="5" t="n">
        <v>0.0724797221600086</v>
      </c>
    </row>
    <row r="111" customFormat="false" ht="15" hidden="false" customHeight="false" outlineLevel="0" collapsed="false">
      <c r="A111" s="3" t="n">
        <v>81</v>
      </c>
      <c r="B111" s="5" t="n">
        <v>23.0331530331666</v>
      </c>
      <c r="C111" s="5" t="n">
        <v>-1.03315303316661</v>
      </c>
      <c r="D111" s="5" t="n">
        <v>-0.312504315068686</v>
      </c>
    </row>
    <row r="112" customFormat="false" ht="15" hidden="false" customHeight="false" outlineLevel="0" collapsed="false">
      <c r="A112" s="3" t="n">
        <v>82</v>
      </c>
      <c r="B112" s="5" t="n">
        <v>26.1334367215529</v>
      </c>
      <c r="C112" s="5" t="n">
        <v>1.8665632784471</v>
      </c>
      <c r="D112" s="5" t="n">
        <v>0.564591169108445</v>
      </c>
    </row>
    <row r="113" customFormat="false" ht="15" hidden="false" customHeight="false" outlineLevel="0" collapsed="false">
      <c r="A113" s="3" t="n">
        <v>83</v>
      </c>
      <c r="B113" s="5" t="n">
        <v>24.8364417791238</v>
      </c>
      <c r="C113" s="5" t="n">
        <v>-1.83644177912381</v>
      </c>
      <c r="D113" s="5" t="n">
        <v>-0.555480129201788</v>
      </c>
    </row>
    <row r="114" customFormat="false" ht="15" hidden="false" customHeight="false" outlineLevel="0" collapsed="false">
      <c r="A114" s="3" t="n">
        <v>84</v>
      </c>
      <c r="B114" s="5" t="n">
        <v>24.1036985242698</v>
      </c>
      <c r="C114" s="5" t="n">
        <v>3.8963014757302</v>
      </c>
      <c r="D114" s="5" t="n">
        <v>1.1785388852242</v>
      </c>
    </row>
    <row r="115" customFormat="false" ht="15" hidden="false" customHeight="false" outlineLevel="0" collapsed="false">
      <c r="A115" s="3" t="n">
        <v>85</v>
      </c>
      <c r="B115" s="5" t="n">
        <v>27.3982813075224</v>
      </c>
      <c r="C115" s="5" t="n">
        <v>-0.398281307522367</v>
      </c>
      <c r="D115" s="5" t="n">
        <v>-0.120470659443795</v>
      </c>
    </row>
    <row r="116" customFormat="false" ht="15" hidden="false" customHeight="false" outlineLevel="0" collapsed="false">
      <c r="A116" s="3" t="n">
        <v>86</v>
      </c>
      <c r="B116" s="5" t="n">
        <v>13.6059371487835</v>
      </c>
      <c r="C116" s="5" t="n">
        <v>-0.605937148783482</v>
      </c>
      <c r="D116" s="5" t="n">
        <v>-0.183281631642578</v>
      </c>
    </row>
    <row r="117" customFormat="false" ht="15" hidden="false" customHeight="false" outlineLevel="0" collapsed="false">
      <c r="A117" s="3" t="n">
        <v>87</v>
      </c>
      <c r="B117" s="5" t="n">
        <v>15.793936183813</v>
      </c>
      <c r="C117" s="5" t="n">
        <v>-1.79393618381302</v>
      </c>
      <c r="D117" s="5" t="n">
        <v>-0.542623193662944</v>
      </c>
    </row>
    <row r="118" customFormat="false" ht="15" hidden="false" customHeight="false" outlineLevel="0" collapsed="false">
      <c r="A118" s="3" t="n">
        <v>88</v>
      </c>
      <c r="B118" s="5" t="n">
        <v>14.7897840836595</v>
      </c>
      <c r="C118" s="5" t="n">
        <v>-1.78978408365946</v>
      </c>
      <c r="D118" s="5" t="n">
        <v>-0.541367281738059</v>
      </c>
    </row>
    <row r="119" customFormat="false" ht="15" hidden="false" customHeight="false" outlineLevel="0" collapsed="false">
      <c r="A119" s="3" t="n">
        <v>89</v>
      </c>
      <c r="B119" s="5" t="n">
        <v>13.7487160721981</v>
      </c>
      <c r="C119" s="5" t="n">
        <v>0.251283927801857</v>
      </c>
      <c r="D119" s="5" t="n">
        <v>0.076007434740624</v>
      </c>
    </row>
    <row r="120" customFormat="false" ht="15" hidden="false" customHeight="false" outlineLevel="0" collapsed="false">
      <c r="A120" s="3" t="n">
        <v>90</v>
      </c>
      <c r="B120" s="5" t="n">
        <v>15.4552069018849</v>
      </c>
      <c r="C120" s="5" t="n">
        <v>-0.455206901884871</v>
      </c>
      <c r="D120" s="5" t="n">
        <v>-0.13768930305713</v>
      </c>
    </row>
    <row r="121" customFormat="false" ht="15" hidden="false" customHeight="false" outlineLevel="0" collapsed="false">
      <c r="A121" s="3" t="n">
        <v>91</v>
      </c>
      <c r="B121" s="5" t="n">
        <v>9.00326674772384</v>
      </c>
      <c r="C121" s="5" t="n">
        <v>2.99673325227616</v>
      </c>
      <c r="D121" s="5" t="n">
        <v>0.906440810201926</v>
      </c>
    </row>
    <row r="122" customFormat="false" ht="15" hidden="false" customHeight="false" outlineLevel="0" collapsed="false">
      <c r="A122" s="3" t="n">
        <v>92</v>
      </c>
      <c r="B122" s="5" t="n">
        <v>12.4326783004423</v>
      </c>
      <c r="C122" s="5" t="n">
        <v>0.567321699557709</v>
      </c>
      <c r="D122" s="5" t="n">
        <v>0.171601373129101</v>
      </c>
    </row>
    <row r="123" customFormat="false" ht="15" hidden="false" customHeight="false" outlineLevel="0" collapsed="false">
      <c r="A123" s="3" t="n">
        <v>93</v>
      </c>
      <c r="B123" s="5" t="n">
        <v>12.1249403208453</v>
      </c>
      <c r="C123" s="5" t="n">
        <v>0.875059679154731</v>
      </c>
      <c r="D123" s="5" t="n">
        <v>0.264684821028227</v>
      </c>
    </row>
    <row r="124" customFormat="false" ht="15" hidden="false" customHeight="false" outlineLevel="0" collapsed="false">
      <c r="A124" s="3" t="n">
        <v>94</v>
      </c>
      <c r="B124" s="5" t="n">
        <v>12.5719554866938</v>
      </c>
      <c r="C124" s="5" t="n">
        <v>1.42804451330624</v>
      </c>
      <c r="D124" s="5" t="n">
        <v>0.431949632041003</v>
      </c>
    </row>
    <row r="125" customFormat="false" ht="15" hidden="false" customHeight="false" outlineLevel="0" collapsed="false">
      <c r="A125" s="3" t="n">
        <v>95</v>
      </c>
      <c r="B125" s="5" t="n">
        <v>10.3670716229597</v>
      </c>
      <c r="C125" s="5" t="n">
        <v>2.63292837704033</v>
      </c>
      <c r="D125" s="5" t="n">
        <v>0.796398454709091</v>
      </c>
    </row>
    <row r="126" customFormat="false" ht="15" hidden="false" customHeight="false" outlineLevel="0" collapsed="false">
      <c r="A126" s="3" t="n">
        <v>96</v>
      </c>
      <c r="B126" s="5" t="n">
        <v>9.07514552599667</v>
      </c>
      <c r="C126" s="5" t="n">
        <v>2.92485447400333</v>
      </c>
      <c r="D126" s="5" t="n">
        <v>0.884699182726589</v>
      </c>
    </row>
    <row r="127" customFormat="false" ht="15" hidden="false" customHeight="false" outlineLevel="0" collapsed="false">
      <c r="A127" s="3" t="n">
        <v>97</v>
      </c>
      <c r="B127" s="5" t="n">
        <v>15.4793755700956</v>
      </c>
      <c r="C127" s="5" t="n">
        <v>-2.47937557009562</v>
      </c>
      <c r="D127" s="5" t="n">
        <v>-0.749952368581797</v>
      </c>
    </row>
    <row r="128" customFormat="false" ht="15" hidden="false" customHeight="false" outlineLevel="0" collapsed="false">
      <c r="A128" s="3" t="n">
        <v>98</v>
      </c>
      <c r="B128" s="5" t="n">
        <v>19.8732434780376</v>
      </c>
      <c r="C128" s="5" t="n">
        <v>-1.87324347803763</v>
      </c>
      <c r="D128" s="5" t="n">
        <v>-0.566611771217277</v>
      </c>
    </row>
    <row r="129" customFormat="false" ht="15" hidden="false" customHeight="false" outlineLevel="0" collapsed="false">
      <c r="A129" s="3" t="n">
        <v>99</v>
      </c>
      <c r="B129" s="5" t="n">
        <v>19.5192232056209</v>
      </c>
      <c r="C129" s="5" t="n">
        <v>-3.51922320562093</v>
      </c>
      <c r="D129" s="5" t="n">
        <v>-1.06448164225546</v>
      </c>
    </row>
    <row r="130" customFormat="false" ht="15" hidden="false" customHeight="false" outlineLevel="0" collapsed="false">
      <c r="A130" s="3" t="n">
        <v>100</v>
      </c>
      <c r="B130" s="5" t="n">
        <v>21.208689398214</v>
      </c>
      <c r="C130" s="5" t="n">
        <v>-3.20868939821396</v>
      </c>
      <c r="D130" s="5" t="n">
        <v>-0.97055252268258</v>
      </c>
    </row>
    <row r="131" customFormat="false" ht="15" hidden="false" customHeight="false" outlineLevel="0" collapsed="false">
      <c r="A131" s="3" t="n">
        <v>101</v>
      </c>
      <c r="B131" s="5" t="n">
        <v>21.2719841637167</v>
      </c>
      <c r="C131" s="5" t="n">
        <v>-3.27198416371674</v>
      </c>
      <c r="D131" s="5" t="n">
        <v>-0.989697689667429</v>
      </c>
    </row>
    <row r="132" customFormat="false" ht="15" hidden="false" customHeight="false" outlineLevel="0" collapsed="false">
      <c r="A132" s="3" t="n">
        <v>102</v>
      </c>
      <c r="B132" s="5" t="n">
        <v>20.8950376589192</v>
      </c>
      <c r="C132" s="5" t="n">
        <v>2.10496234108077</v>
      </c>
      <c r="D132" s="5" t="n">
        <v>0.636701237403952</v>
      </c>
    </row>
    <row r="133" customFormat="false" ht="15" hidden="false" customHeight="false" outlineLevel="0" collapsed="false">
      <c r="A133" s="3" t="n">
        <v>103</v>
      </c>
      <c r="B133" s="5" t="n">
        <v>28.723050208875</v>
      </c>
      <c r="C133" s="5" t="n">
        <v>-2.72305020887503</v>
      </c>
      <c r="D133" s="5" t="n">
        <v>-0.823658173672425</v>
      </c>
    </row>
    <row r="134" customFormat="false" ht="15" hidden="false" customHeight="false" outlineLevel="0" collapsed="false">
      <c r="A134" s="3" t="n">
        <v>104</v>
      </c>
      <c r="B134" s="5" t="n">
        <v>9.06392390679412</v>
      </c>
      <c r="C134" s="5" t="n">
        <v>1.93607609320588</v>
      </c>
      <c r="D134" s="5" t="n">
        <v>0.5856171486752</v>
      </c>
    </row>
    <row r="135" customFormat="false" ht="15" hidden="false" customHeight="false" outlineLevel="0" collapsed="false">
      <c r="A135" s="3" t="n">
        <v>105</v>
      </c>
      <c r="B135" s="5" t="n">
        <v>9.28833092889902</v>
      </c>
      <c r="C135" s="5" t="n">
        <v>2.71166907110098</v>
      </c>
      <c r="D135" s="5" t="n">
        <v>0.820215649137719</v>
      </c>
    </row>
    <row r="136" customFormat="false" ht="15" hidden="false" customHeight="false" outlineLevel="0" collapsed="false">
      <c r="A136" s="3" t="n">
        <v>106</v>
      </c>
      <c r="B136" s="5" t="n">
        <v>10.1885643989042</v>
      </c>
      <c r="C136" s="5" t="n">
        <v>2.81143560109582</v>
      </c>
      <c r="D136" s="5" t="n">
        <v>0.850392660792285</v>
      </c>
    </row>
    <row r="137" customFormat="false" ht="15" hidden="false" customHeight="false" outlineLevel="0" collapsed="false">
      <c r="A137" s="3" t="n">
        <v>107</v>
      </c>
      <c r="B137" s="5" t="n">
        <v>10.8351160340417</v>
      </c>
      <c r="C137" s="5" t="n">
        <v>1.16488396595831</v>
      </c>
      <c r="D137" s="5" t="n">
        <v>0.352349801268591</v>
      </c>
    </row>
    <row r="138" customFormat="false" ht="15" hidden="false" customHeight="false" outlineLevel="0" collapsed="false">
      <c r="A138" s="3" t="n">
        <v>108</v>
      </c>
      <c r="B138" s="5" t="n">
        <v>22.1581614016202</v>
      </c>
      <c r="C138" s="5" t="n">
        <v>-4.15816140162017</v>
      </c>
      <c r="D138" s="5" t="n">
        <v>-1.25774530881991</v>
      </c>
    </row>
    <row r="139" customFormat="false" ht="15" hidden="false" customHeight="false" outlineLevel="0" collapsed="false">
      <c r="A139" s="3" t="n">
        <v>109</v>
      </c>
      <c r="B139" s="5" t="n">
        <v>27.1809915392548</v>
      </c>
      <c r="C139" s="5" t="n">
        <v>-7.18099153925481</v>
      </c>
      <c r="D139" s="5" t="n">
        <v>-2.1720798085553</v>
      </c>
    </row>
    <row r="140" customFormat="false" ht="15" hidden="false" customHeight="false" outlineLevel="0" collapsed="false">
      <c r="A140" s="3" t="n">
        <v>110</v>
      </c>
      <c r="B140" s="5" t="n">
        <v>24.6084737200144</v>
      </c>
      <c r="C140" s="5" t="n">
        <v>-3.60847372001439</v>
      </c>
      <c r="D140" s="5" t="n">
        <v>-1.09147780833607</v>
      </c>
    </row>
    <row r="141" customFormat="false" ht="15" hidden="false" customHeight="false" outlineLevel="0" collapsed="false">
      <c r="A141" s="3" t="n">
        <v>111</v>
      </c>
      <c r="B141" s="5" t="n">
        <v>26.4213880084088</v>
      </c>
      <c r="C141" s="5" t="n">
        <v>-4.42138800840881</v>
      </c>
      <c r="D141" s="5" t="n">
        <v>-1.33736512100805</v>
      </c>
    </row>
    <row r="142" customFormat="false" ht="15" hidden="false" customHeight="false" outlineLevel="0" collapsed="false">
      <c r="A142" s="3" t="n">
        <v>112</v>
      </c>
      <c r="B142" s="5" t="n">
        <v>27.5988748870595</v>
      </c>
      <c r="C142" s="5" t="n">
        <v>-9.59887488705947</v>
      </c>
      <c r="D142" s="5" t="n">
        <v>-2.90343223676797</v>
      </c>
    </row>
    <row r="143" customFormat="false" ht="15" hidden="false" customHeight="false" outlineLevel="0" collapsed="false">
      <c r="A143" s="3" t="n">
        <v>113</v>
      </c>
      <c r="B143" s="5" t="n">
        <v>24.5862870466519</v>
      </c>
      <c r="C143" s="5" t="n">
        <v>-5.58628704665188</v>
      </c>
      <c r="D143" s="5" t="n">
        <v>-1.68971948128569</v>
      </c>
    </row>
    <row r="144" customFormat="false" ht="15" hidden="false" customHeight="false" outlineLevel="0" collapsed="false">
      <c r="A144" s="3" t="n">
        <v>114</v>
      </c>
      <c r="B144" s="5" t="n">
        <v>22.5824185287018</v>
      </c>
      <c r="C144" s="5" t="n">
        <v>-1.58241852870184</v>
      </c>
      <c r="D144" s="5" t="n">
        <v>-0.478644114268619</v>
      </c>
    </row>
    <row r="145" customFormat="false" ht="15" hidden="false" customHeight="false" outlineLevel="0" collapsed="false">
      <c r="A145" s="3" t="n">
        <v>115</v>
      </c>
      <c r="B145" s="5" t="n">
        <v>25.5194254891404</v>
      </c>
      <c r="C145" s="5" t="n">
        <v>0.480574510859569</v>
      </c>
      <c r="D145" s="5" t="n">
        <v>0.145362403762522</v>
      </c>
    </row>
    <row r="146" customFormat="false" ht="15" hidden="false" customHeight="false" outlineLevel="0" collapsed="false">
      <c r="A146" s="3" t="n">
        <v>116</v>
      </c>
      <c r="B146" s="5" t="n">
        <v>14.1646158648243</v>
      </c>
      <c r="C146" s="5" t="n">
        <v>0.835384135175659</v>
      </c>
      <c r="D146" s="5" t="n">
        <v>0.252683908967644</v>
      </c>
    </row>
    <row r="147" customFormat="false" ht="15" hidden="false" customHeight="false" outlineLevel="0" collapsed="false">
      <c r="A147" s="3" t="n">
        <v>117</v>
      </c>
      <c r="B147" s="5" t="n">
        <v>12.2790351852785</v>
      </c>
      <c r="C147" s="5" t="n">
        <v>3.72096481472149</v>
      </c>
      <c r="D147" s="5" t="n">
        <v>1.12550369934567</v>
      </c>
    </row>
    <row r="148" customFormat="false" ht="15" hidden="false" customHeight="false" outlineLevel="0" collapsed="false">
      <c r="A148" s="3" t="n">
        <v>118</v>
      </c>
      <c r="B148" s="5" t="n">
        <v>28.5365938084936</v>
      </c>
      <c r="C148" s="5" t="n">
        <v>0.463406191506405</v>
      </c>
      <c r="D148" s="5" t="n">
        <v>0.140169393910054</v>
      </c>
    </row>
    <row r="149" customFormat="false" ht="15" hidden="false" customHeight="false" outlineLevel="0" collapsed="false">
      <c r="A149" s="3" t="n">
        <v>119</v>
      </c>
      <c r="B149" s="5" t="n">
        <v>26.7996790235226</v>
      </c>
      <c r="C149" s="5" t="n">
        <v>-2.79967902352258</v>
      </c>
      <c r="D149" s="5" t="n">
        <v>-0.846836574613244</v>
      </c>
    </row>
    <row r="150" customFormat="false" ht="15" hidden="false" customHeight="false" outlineLevel="0" collapsed="false">
      <c r="A150" s="3" t="n">
        <v>120</v>
      </c>
      <c r="B150" s="5" t="n">
        <v>23.5748008091945</v>
      </c>
      <c r="C150" s="5" t="n">
        <v>-3.57480080919452</v>
      </c>
      <c r="D150" s="5" t="n">
        <v>-1.08129255059175</v>
      </c>
    </row>
    <row r="151" customFormat="false" ht="15" hidden="false" customHeight="false" outlineLevel="0" collapsed="false">
      <c r="A151" s="3" t="n">
        <v>121</v>
      </c>
      <c r="B151" s="5" t="n">
        <v>21.6332569635701</v>
      </c>
      <c r="C151" s="5" t="n">
        <v>-2.63325696357011</v>
      </c>
      <c r="D151" s="5" t="n">
        <v>-0.796497844349477</v>
      </c>
    </row>
    <row r="152" customFormat="false" ht="15" hidden="false" customHeight="false" outlineLevel="0" collapsed="false">
      <c r="A152" s="3" t="n">
        <v>122</v>
      </c>
      <c r="B152" s="5" t="n">
        <v>17.8371194124437</v>
      </c>
      <c r="C152" s="5" t="n">
        <v>-2.83711941244373</v>
      </c>
      <c r="D152" s="5" t="n">
        <v>-0.858161405224104</v>
      </c>
    </row>
    <row r="153" customFormat="false" ht="15" hidden="false" customHeight="false" outlineLevel="0" collapsed="false">
      <c r="A153" s="3" t="n">
        <v>123</v>
      </c>
      <c r="B153" s="5" t="n">
        <v>22.9138104764972</v>
      </c>
      <c r="C153" s="5" t="n">
        <v>1.08618952350276</v>
      </c>
      <c r="D153" s="5" t="n">
        <v>0.328546596854713</v>
      </c>
    </row>
    <row r="154" customFormat="false" ht="15" hidden="false" customHeight="false" outlineLevel="0" collapsed="false">
      <c r="A154" s="3" t="n">
        <v>124</v>
      </c>
      <c r="B154" s="5" t="n">
        <v>22.9836476768422</v>
      </c>
      <c r="C154" s="5" t="n">
        <v>-2.98364767684215</v>
      </c>
      <c r="D154" s="5" t="n">
        <v>-0.902482733656626</v>
      </c>
    </row>
    <row r="155" customFormat="false" ht="15" hidden="false" customHeight="false" outlineLevel="0" collapsed="false">
      <c r="A155" s="3" t="n">
        <v>125</v>
      </c>
      <c r="B155" s="5" t="n">
        <v>16.2564102042564</v>
      </c>
      <c r="C155" s="5" t="n">
        <v>-5.25641020425639</v>
      </c>
      <c r="D155" s="5" t="n">
        <v>-1.58993955190402</v>
      </c>
    </row>
    <row r="156" customFormat="false" ht="15" hidden="false" customHeight="false" outlineLevel="0" collapsed="false">
      <c r="A156" s="3" t="n">
        <v>126</v>
      </c>
      <c r="B156" s="5" t="n">
        <v>20.3753016800766</v>
      </c>
      <c r="C156" s="5" t="n">
        <v>-0.375301680076603</v>
      </c>
      <c r="D156" s="5" t="n">
        <v>-0.113519866574842</v>
      </c>
    </row>
    <row r="157" customFormat="false" ht="15" hidden="false" customHeight="false" outlineLevel="0" collapsed="false">
      <c r="A157" s="3" t="n">
        <v>127</v>
      </c>
      <c r="B157" s="5" t="n">
        <v>21.9678306994545</v>
      </c>
      <c r="C157" s="5" t="n">
        <v>-0.967830699454545</v>
      </c>
      <c r="D157" s="5" t="n">
        <v>-0.292745856737679</v>
      </c>
    </row>
    <row r="158" customFormat="false" ht="15" hidden="false" customHeight="false" outlineLevel="0" collapsed="false">
      <c r="A158" s="3" t="n">
        <v>128</v>
      </c>
      <c r="B158" s="5" t="n">
        <v>22.2544084411698</v>
      </c>
      <c r="C158" s="5" t="n">
        <v>-3.25440844116976</v>
      </c>
      <c r="D158" s="5" t="n">
        <v>-0.984381450001029</v>
      </c>
    </row>
    <row r="159" customFormat="false" ht="15" hidden="false" customHeight="false" outlineLevel="0" collapsed="false">
      <c r="A159" s="3" t="n">
        <v>129</v>
      </c>
      <c r="B159" s="5" t="n">
        <v>19.7985270130525</v>
      </c>
      <c r="C159" s="5" t="n">
        <v>-4.7985270130525</v>
      </c>
      <c r="D159" s="5" t="n">
        <v>-1.45144073473454</v>
      </c>
    </row>
    <row r="160" customFormat="false" ht="15" hidden="false" customHeight="false" outlineLevel="0" collapsed="false">
      <c r="A160" s="3" t="n">
        <v>130</v>
      </c>
      <c r="B160" s="5" t="n">
        <v>30.0803003183172</v>
      </c>
      <c r="C160" s="5" t="n">
        <v>0.919699681682836</v>
      </c>
      <c r="D160" s="5" t="n">
        <v>0.278187364181929</v>
      </c>
    </row>
    <row r="161" customFormat="false" ht="15" hidden="false" customHeight="false" outlineLevel="0" collapsed="false">
      <c r="A161" s="3" t="n">
        <v>131</v>
      </c>
      <c r="B161" s="5" t="n">
        <v>24.298700349616</v>
      </c>
      <c r="C161" s="5" t="n">
        <v>1.70129965038402</v>
      </c>
      <c r="D161" s="5" t="n">
        <v>0.51460283704565</v>
      </c>
    </row>
    <row r="162" customFormat="false" ht="15" hidden="false" customHeight="false" outlineLevel="0" collapsed="false">
      <c r="A162" s="3" t="n">
        <v>132</v>
      </c>
      <c r="B162" s="5" t="n">
        <v>30.8886551593848</v>
      </c>
      <c r="C162" s="5" t="n">
        <v>1.11134484061524</v>
      </c>
      <c r="D162" s="5" t="n">
        <v>0.336155484301402</v>
      </c>
    </row>
    <row r="163" customFormat="false" ht="15" hidden="false" customHeight="false" outlineLevel="0" collapsed="false">
      <c r="A163" s="3" t="n">
        <v>133</v>
      </c>
      <c r="B163" s="5" t="n">
        <v>24.1598089101338</v>
      </c>
      <c r="C163" s="5" t="n">
        <v>0.840191089866153</v>
      </c>
      <c r="D163" s="5" t="n">
        <v>0.254137898875136</v>
      </c>
    </row>
    <row r="164" customFormat="false" ht="15" hidden="false" customHeight="false" outlineLevel="0" collapsed="false">
      <c r="A164" s="3" t="n">
        <v>134</v>
      </c>
      <c r="B164" s="5" t="n">
        <v>16.8389540621841</v>
      </c>
      <c r="C164" s="5" t="n">
        <v>-0.838954062184108</v>
      </c>
      <c r="D164" s="5" t="n">
        <v>-0.25376372730898</v>
      </c>
    </row>
    <row r="165" customFormat="false" ht="15" hidden="false" customHeight="false" outlineLevel="0" collapsed="false">
      <c r="A165" s="3" t="n">
        <v>135</v>
      </c>
      <c r="B165" s="5" t="n">
        <v>17.9268062137715</v>
      </c>
      <c r="C165" s="5" t="n">
        <v>-1.92680621377154</v>
      </c>
      <c r="D165" s="5" t="n">
        <v>-0.582813229768318</v>
      </c>
    </row>
    <row r="166" customFormat="false" ht="15" hidden="false" customHeight="false" outlineLevel="0" collapsed="false">
      <c r="A166" s="3" t="n">
        <v>136</v>
      </c>
      <c r="B166" s="5" t="n">
        <v>17.3541735284868</v>
      </c>
      <c r="C166" s="5" t="n">
        <v>0.64582647151321</v>
      </c>
      <c r="D166" s="5" t="n">
        <v>0.195347206710389</v>
      </c>
    </row>
    <row r="167" customFormat="false" ht="15" hidden="false" customHeight="false" outlineLevel="0" collapsed="false">
      <c r="A167" s="3" t="n">
        <v>137</v>
      </c>
      <c r="B167" s="5" t="n">
        <v>13.7554641647353</v>
      </c>
      <c r="C167" s="5" t="n">
        <v>2.24453583526468</v>
      </c>
      <c r="D167" s="5" t="n">
        <v>0.678918912619017</v>
      </c>
    </row>
    <row r="168" customFormat="false" ht="15" hidden="false" customHeight="false" outlineLevel="0" collapsed="false">
      <c r="A168" s="3" t="n">
        <v>138</v>
      </c>
      <c r="B168" s="5" t="n">
        <v>10.8731060728404</v>
      </c>
      <c r="C168" s="5" t="n">
        <v>2.12689392715964</v>
      </c>
      <c r="D168" s="5" t="n">
        <v>0.643335022589619</v>
      </c>
    </row>
    <row r="169" customFormat="false" ht="15" hidden="false" customHeight="false" outlineLevel="0" collapsed="false">
      <c r="A169" s="3" t="n">
        <v>139</v>
      </c>
      <c r="B169" s="5" t="n">
        <v>11.7738417254946</v>
      </c>
      <c r="C169" s="5" t="n">
        <v>2.22615827450542</v>
      </c>
      <c r="D169" s="5" t="n">
        <v>0.673360135890553</v>
      </c>
    </row>
    <row r="170" customFormat="false" ht="15" hidden="false" customHeight="false" outlineLevel="0" collapsed="false">
      <c r="A170" s="3" t="n">
        <v>140</v>
      </c>
      <c r="B170" s="5" t="n">
        <v>10.6261358974495</v>
      </c>
      <c r="C170" s="5" t="n">
        <v>3.37386410255047</v>
      </c>
      <c r="D170" s="5" t="n">
        <v>1.02051395742487</v>
      </c>
    </row>
    <row r="171" customFormat="false" ht="15" hidden="false" customHeight="false" outlineLevel="0" collapsed="false">
      <c r="A171" s="3" t="n">
        <v>141</v>
      </c>
      <c r="B171" s="5" t="n">
        <v>13.0085135844825</v>
      </c>
      <c r="C171" s="5" t="n">
        <v>0.991486415517464</v>
      </c>
      <c r="D171" s="5" t="n">
        <v>0.299901150395429</v>
      </c>
    </row>
    <row r="172" customFormat="false" ht="15" hidden="false" customHeight="false" outlineLevel="0" collapsed="false">
      <c r="A172" s="3" t="n">
        <v>142</v>
      </c>
      <c r="B172" s="5" t="n">
        <v>26.7689125133922</v>
      </c>
      <c r="C172" s="5" t="n">
        <v>2.23108748660781</v>
      </c>
      <c r="D172" s="5" t="n">
        <v>0.67485110576862</v>
      </c>
    </row>
    <row r="173" customFormat="false" ht="15" hidden="false" customHeight="false" outlineLevel="0" collapsed="false">
      <c r="A173" s="3" t="n">
        <v>143</v>
      </c>
      <c r="B173" s="5" t="n">
        <v>28.2490322139218</v>
      </c>
      <c r="C173" s="5" t="n">
        <v>-2.24903221392178</v>
      </c>
      <c r="D173" s="5" t="n">
        <v>-0.680278960634573</v>
      </c>
    </row>
    <row r="174" customFormat="false" ht="15" hidden="false" customHeight="false" outlineLevel="0" collapsed="false">
      <c r="A174" s="3" t="n">
        <v>144</v>
      </c>
      <c r="B174" s="5" t="n">
        <v>26.107885413192</v>
      </c>
      <c r="C174" s="5" t="n">
        <v>-0.10788541319198</v>
      </c>
      <c r="D174" s="5" t="n">
        <v>-0.0326327814690982</v>
      </c>
    </row>
    <row r="175" customFormat="false" ht="15" hidden="false" customHeight="false" outlineLevel="0" collapsed="false">
      <c r="A175" s="3" t="n">
        <v>145</v>
      </c>
      <c r="B175" s="5" t="n">
        <v>32.0233580539893</v>
      </c>
      <c r="C175" s="5" t="n">
        <v>-1.02335805398927</v>
      </c>
      <c r="D175" s="5" t="n">
        <v>-0.309541565930213</v>
      </c>
    </row>
    <row r="176" customFormat="false" ht="15" hidden="false" customHeight="false" outlineLevel="0" collapsed="false">
      <c r="A176" s="3" t="n">
        <v>146</v>
      </c>
      <c r="B176" s="5" t="n">
        <v>29.8931923305439</v>
      </c>
      <c r="C176" s="5" t="n">
        <v>2.1068076694561</v>
      </c>
      <c r="D176" s="5" t="n">
        <v>0.637259405517963</v>
      </c>
    </row>
    <row r="177" customFormat="false" ht="15" hidden="false" customHeight="false" outlineLevel="0" collapsed="false">
      <c r="A177" s="3" t="n">
        <v>147</v>
      </c>
      <c r="B177" s="5" t="n">
        <v>25.7432166950949</v>
      </c>
      <c r="C177" s="5" t="n">
        <v>2.25678330490507</v>
      </c>
      <c r="D177" s="5" t="n">
        <v>0.682623482018153</v>
      </c>
    </row>
    <row r="178" customFormat="false" ht="15" hidden="false" customHeight="false" outlineLevel="0" collapsed="false">
      <c r="A178" s="3" t="n">
        <v>148</v>
      </c>
      <c r="B178" s="5" t="n">
        <v>27.3809846753425</v>
      </c>
      <c r="C178" s="5" t="n">
        <v>-3.38098467534247</v>
      </c>
      <c r="D178" s="5" t="n">
        <v>-1.02266776199382</v>
      </c>
    </row>
    <row r="179" customFormat="false" ht="15" hidden="false" customHeight="false" outlineLevel="0" collapsed="false">
      <c r="A179" s="3" t="n">
        <v>149</v>
      </c>
      <c r="B179" s="5" t="n">
        <v>26.8354404535701</v>
      </c>
      <c r="C179" s="5" t="n">
        <v>-0.835440453570097</v>
      </c>
      <c r="D179" s="5" t="n">
        <v>-0.252700943947666</v>
      </c>
    </row>
    <row r="180" customFormat="false" ht="15" hidden="false" customHeight="false" outlineLevel="0" collapsed="false">
      <c r="A180" s="3" t="n">
        <v>150</v>
      </c>
      <c r="B180" s="5" t="n">
        <v>26.4996989434583</v>
      </c>
      <c r="C180" s="5" t="n">
        <v>-2.49969894345831</v>
      </c>
      <c r="D180" s="5" t="n">
        <v>-0.7560997075226</v>
      </c>
    </row>
    <row r="181" customFormat="false" ht="15" hidden="false" customHeight="false" outlineLevel="0" collapsed="false">
      <c r="A181" s="3" t="n">
        <v>151</v>
      </c>
      <c r="B181" s="5" t="n">
        <v>27.0212573879543</v>
      </c>
      <c r="C181" s="5" t="n">
        <v>-1.02125738795431</v>
      </c>
      <c r="D181" s="5" t="n">
        <v>-0.308906164223621</v>
      </c>
    </row>
    <row r="182" customFormat="false" ht="15" hidden="false" customHeight="false" outlineLevel="0" collapsed="false">
      <c r="A182" s="3" t="n">
        <v>152</v>
      </c>
      <c r="B182" s="5" t="n">
        <v>28.0469759672425</v>
      </c>
      <c r="C182" s="5" t="n">
        <v>2.9530240327575</v>
      </c>
      <c r="D182" s="5" t="n">
        <v>0.893219806856469</v>
      </c>
    </row>
    <row r="183" customFormat="false" ht="15" hidden="false" customHeight="false" outlineLevel="0" collapsed="false">
      <c r="A183" s="3" t="n">
        <v>153</v>
      </c>
      <c r="B183" s="5" t="n">
        <v>20.5306651986617</v>
      </c>
      <c r="C183" s="5" t="n">
        <v>-1.53066519866174</v>
      </c>
      <c r="D183" s="5" t="n">
        <v>-0.46298995807151</v>
      </c>
    </row>
    <row r="184" customFormat="false" ht="15" hidden="false" customHeight="false" outlineLevel="0" collapsed="false">
      <c r="A184" s="3" t="n">
        <v>154</v>
      </c>
      <c r="B184" s="5" t="n">
        <v>19.572372705742</v>
      </c>
      <c r="C184" s="5" t="n">
        <v>-1.57237270574204</v>
      </c>
      <c r="D184" s="5" t="n">
        <v>-0.475605490828941</v>
      </c>
    </row>
    <row r="185" customFormat="false" ht="15" hidden="false" customHeight="false" outlineLevel="0" collapsed="false">
      <c r="A185" s="3" t="n">
        <v>155</v>
      </c>
      <c r="B185" s="5" t="n">
        <v>20.6750105728134</v>
      </c>
      <c r="C185" s="5" t="n">
        <v>-5.67501057281345</v>
      </c>
      <c r="D185" s="5" t="n">
        <v>-1.71655624591157</v>
      </c>
    </row>
    <row r="186" customFormat="false" ht="15" hidden="false" customHeight="false" outlineLevel="0" collapsed="false">
      <c r="A186" s="3" t="n">
        <v>156</v>
      </c>
      <c r="B186" s="5" t="n">
        <v>22.3652476072143</v>
      </c>
      <c r="C186" s="5" t="n">
        <v>-7.36524760721431</v>
      </c>
      <c r="D186" s="5" t="n">
        <v>-2.22781290371783</v>
      </c>
    </row>
    <row r="187" customFormat="false" ht="15" hidden="false" customHeight="false" outlineLevel="0" collapsed="false">
      <c r="A187" s="3" t="n">
        <v>157</v>
      </c>
      <c r="B187" s="5" t="n">
        <v>12.2454400985371</v>
      </c>
      <c r="C187" s="5" t="n">
        <v>3.75455990146287</v>
      </c>
      <c r="D187" s="5" t="n">
        <v>1.13566541715006</v>
      </c>
    </row>
    <row r="188" customFormat="false" ht="15" hidden="false" customHeight="false" outlineLevel="0" collapsed="false">
      <c r="A188" s="3" t="n">
        <v>158</v>
      </c>
      <c r="B188" s="5" t="n">
        <v>13.3778714849661</v>
      </c>
      <c r="C188" s="5" t="n">
        <v>1.62212851503394</v>
      </c>
      <c r="D188" s="5" t="n">
        <v>0.490655444324983</v>
      </c>
    </row>
    <row r="189" customFormat="false" ht="15" hidden="false" customHeight="false" outlineLevel="0" collapsed="false">
      <c r="A189" s="3" t="n">
        <v>159</v>
      </c>
      <c r="B189" s="5" t="n">
        <v>12.3422902920367</v>
      </c>
      <c r="C189" s="5" t="n">
        <v>3.65770970796334</v>
      </c>
      <c r="D189" s="5" t="n">
        <v>1.10637052819148</v>
      </c>
    </row>
    <row r="190" customFormat="false" ht="15" hidden="false" customHeight="false" outlineLevel="0" collapsed="false">
      <c r="A190" s="3" t="n">
        <v>160</v>
      </c>
      <c r="B190" s="5" t="n">
        <v>11.8661436667246</v>
      </c>
      <c r="C190" s="5" t="n">
        <v>2.13385633327539</v>
      </c>
      <c r="D190" s="5" t="n">
        <v>0.645440985486289</v>
      </c>
    </row>
    <row r="191" customFormat="false" ht="15" hidden="false" customHeight="false" outlineLevel="0" collapsed="false">
      <c r="A191" s="3" t="n">
        <v>161</v>
      </c>
      <c r="B191" s="5" t="n">
        <v>16.5913527987235</v>
      </c>
      <c r="C191" s="5" t="n">
        <v>0.408647201276466</v>
      </c>
      <c r="D191" s="5" t="n">
        <v>0.123606096715629</v>
      </c>
    </row>
    <row r="192" customFormat="false" ht="15" hidden="false" customHeight="false" outlineLevel="0" collapsed="false">
      <c r="A192" s="3" t="n">
        <v>162</v>
      </c>
      <c r="B192" s="5" t="n">
        <v>16.8794578620767</v>
      </c>
      <c r="C192" s="5" t="n">
        <v>-0.87945786207667</v>
      </c>
      <c r="D192" s="5" t="n">
        <v>-0.266015167160353</v>
      </c>
    </row>
    <row r="193" customFormat="false" ht="15" hidden="false" customHeight="false" outlineLevel="0" collapsed="false">
      <c r="A193" s="3" t="n">
        <v>163</v>
      </c>
      <c r="B193" s="5" t="n">
        <v>18.1161634135732</v>
      </c>
      <c r="C193" s="5" t="n">
        <v>-3.11616341357316</v>
      </c>
      <c r="D193" s="5" t="n">
        <v>-0.942565604454594</v>
      </c>
    </row>
    <row r="194" customFormat="false" ht="15" hidden="false" customHeight="false" outlineLevel="0" collapsed="false">
      <c r="A194" s="3" t="n">
        <v>164</v>
      </c>
      <c r="B194" s="5" t="n">
        <v>17.3297607246318</v>
      </c>
      <c r="C194" s="5" t="n">
        <v>0.670239275368182</v>
      </c>
      <c r="D194" s="5" t="n">
        <v>0.202731501488308</v>
      </c>
    </row>
    <row r="195" customFormat="false" ht="15" hidden="false" customHeight="false" outlineLevel="0" collapsed="false">
      <c r="A195" s="3" t="n">
        <v>165</v>
      </c>
      <c r="B195" s="5" t="n">
        <v>21.8359354693652</v>
      </c>
      <c r="C195" s="5" t="n">
        <v>-0.835935469365161</v>
      </c>
      <c r="D195" s="5" t="n">
        <v>-0.252850674497757</v>
      </c>
    </row>
    <row r="196" customFormat="false" ht="15" hidden="false" customHeight="false" outlineLevel="0" collapsed="false">
      <c r="A196" s="3" t="n">
        <v>166</v>
      </c>
      <c r="B196" s="5" t="n">
        <v>20.2462905419591</v>
      </c>
      <c r="C196" s="5" t="n">
        <v>-0.246290541959127</v>
      </c>
      <c r="D196" s="5" t="n">
        <v>-0.0744970538265076</v>
      </c>
    </row>
    <row r="197" customFormat="false" ht="15" hidden="false" customHeight="false" outlineLevel="0" collapsed="false">
      <c r="A197" s="3" t="n">
        <v>167</v>
      </c>
      <c r="B197" s="5" t="n">
        <v>20.9579283383085</v>
      </c>
      <c r="C197" s="5" t="n">
        <v>-7.95792833830846</v>
      </c>
      <c r="D197" s="5" t="n">
        <v>-2.40708478308047</v>
      </c>
    </row>
    <row r="198" customFormat="false" ht="15" hidden="false" customHeight="false" outlineLevel="0" collapsed="false">
      <c r="A198" s="3" t="n">
        <v>168</v>
      </c>
      <c r="B198" s="5" t="n">
        <v>29.3315389568923</v>
      </c>
      <c r="C198" s="5" t="n">
        <v>-0.331538956892309</v>
      </c>
      <c r="D198" s="5" t="n">
        <v>-0.100282679638138</v>
      </c>
    </row>
    <row r="199" customFormat="false" ht="15" hidden="false" customHeight="false" outlineLevel="0" collapsed="false">
      <c r="A199" s="3" t="n">
        <v>169</v>
      </c>
      <c r="B199" s="5" t="n">
        <v>24.1507181174077</v>
      </c>
      <c r="C199" s="5" t="n">
        <v>-1.15071811740772</v>
      </c>
      <c r="D199" s="5" t="n">
        <v>-0.348064967699357</v>
      </c>
    </row>
    <row r="200" customFormat="false" ht="15" hidden="false" customHeight="false" outlineLevel="0" collapsed="false">
      <c r="A200" s="3" t="n">
        <v>170</v>
      </c>
      <c r="B200" s="5" t="n">
        <v>22.9210361173851</v>
      </c>
      <c r="C200" s="5" t="n">
        <v>-2.92103611738511</v>
      </c>
      <c r="D200" s="5" t="n">
        <v>-0.88354422031409</v>
      </c>
    </row>
    <row r="201" customFormat="false" ht="15" hidden="false" customHeight="false" outlineLevel="0" collapsed="false">
      <c r="A201" s="3" t="n">
        <v>171</v>
      </c>
      <c r="B201" s="5" t="n">
        <v>24.6685249852147</v>
      </c>
      <c r="C201" s="5" t="n">
        <v>-1.66852498521475</v>
      </c>
      <c r="D201" s="5" t="n">
        <v>-0.504689277329393</v>
      </c>
    </row>
    <row r="202" customFormat="false" ht="15" hidden="false" customHeight="false" outlineLevel="0" collapsed="false">
      <c r="A202" s="3" t="n">
        <v>172</v>
      </c>
      <c r="B202" s="5" t="n">
        <v>25.9903075545298</v>
      </c>
      <c r="C202" s="5" t="n">
        <v>-1.99030755452976</v>
      </c>
      <c r="D202" s="5" t="n">
        <v>-0.602020880873758</v>
      </c>
    </row>
    <row r="203" customFormat="false" ht="15" hidden="false" customHeight="false" outlineLevel="0" collapsed="false">
      <c r="A203" s="3" t="n">
        <v>173</v>
      </c>
      <c r="B203" s="5" t="n">
        <v>27.5158082914098</v>
      </c>
      <c r="C203" s="5" t="n">
        <v>-2.51580829140982</v>
      </c>
      <c r="D203" s="5" t="n">
        <v>-0.760972403615219</v>
      </c>
    </row>
    <row r="204" customFormat="false" ht="15" hidden="false" customHeight="false" outlineLevel="0" collapsed="false">
      <c r="A204" s="3" t="n">
        <v>174</v>
      </c>
      <c r="B204" s="5" t="n">
        <v>27.0370309984803</v>
      </c>
      <c r="C204" s="5" t="n">
        <v>-3.03703099848033</v>
      </c>
      <c r="D204" s="5" t="n">
        <v>-0.918629923694385</v>
      </c>
    </row>
    <row r="205" customFormat="false" ht="15" hidden="false" customHeight="false" outlineLevel="0" collapsed="false">
      <c r="A205" s="3" t="n">
        <v>175</v>
      </c>
      <c r="B205" s="5" t="n">
        <v>21.1841130468067</v>
      </c>
      <c r="C205" s="5" t="n">
        <v>-3.18411304680668</v>
      </c>
      <c r="D205" s="5" t="n">
        <v>-0.963118758644855</v>
      </c>
    </row>
    <row r="206" customFormat="false" ht="15" hidden="false" customHeight="false" outlineLevel="0" collapsed="false">
      <c r="A206" s="3" t="n">
        <v>176</v>
      </c>
      <c r="B206" s="5" t="n">
        <v>29.212445012196</v>
      </c>
      <c r="C206" s="5" t="n">
        <v>-0.212445012195989</v>
      </c>
      <c r="D206" s="5" t="n">
        <v>-0.0642595829415332</v>
      </c>
    </row>
    <row r="207" customFormat="false" ht="15" hidden="false" customHeight="false" outlineLevel="0" collapsed="false">
      <c r="A207" s="3" t="n">
        <v>177</v>
      </c>
      <c r="B207" s="5" t="n">
        <v>21.1801336700128</v>
      </c>
      <c r="C207" s="5" t="n">
        <v>-2.18013367001278</v>
      </c>
      <c r="D207" s="5" t="n">
        <v>-0.659438783446573</v>
      </c>
    </row>
    <row r="208" customFormat="false" ht="15" hidden="false" customHeight="false" outlineLevel="0" collapsed="false">
      <c r="A208" s="3" t="n">
        <v>178</v>
      </c>
      <c r="B208" s="5" t="n">
        <v>24.3850030421311</v>
      </c>
      <c r="C208" s="5" t="n">
        <v>-1.38500304213111</v>
      </c>
      <c r="D208" s="5" t="n">
        <v>-0.418930606749167</v>
      </c>
    </row>
    <row r="209" customFormat="false" ht="15" hidden="false" customHeight="false" outlineLevel="0" collapsed="false">
      <c r="A209" s="3" t="n">
        <v>179</v>
      </c>
      <c r="B209" s="5" t="n">
        <v>23.011354097034</v>
      </c>
      <c r="C209" s="5" t="n">
        <v>-0.0113540970340438</v>
      </c>
      <c r="D209" s="5" t="n">
        <v>-0.00343434535150328</v>
      </c>
    </row>
    <row r="210" customFormat="false" ht="15" hidden="false" customHeight="false" outlineLevel="0" collapsed="false">
      <c r="A210" s="3" t="n">
        <v>180</v>
      </c>
      <c r="B210" s="5" t="n">
        <v>22.7441347308245</v>
      </c>
      <c r="C210" s="5" t="n">
        <v>-0.744134730824477</v>
      </c>
      <c r="D210" s="5" t="n">
        <v>-0.225083126032525</v>
      </c>
    </row>
    <row r="211" customFormat="false" ht="15" hidden="false" customHeight="false" outlineLevel="0" collapsed="false">
      <c r="A211" s="3" t="n">
        <v>181</v>
      </c>
      <c r="B211" s="5" t="n">
        <v>24.2296451673536</v>
      </c>
      <c r="C211" s="5" t="n">
        <v>0.770354832646419</v>
      </c>
      <c r="D211" s="5" t="n">
        <v>0.233014085626945</v>
      </c>
    </row>
    <row r="212" customFormat="false" ht="15" hidden="false" customHeight="false" outlineLevel="0" collapsed="false">
      <c r="A212" s="3" t="n">
        <v>182</v>
      </c>
      <c r="B212" s="5" t="n">
        <v>32.1698007757103</v>
      </c>
      <c r="C212" s="5" t="n">
        <v>0.830199224289736</v>
      </c>
      <c r="D212" s="5" t="n">
        <v>0.251115596265574</v>
      </c>
    </row>
    <row r="213" customFormat="false" ht="15" hidden="false" customHeight="false" outlineLevel="0" collapsed="false">
      <c r="A213" s="3" t="n">
        <v>183</v>
      </c>
      <c r="B213" s="5" t="n">
        <v>26.6882926816337</v>
      </c>
      <c r="C213" s="5" t="n">
        <v>1.31170731836633</v>
      </c>
      <c r="D213" s="5" t="n">
        <v>0.39676038683279</v>
      </c>
    </row>
    <row r="214" customFormat="false" ht="15" hidden="false" customHeight="false" outlineLevel="0" collapsed="false">
      <c r="A214" s="3" t="n">
        <v>184</v>
      </c>
      <c r="B214" s="5" t="n">
        <v>28.6820599249172</v>
      </c>
      <c r="C214" s="5" t="n">
        <v>-3.68205992491719</v>
      </c>
      <c r="D214" s="5" t="n">
        <v>-1.11373589191462</v>
      </c>
    </row>
    <row r="215" customFormat="false" ht="15" hidden="false" customHeight="false" outlineLevel="0" collapsed="false">
      <c r="A215" s="3" t="n">
        <v>185</v>
      </c>
      <c r="B215" s="5" t="n">
        <v>25.0328276136036</v>
      </c>
      <c r="C215" s="5" t="n">
        <v>-0.0328276136035655</v>
      </c>
      <c r="D215" s="5" t="n">
        <v>-0.00992957536317601</v>
      </c>
    </row>
    <row r="216" customFormat="false" ht="15" hidden="false" customHeight="false" outlineLevel="0" collapsed="false">
      <c r="A216" s="3" t="n">
        <v>186</v>
      </c>
      <c r="B216" s="5" t="n">
        <v>26.7631743832437</v>
      </c>
      <c r="C216" s="5" t="n">
        <v>-0.763174383243751</v>
      </c>
      <c r="D216" s="5" t="n">
        <v>-0.230842169801863</v>
      </c>
    </row>
    <row r="217" customFormat="false" ht="15" hidden="false" customHeight="false" outlineLevel="0" collapsed="false">
      <c r="A217" s="3" t="n">
        <v>187</v>
      </c>
      <c r="B217" s="5" t="n">
        <v>28.3406901284139</v>
      </c>
      <c r="C217" s="5" t="n">
        <v>-1.34069012841392</v>
      </c>
      <c r="D217" s="5" t="n">
        <v>-0.405527000211378</v>
      </c>
    </row>
    <row r="218" customFormat="false" ht="15" hidden="false" customHeight="false" outlineLevel="0" collapsed="false">
      <c r="A218" s="3" t="n">
        <v>188</v>
      </c>
      <c r="B218" s="5" t="n">
        <v>14.7396339802849</v>
      </c>
      <c r="C218" s="5" t="n">
        <v>2.76036601971506</v>
      </c>
      <c r="D218" s="5" t="n">
        <v>0.834945322365251</v>
      </c>
    </row>
    <row r="219" customFormat="false" ht="15" hidden="false" customHeight="false" outlineLevel="0" collapsed="false">
      <c r="A219" s="3" t="n">
        <v>189</v>
      </c>
      <c r="B219" s="5" t="n">
        <v>15.0117391120704</v>
      </c>
      <c r="C219" s="5" t="n">
        <v>0.988260887929577</v>
      </c>
      <c r="D219" s="5" t="n">
        <v>0.298925504719301</v>
      </c>
    </row>
    <row r="220" customFormat="false" ht="15" hidden="false" customHeight="false" outlineLevel="0" collapsed="false">
      <c r="A220" s="3" t="n">
        <v>190</v>
      </c>
      <c r="B220" s="5" t="n">
        <v>16.7747516125082</v>
      </c>
      <c r="C220" s="5" t="n">
        <v>-1.27475161250825</v>
      </c>
      <c r="D220" s="5" t="n">
        <v>-0.385582161365394</v>
      </c>
    </row>
    <row r="221" customFormat="false" ht="15" hidden="false" customHeight="false" outlineLevel="0" collapsed="false">
      <c r="A221" s="3" t="n">
        <v>191</v>
      </c>
      <c r="B221" s="5" t="n">
        <v>15.4386939498351</v>
      </c>
      <c r="C221" s="5" t="n">
        <v>-0.938693949835056</v>
      </c>
      <c r="D221" s="5" t="n">
        <v>-0.283932680285727</v>
      </c>
    </row>
    <row r="222" customFormat="false" ht="15" hidden="false" customHeight="false" outlineLevel="0" collapsed="false">
      <c r="A222" s="3" t="n">
        <v>192</v>
      </c>
      <c r="B222" s="5" t="n">
        <v>21.363939138456</v>
      </c>
      <c r="C222" s="5" t="n">
        <v>0.636060861543975</v>
      </c>
      <c r="D222" s="5" t="n">
        <v>0.19239334106155</v>
      </c>
    </row>
    <row r="223" customFormat="false" ht="15" hidden="false" customHeight="false" outlineLevel="0" collapsed="false">
      <c r="A223" s="3" t="n">
        <v>193</v>
      </c>
      <c r="B223" s="5" t="n">
        <v>20.8983749278535</v>
      </c>
      <c r="C223" s="5" t="n">
        <v>1.10162507214648</v>
      </c>
      <c r="D223" s="5" t="n">
        <v>0.33321548462038</v>
      </c>
    </row>
    <row r="224" customFormat="false" ht="15" hidden="false" customHeight="false" outlineLevel="0" collapsed="false">
      <c r="A224" s="3" t="n">
        <v>194</v>
      </c>
      <c r="B224" s="5" t="n">
        <v>22.8205308601009</v>
      </c>
      <c r="C224" s="5" t="n">
        <v>1.17946913989913</v>
      </c>
      <c r="D224" s="5" t="n">
        <v>0.356761470833711</v>
      </c>
    </row>
    <row r="225" customFormat="false" ht="15" hidden="false" customHeight="false" outlineLevel="0" collapsed="false">
      <c r="A225" s="3" t="n">
        <v>195</v>
      </c>
      <c r="B225" s="5" t="n">
        <v>22.8240369495147</v>
      </c>
      <c r="C225" s="5" t="n">
        <v>-0.324036949514706</v>
      </c>
      <c r="D225" s="5" t="n">
        <v>-0.0980135001439908</v>
      </c>
    </row>
    <row r="226" customFormat="false" ht="15" hidden="false" customHeight="false" outlineLevel="0" collapsed="false">
      <c r="A226" s="3" t="n">
        <v>196</v>
      </c>
      <c r="B226" s="5" t="n">
        <v>28.7654297078947</v>
      </c>
      <c r="C226" s="5" t="n">
        <v>0.234570292105296</v>
      </c>
      <c r="D226" s="5" t="n">
        <v>0.0709519559219124</v>
      </c>
    </row>
    <row r="227" customFormat="false" ht="15" hidden="false" customHeight="false" outlineLevel="0" collapsed="false">
      <c r="A227" s="3" t="n">
        <v>197</v>
      </c>
      <c r="B227" s="5" t="n">
        <v>28.033783332682</v>
      </c>
      <c r="C227" s="5" t="n">
        <v>-3.53378333268198</v>
      </c>
      <c r="D227" s="5" t="n">
        <v>-1.06888573573286</v>
      </c>
    </row>
    <row r="228" customFormat="false" ht="15" hidden="false" customHeight="false" outlineLevel="0" collapsed="false">
      <c r="A228" s="3" t="n">
        <v>198</v>
      </c>
      <c r="B228" s="5" t="n">
        <v>29.9831403650973</v>
      </c>
      <c r="C228" s="5" t="n">
        <v>-0.983140365097253</v>
      </c>
      <c r="D228" s="5" t="n">
        <v>-0.297376667877962</v>
      </c>
    </row>
    <row r="229" customFormat="false" ht="15" hidden="false" customHeight="false" outlineLevel="0" collapsed="false">
      <c r="A229" s="3" t="n">
        <v>199</v>
      </c>
      <c r="B229" s="5" t="n">
        <v>32.9140837653623</v>
      </c>
      <c r="C229" s="5" t="n">
        <v>0.0859162346377147</v>
      </c>
      <c r="D229" s="5" t="n">
        <v>0.0259876254502655</v>
      </c>
    </row>
    <row r="230" customFormat="false" ht="15" hidden="false" customHeight="false" outlineLevel="0" collapsed="false">
      <c r="A230" s="3" t="n">
        <v>200</v>
      </c>
      <c r="B230" s="5" t="n">
        <v>18.7864305672703</v>
      </c>
      <c r="C230" s="5" t="n">
        <v>1.21356943272973</v>
      </c>
      <c r="D230" s="5" t="n">
        <v>0.367076001510748</v>
      </c>
    </row>
    <row r="231" customFormat="false" ht="15" hidden="false" customHeight="false" outlineLevel="0" collapsed="false">
      <c r="A231" s="3" t="n">
        <v>201</v>
      </c>
      <c r="B231" s="5" t="n">
        <v>20.3959014989917</v>
      </c>
      <c r="C231" s="5" t="n">
        <v>-2.39590149899166</v>
      </c>
      <c r="D231" s="5" t="n">
        <v>-0.724703439740747</v>
      </c>
    </row>
    <row r="232" customFormat="false" ht="15" hidden="false" customHeight="false" outlineLevel="0" collapsed="false">
      <c r="A232" s="3" t="n">
        <v>202</v>
      </c>
      <c r="B232" s="5" t="n">
        <v>19.0328721302944</v>
      </c>
      <c r="C232" s="5" t="n">
        <v>-0.532872130294351</v>
      </c>
      <c r="D232" s="5" t="n">
        <v>-0.161181194606215</v>
      </c>
    </row>
    <row r="233" customFormat="false" ht="15" hidden="false" customHeight="false" outlineLevel="0" collapsed="false">
      <c r="A233" s="3" t="n">
        <v>203</v>
      </c>
      <c r="B233" s="5" t="n">
        <v>22.5545236159801</v>
      </c>
      <c r="C233" s="5" t="n">
        <v>-5.05452361598007</v>
      </c>
      <c r="D233" s="5" t="n">
        <v>-1.52887364204798</v>
      </c>
    </row>
    <row r="234" customFormat="false" ht="15" hidden="false" customHeight="false" outlineLevel="0" collapsed="false">
      <c r="A234" s="3" t="n">
        <v>204</v>
      </c>
      <c r="B234" s="5" t="n">
        <v>30.673084891589</v>
      </c>
      <c r="C234" s="5" t="n">
        <v>-1.17308489158898</v>
      </c>
      <c r="D234" s="5" t="n">
        <v>-0.354830386975519</v>
      </c>
    </row>
    <row r="235" customFormat="false" ht="15" hidden="false" customHeight="false" outlineLevel="0" collapsed="false">
      <c r="A235" s="3" t="n">
        <v>205</v>
      </c>
      <c r="B235" s="5" t="n">
        <v>31.2168475417474</v>
      </c>
      <c r="C235" s="5" t="n">
        <v>0.783152458252587</v>
      </c>
      <c r="D235" s="5" t="n">
        <v>0.236885064171433</v>
      </c>
    </row>
    <row r="236" customFormat="false" ht="15" hidden="false" customHeight="false" outlineLevel="0" collapsed="false">
      <c r="A236" s="3" t="n">
        <v>206</v>
      </c>
      <c r="B236" s="5" t="n">
        <v>30.2262541636763</v>
      </c>
      <c r="C236" s="5" t="n">
        <v>-2.22625416367634</v>
      </c>
      <c r="D236" s="5" t="n">
        <v>-0.673389140092952</v>
      </c>
    </row>
    <row r="237" customFormat="false" ht="15" hidden="false" customHeight="false" outlineLevel="0" collapsed="false">
      <c r="A237" s="3" t="n">
        <v>207</v>
      </c>
      <c r="B237" s="5" t="n">
        <v>25.2575728882227</v>
      </c>
      <c r="C237" s="5" t="n">
        <v>1.24242711177733</v>
      </c>
      <c r="D237" s="5" t="n">
        <v>0.375804765726443</v>
      </c>
    </row>
    <row r="238" customFormat="false" ht="15" hidden="false" customHeight="false" outlineLevel="0" collapsed="false">
      <c r="A238" s="3" t="n">
        <v>208</v>
      </c>
      <c r="B238" s="5" t="n">
        <v>22.3555152930215</v>
      </c>
      <c r="C238" s="5" t="n">
        <v>-2.3555152930215</v>
      </c>
      <c r="D238" s="5" t="n">
        <v>-0.712487569264865</v>
      </c>
    </row>
    <row r="239" customFormat="false" ht="15" hidden="false" customHeight="false" outlineLevel="0" collapsed="false">
      <c r="A239" s="3" t="n">
        <v>209</v>
      </c>
      <c r="B239" s="5" t="n">
        <v>16.6920287873087</v>
      </c>
      <c r="C239" s="5" t="n">
        <v>-3.69202878730871</v>
      </c>
      <c r="D239" s="5" t="n">
        <v>-1.11675123660574</v>
      </c>
    </row>
    <row r="240" customFormat="false" ht="15" hidden="false" customHeight="false" outlineLevel="0" collapsed="false">
      <c r="A240" s="3" t="n">
        <v>210</v>
      </c>
      <c r="B240" s="5" t="n">
        <v>22.1141659866338</v>
      </c>
      <c r="C240" s="5" t="n">
        <v>-3.11416598663376</v>
      </c>
      <c r="D240" s="5" t="n">
        <v>-0.941961430128468</v>
      </c>
    </row>
    <row r="241" customFormat="false" ht="15" hidden="false" customHeight="false" outlineLevel="0" collapsed="false">
      <c r="A241" s="3" t="n">
        <v>211</v>
      </c>
      <c r="B241" s="5" t="n">
        <v>24.8058028036388</v>
      </c>
      <c r="C241" s="5" t="n">
        <v>-5.80580280363876</v>
      </c>
      <c r="D241" s="5" t="n">
        <v>-1.75611779700637</v>
      </c>
    </row>
    <row r="242" customFormat="false" ht="15" hidden="false" customHeight="false" outlineLevel="0" collapsed="false">
      <c r="A242" s="3" t="n">
        <v>212</v>
      </c>
      <c r="B242" s="5" t="n">
        <v>17.6128176981855</v>
      </c>
      <c r="C242" s="5" t="n">
        <v>-1.11281769818553</v>
      </c>
      <c r="D242" s="5" t="n">
        <v>-0.33660098882147</v>
      </c>
    </row>
    <row r="243" customFormat="false" ht="15" hidden="false" customHeight="false" outlineLevel="0" collapsed="false">
      <c r="A243" s="3" t="n">
        <v>213</v>
      </c>
      <c r="B243" s="5" t="n">
        <v>13.850597244057</v>
      </c>
      <c r="C243" s="5" t="n">
        <v>2.64940275594299</v>
      </c>
      <c r="D243" s="5" t="n">
        <v>0.801381564016119</v>
      </c>
    </row>
    <row r="244" customFormat="false" ht="15" hidden="false" customHeight="false" outlineLevel="0" collapsed="false">
      <c r="A244" s="3" t="n">
        <v>214</v>
      </c>
      <c r="B244" s="5" t="n">
        <v>16.5154055809706</v>
      </c>
      <c r="C244" s="5" t="n">
        <v>-3.51540558097064</v>
      </c>
      <c r="D244" s="5" t="n">
        <v>-1.06332690124592</v>
      </c>
    </row>
    <row r="245" customFormat="false" ht="15" hidden="false" customHeight="false" outlineLevel="0" collapsed="false">
      <c r="A245" s="3" t="n">
        <v>215</v>
      </c>
      <c r="B245" s="5" t="n">
        <v>17.2983481547731</v>
      </c>
      <c r="C245" s="5" t="n">
        <v>-4.29834815477306</v>
      </c>
      <c r="D245" s="5" t="n">
        <v>-1.30014848034376</v>
      </c>
    </row>
    <row r="246" customFormat="false" ht="15" hidden="false" customHeight="false" outlineLevel="0" collapsed="false">
      <c r="A246" s="3" t="n">
        <v>216</v>
      </c>
      <c r="B246" s="5" t="n">
        <v>17.9928460164467</v>
      </c>
      <c r="C246" s="5" t="n">
        <v>-4.99284601644672</v>
      </c>
      <c r="D246" s="5" t="n">
        <v>-1.51021762945498</v>
      </c>
    </row>
    <row r="247" customFormat="false" ht="15" hidden="false" customHeight="false" outlineLevel="0" collapsed="false">
      <c r="A247" s="3" t="n">
        <v>217</v>
      </c>
      <c r="B247" s="5" t="n">
        <v>32.017629803075</v>
      </c>
      <c r="C247" s="5" t="n">
        <v>-0.517629803074975</v>
      </c>
      <c r="D247" s="5" t="n">
        <v>-0.156570751743608</v>
      </c>
    </row>
    <row r="248" customFormat="false" ht="15" hidden="false" customHeight="false" outlineLevel="0" collapsed="false">
      <c r="A248" s="3" t="n">
        <v>218</v>
      </c>
      <c r="B248" s="5" t="n">
        <v>28.1635412401345</v>
      </c>
      <c r="C248" s="5" t="n">
        <v>1.83645875986545</v>
      </c>
      <c r="D248" s="5" t="n">
        <v>0.555485265473825</v>
      </c>
    </row>
    <row r="249" customFormat="false" ht="15" hidden="false" customHeight="false" outlineLevel="0" collapsed="false">
      <c r="A249" s="3" t="n">
        <v>219</v>
      </c>
      <c r="B249" s="5" t="n">
        <v>31.8307111466163</v>
      </c>
      <c r="C249" s="5" t="n">
        <v>4.16928885338373</v>
      </c>
      <c r="D249" s="5" t="n">
        <v>1.26111109934677</v>
      </c>
    </row>
    <row r="250" customFormat="false" ht="15" hidden="false" customHeight="false" outlineLevel="0" collapsed="false">
      <c r="A250" s="3" t="n">
        <v>220</v>
      </c>
      <c r="B250" s="5" t="n">
        <v>27.2400650417076</v>
      </c>
      <c r="C250" s="5" t="n">
        <v>-1.74006504170756</v>
      </c>
      <c r="D250" s="5" t="n">
        <v>-0.526328449491273</v>
      </c>
    </row>
    <row r="251" customFormat="false" ht="15" hidden="false" customHeight="false" outlineLevel="0" collapsed="false">
      <c r="A251" s="3" t="n">
        <v>221</v>
      </c>
      <c r="B251" s="5" t="n">
        <v>32.2516090682693</v>
      </c>
      <c r="C251" s="5" t="n">
        <v>1.24839093173066</v>
      </c>
      <c r="D251" s="5" t="n">
        <v>0.377608679967488</v>
      </c>
    </row>
    <row r="252" customFormat="false" ht="15" hidden="false" customHeight="false" outlineLevel="0" collapsed="false">
      <c r="A252" s="3" t="n">
        <v>222</v>
      </c>
      <c r="B252" s="5" t="n">
        <v>17.603532663778</v>
      </c>
      <c r="C252" s="5" t="n">
        <v>-0.103532663778019</v>
      </c>
      <c r="D252" s="5" t="n">
        <v>-0.0313161778967248</v>
      </c>
    </row>
    <row r="253" customFormat="false" ht="15" hidden="false" customHeight="false" outlineLevel="0" collapsed="false">
      <c r="A253" s="3" t="n">
        <v>223</v>
      </c>
      <c r="B253" s="5" t="n">
        <v>16.6179388608756</v>
      </c>
      <c r="C253" s="5" t="n">
        <v>0.382061139124382</v>
      </c>
      <c r="D253" s="5" t="n">
        <v>0.115564442791674</v>
      </c>
    </row>
    <row r="254" customFormat="false" ht="15" hidden="false" customHeight="false" outlineLevel="0" collapsed="false">
      <c r="A254" s="3" t="n">
        <v>224</v>
      </c>
      <c r="B254" s="5" t="n">
        <v>16.2321522991448</v>
      </c>
      <c r="C254" s="5" t="n">
        <v>-0.732152299144786</v>
      </c>
      <c r="D254" s="5" t="n">
        <v>-0.221458724337219</v>
      </c>
    </row>
    <row r="255" customFormat="false" ht="15" hidden="false" customHeight="false" outlineLevel="0" collapsed="false">
      <c r="A255" s="3" t="n">
        <v>225</v>
      </c>
      <c r="B255" s="5" t="n">
        <v>15.2160727082025</v>
      </c>
      <c r="C255" s="5" t="n">
        <v>-0.216072708202461</v>
      </c>
      <c r="D255" s="5" t="n">
        <v>-0.0653568750361082</v>
      </c>
    </row>
    <row r="256" customFormat="false" ht="15" hidden="false" customHeight="false" outlineLevel="0" collapsed="false">
      <c r="A256" s="3" t="n">
        <v>226</v>
      </c>
      <c r="B256" s="5" t="n">
        <v>20.6349081997317</v>
      </c>
      <c r="C256" s="5" t="n">
        <v>-3.13490819973168</v>
      </c>
      <c r="D256" s="5" t="n">
        <v>-0.948235458166027</v>
      </c>
    </row>
    <row r="257" customFormat="false" ht="15" hidden="false" customHeight="false" outlineLevel="0" collapsed="false">
      <c r="A257" s="3" t="n">
        <v>227</v>
      </c>
      <c r="B257" s="5" t="n">
        <v>21.0153688008938</v>
      </c>
      <c r="C257" s="5" t="n">
        <v>-0.515368800893796</v>
      </c>
      <c r="D257" s="5" t="n">
        <v>-0.15588685215147</v>
      </c>
    </row>
    <row r="258" customFormat="false" ht="15" hidden="false" customHeight="false" outlineLevel="0" collapsed="false">
      <c r="A258" s="3" t="n">
        <v>228</v>
      </c>
      <c r="B258" s="5" t="n">
        <v>19.6791829183834</v>
      </c>
      <c r="C258" s="5" t="n">
        <v>-0.679182918383418</v>
      </c>
      <c r="D258" s="5" t="n">
        <v>-0.205436741607605</v>
      </c>
    </row>
    <row r="259" customFormat="false" ht="15" hidden="false" customHeight="false" outlineLevel="0" collapsed="false">
      <c r="A259" s="3" t="n">
        <v>229</v>
      </c>
      <c r="B259" s="5" t="n">
        <v>21.0061479803742</v>
      </c>
      <c r="C259" s="5" t="n">
        <v>-2.50614798037418</v>
      </c>
      <c r="D259" s="5" t="n">
        <v>-0.758050388399051</v>
      </c>
    </row>
    <row r="260" customFormat="false" ht="15" hidden="false" customHeight="false" outlineLevel="0" collapsed="false">
      <c r="A260" s="3" t="n">
        <v>230</v>
      </c>
      <c r="B260" s="5" t="n">
        <v>16.5496010794537</v>
      </c>
      <c r="C260" s="5" t="n">
        <v>-0.549601079453701</v>
      </c>
      <c r="D260" s="5" t="n">
        <v>-0.166241305384613</v>
      </c>
    </row>
    <row r="261" customFormat="false" ht="15" hidden="false" customHeight="false" outlineLevel="0" collapsed="false">
      <c r="A261" s="3" t="n">
        <v>231</v>
      </c>
      <c r="B261" s="5" t="n">
        <v>16.1182834239391</v>
      </c>
      <c r="C261" s="5" t="n">
        <v>-0.61828342393914</v>
      </c>
      <c r="D261" s="5" t="n">
        <v>-0.187016087369183</v>
      </c>
    </row>
    <row r="262" customFormat="false" ht="15" hidden="false" customHeight="false" outlineLevel="0" collapsed="false">
      <c r="A262" s="3" t="n">
        <v>232</v>
      </c>
      <c r="B262" s="5" t="n">
        <v>15.8017983251907</v>
      </c>
      <c r="C262" s="5" t="n">
        <v>-0.301798325190724</v>
      </c>
      <c r="D262" s="5" t="n">
        <v>-0.0912868431635285</v>
      </c>
    </row>
    <row r="263" customFormat="false" ht="15" hidden="false" customHeight="false" outlineLevel="0" collapsed="false">
      <c r="A263" s="3" t="n">
        <v>233</v>
      </c>
      <c r="B263" s="5" t="n">
        <v>15.5872605963939</v>
      </c>
      <c r="C263" s="5" t="n">
        <v>0.412739403606146</v>
      </c>
      <c r="D263" s="5" t="n">
        <v>0.12484389096789</v>
      </c>
    </row>
    <row r="264" customFormat="false" ht="15" hidden="false" customHeight="false" outlineLevel="0" collapsed="false">
      <c r="A264" s="3" t="n">
        <v>234</v>
      </c>
      <c r="B264" s="5" t="n">
        <v>30.7614080090211</v>
      </c>
      <c r="C264" s="5" t="n">
        <v>-1.76140800902115</v>
      </c>
      <c r="D264" s="5" t="n">
        <v>-0.532784191445999</v>
      </c>
    </row>
    <row r="265" customFormat="false" ht="15" hidden="false" customHeight="false" outlineLevel="0" collapsed="false">
      <c r="A265" s="3" t="n">
        <v>235</v>
      </c>
      <c r="B265" s="5" t="n">
        <v>25.0373320869745</v>
      </c>
      <c r="C265" s="5" t="n">
        <v>-0.537332086974473</v>
      </c>
      <c r="D265" s="5" t="n">
        <v>-0.162530225836647</v>
      </c>
    </row>
    <row r="266" customFormat="false" ht="15" hidden="false" customHeight="false" outlineLevel="0" collapsed="false">
      <c r="A266" s="3" t="n">
        <v>236</v>
      </c>
      <c r="B266" s="5" t="n">
        <v>30.4062356233552</v>
      </c>
      <c r="C266" s="5" t="n">
        <v>-4.40623562335515</v>
      </c>
      <c r="D266" s="5" t="n">
        <v>-1.33278188351967</v>
      </c>
    </row>
    <row r="267" customFormat="false" ht="15" hidden="false" customHeight="false" outlineLevel="0" collapsed="false">
      <c r="A267" s="3" t="n">
        <v>237</v>
      </c>
      <c r="B267" s="5" t="n">
        <v>24.6919655703636</v>
      </c>
      <c r="C267" s="5" t="n">
        <v>0.808034429636436</v>
      </c>
      <c r="D267" s="5" t="n">
        <v>0.24441127101132</v>
      </c>
    </row>
    <row r="268" customFormat="false" ht="15" hidden="false" customHeight="false" outlineLevel="0" collapsed="false">
      <c r="A268" s="3" t="n">
        <v>238</v>
      </c>
      <c r="B268" s="5" t="n">
        <v>29.0454957106426</v>
      </c>
      <c r="C268" s="5" t="n">
        <v>1.45450428935736</v>
      </c>
      <c r="D268" s="5" t="n">
        <v>0.439953087411387</v>
      </c>
    </row>
    <row r="269" customFormat="false" ht="15" hidden="false" customHeight="false" outlineLevel="0" collapsed="false">
      <c r="A269" s="3" t="n">
        <v>239</v>
      </c>
      <c r="B269" s="5" t="n">
        <v>28.4963891925807</v>
      </c>
      <c r="C269" s="5" t="n">
        <v>5.00361080741927</v>
      </c>
      <c r="D269" s="5" t="n">
        <v>1.51347372368473</v>
      </c>
    </row>
    <row r="270" customFormat="false" ht="15" hidden="false" customHeight="false" outlineLevel="0" collapsed="false">
      <c r="A270" s="3" t="n">
        <v>240</v>
      </c>
      <c r="B270" s="5" t="n">
        <v>32.2270221563297</v>
      </c>
      <c r="C270" s="5" t="n">
        <v>-2.22702215632974</v>
      </c>
      <c r="D270" s="5" t="n">
        <v>-0.67362143967532</v>
      </c>
    </row>
    <row r="271" customFormat="false" ht="15" hidden="false" customHeight="false" outlineLevel="0" collapsed="false">
      <c r="A271" s="3" t="n">
        <v>241</v>
      </c>
      <c r="B271" s="5" t="n">
        <v>29.0635100916167</v>
      </c>
      <c r="C271" s="5" t="n">
        <v>1.4364899083833</v>
      </c>
      <c r="D271" s="5" t="n">
        <v>0.434504163963492</v>
      </c>
    </row>
    <row r="272" customFormat="false" ht="15" hidden="false" customHeight="false" outlineLevel="0" collapsed="false">
      <c r="A272" s="3" t="n">
        <v>242</v>
      </c>
      <c r="B272" s="5" t="n">
        <v>26.2026678718062</v>
      </c>
      <c r="C272" s="5" t="n">
        <v>-4.20266787180621</v>
      </c>
      <c r="D272" s="5" t="n">
        <v>-1.27120746160378</v>
      </c>
    </row>
    <row r="273" customFormat="false" ht="15" hidden="false" customHeight="false" outlineLevel="0" collapsed="false">
      <c r="A273" s="3" t="n">
        <v>243</v>
      </c>
      <c r="B273" s="5" t="n">
        <v>26.219553010378</v>
      </c>
      <c r="C273" s="5" t="n">
        <v>-4.719553010378</v>
      </c>
      <c r="D273" s="5" t="n">
        <v>-1.42755296997777</v>
      </c>
    </row>
    <row r="274" customFormat="false" ht="15" hidden="false" customHeight="false" outlineLevel="0" collapsed="false">
      <c r="A274" s="3" t="n">
        <v>244</v>
      </c>
      <c r="B274" s="5" t="n">
        <v>26.5487153886481</v>
      </c>
      <c r="C274" s="5" t="n">
        <v>-5.04871538864806</v>
      </c>
      <c r="D274" s="5" t="n">
        <v>-1.52711679088859</v>
      </c>
    </row>
    <row r="275" customFormat="false" ht="15" hidden="false" customHeight="false" outlineLevel="0" collapsed="false">
      <c r="A275" s="3" t="n">
        <v>245</v>
      </c>
      <c r="B275" s="5" t="n">
        <v>32.1346887359129</v>
      </c>
      <c r="C275" s="5" t="n">
        <v>10.9653112640871</v>
      </c>
      <c r="D275" s="5" t="n">
        <v>3.31674686720482</v>
      </c>
    </row>
    <row r="276" customFormat="false" ht="15" hidden="false" customHeight="false" outlineLevel="0" collapsed="false">
      <c r="A276" s="3" t="n">
        <v>246</v>
      </c>
      <c r="B276" s="5" t="n">
        <v>31.1951112667361</v>
      </c>
      <c r="C276" s="5" t="n">
        <v>4.90488873326389</v>
      </c>
      <c r="D276" s="5" t="n">
        <v>1.48361263517635</v>
      </c>
    </row>
    <row r="277" customFormat="false" ht="15" hidden="false" customHeight="false" outlineLevel="0" collapsed="false">
      <c r="A277" s="3" t="n">
        <v>247</v>
      </c>
      <c r="B277" s="5" t="n">
        <v>33.0951758350231</v>
      </c>
      <c r="C277" s="5" t="n">
        <v>-0.295175835023102</v>
      </c>
      <c r="D277" s="5" t="n">
        <v>-0.0892836967878762</v>
      </c>
    </row>
    <row r="278" customFormat="false" ht="15" hidden="false" customHeight="false" outlineLevel="0" collapsed="false">
      <c r="A278" s="3" t="n">
        <v>248</v>
      </c>
      <c r="B278" s="5" t="n">
        <v>32.3318296419638</v>
      </c>
      <c r="C278" s="5" t="n">
        <v>7.06817035803618</v>
      </c>
      <c r="D278" s="5" t="n">
        <v>2.13795407419637</v>
      </c>
    </row>
    <row r="279" customFormat="false" ht="15" hidden="false" customHeight="false" outlineLevel="0" collapsed="false">
      <c r="A279" s="3" t="n">
        <v>249</v>
      </c>
      <c r="B279" s="5" t="n">
        <v>34.1965378283397</v>
      </c>
      <c r="C279" s="5" t="n">
        <v>1.90346217166034</v>
      </c>
      <c r="D279" s="5" t="n">
        <v>0.575752210096784</v>
      </c>
    </row>
    <row r="280" customFormat="false" ht="15" hidden="false" customHeight="false" outlineLevel="0" collapsed="false">
      <c r="A280" s="3" t="n">
        <v>250</v>
      </c>
      <c r="B280" s="5" t="n">
        <v>21.6851361176434</v>
      </c>
      <c r="C280" s="5" t="n">
        <v>-1.78513611764343</v>
      </c>
      <c r="D280" s="5" t="n">
        <v>-0.539961382137832</v>
      </c>
    </row>
    <row r="281" customFormat="false" ht="15" hidden="false" customHeight="false" outlineLevel="0" collapsed="false">
      <c r="A281" s="3" t="n">
        <v>251</v>
      </c>
      <c r="B281" s="5" t="n">
        <v>19.7079236681846</v>
      </c>
      <c r="C281" s="5" t="n">
        <v>-0.307923668184614</v>
      </c>
      <c r="D281" s="5" t="n">
        <v>-0.0931396142975389</v>
      </c>
    </row>
    <row r="282" customFormat="false" ht="15" hidden="false" customHeight="false" outlineLevel="0" collapsed="false">
      <c r="A282" s="3" t="n">
        <v>252</v>
      </c>
      <c r="B282" s="5" t="n">
        <v>20.4743597362442</v>
      </c>
      <c r="C282" s="5" t="n">
        <v>-0.274359736244161</v>
      </c>
      <c r="D282" s="5" t="n">
        <v>-0.0829873200823103</v>
      </c>
    </row>
    <row r="283" customFormat="false" ht="15" hidden="false" customHeight="false" outlineLevel="0" collapsed="false">
      <c r="A283" s="3" t="n">
        <v>253</v>
      </c>
      <c r="B283" s="5" t="n">
        <v>21.239370865988</v>
      </c>
      <c r="C283" s="5" t="n">
        <v>-2.03937086598801</v>
      </c>
      <c r="D283" s="5" t="n">
        <v>-0.616861370181781</v>
      </c>
    </row>
    <row r="284" customFormat="false" ht="15" hidden="false" customHeight="false" outlineLevel="0" collapsed="false">
      <c r="A284" s="3" t="n">
        <v>254</v>
      </c>
      <c r="B284" s="5" t="n">
        <v>23.2236253903511</v>
      </c>
      <c r="C284" s="5" t="n">
        <v>-2.72362539035112</v>
      </c>
      <c r="D284" s="5" t="n">
        <v>-0.823832152441743</v>
      </c>
    </row>
    <row r="285" customFormat="false" ht="15" hidden="false" customHeight="false" outlineLevel="0" collapsed="false">
      <c r="A285" s="3" t="n">
        <v>255</v>
      </c>
      <c r="B285" s="5" t="n">
        <v>24.4222862577786</v>
      </c>
      <c r="C285" s="5" t="n">
        <v>-4.22228625777859</v>
      </c>
      <c r="D285" s="5" t="n">
        <v>-1.27714155856158</v>
      </c>
    </row>
    <row r="286" customFormat="false" ht="15" hidden="false" customHeight="false" outlineLevel="0" collapsed="false">
      <c r="A286" s="3" t="n">
        <v>256</v>
      </c>
      <c r="B286" s="5" t="n">
        <v>25.6572437858251</v>
      </c>
      <c r="C286" s="5" t="n">
        <v>-0.557243785825101</v>
      </c>
      <c r="D286" s="5" t="n">
        <v>-0.168553042990943</v>
      </c>
    </row>
    <row r="287" customFormat="false" ht="15" hidden="false" customHeight="false" outlineLevel="0" collapsed="false">
      <c r="A287" s="3" t="n">
        <v>257</v>
      </c>
      <c r="B287" s="5" t="n">
        <v>21.7183945701608</v>
      </c>
      <c r="C287" s="5" t="n">
        <v>-1.21839457016083</v>
      </c>
      <c r="D287" s="5" t="n">
        <v>-0.368535491266488</v>
      </c>
    </row>
    <row r="288" customFormat="false" ht="15" hidden="false" customHeight="false" outlineLevel="0" collapsed="false">
      <c r="A288" s="3" t="n">
        <v>258</v>
      </c>
      <c r="B288" s="5" t="n">
        <v>23.4636539701165</v>
      </c>
      <c r="C288" s="5" t="n">
        <v>-4.06365397011653</v>
      </c>
      <c r="D288" s="5" t="n">
        <v>-1.22915904986036</v>
      </c>
    </row>
    <row r="289" customFormat="false" ht="15" hidden="false" customHeight="false" outlineLevel="0" collapsed="false">
      <c r="A289" s="3" t="n">
        <v>259</v>
      </c>
      <c r="B289" s="5" t="n">
        <v>21.970893237668</v>
      </c>
      <c r="C289" s="5" t="n">
        <v>-1.370893237668</v>
      </c>
      <c r="D289" s="5" t="n">
        <v>-0.414662725188599</v>
      </c>
    </row>
    <row r="290" customFormat="false" ht="15" hidden="false" customHeight="false" outlineLevel="0" collapsed="false">
      <c r="A290" s="3" t="n">
        <v>260</v>
      </c>
      <c r="B290" s="5" t="n">
        <v>23.803197145636</v>
      </c>
      <c r="C290" s="5" t="n">
        <v>-3.00319714563601</v>
      </c>
      <c r="D290" s="5" t="n">
        <v>-0.908395984800705</v>
      </c>
    </row>
    <row r="291" customFormat="false" ht="15" hidden="false" customHeight="false" outlineLevel="0" collapsed="false">
      <c r="A291" s="3" t="n">
        <v>261</v>
      </c>
      <c r="B291" s="5" t="n">
        <v>20.4404966129857</v>
      </c>
      <c r="C291" s="5" t="n">
        <v>-1.84049661298565</v>
      </c>
      <c r="D291" s="5" t="n">
        <v>-0.556706620377862</v>
      </c>
    </row>
    <row r="292" customFormat="false" ht="15" hidden="false" customHeight="false" outlineLevel="0" collapsed="false">
      <c r="A292" s="3" t="n">
        <v>262</v>
      </c>
      <c r="B292" s="5" t="n">
        <v>22.0139743735841</v>
      </c>
      <c r="C292" s="5" t="n">
        <v>-3.91397437358413</v>
      </c>
      <c r="D292" s="5" t="n">
        <v>-1.18388451811868</v>
      </c>
    </row>
    <row r="293" customFormat="false" ht="15" hidden="false" customHeight="false" outlineLevel="0" collapsed="false">
      <c r="A293" s="3" t="n">
        <v>263</v>
      </c>
      <c r="B293" s="5" t="n">
        <v>21.4443288302859</v>
      </c>
      <c r="C293" s="5" t="n">
        <v>-2.24432883028595</v>
      </c>
      <c r="D293" s="5" t="n">
        <v>-0.678856298517311</v>
      </c>
    </row>
    <row r="294" customFormat="false" ht="15" hidden="false" customHeight="false" outlineLevel="0" collapsed="false">
      <c r="A294" s="3" t="n">
        <v>264</v>
      </c>
      <c r="B294" s="5" t="n">
        <v>20.449365853356</v>
      </c>
      <c r="C294" s="5" t="n">
        <v>-2.74936585335601</v>
      </c>
      <c r="D294" s="5" t="n">
        <v>-0.831618032657607</v>
      </c>
    </row>
    <row r="295" customFormat="false" ht="15" hidden="false" customHeight="false" outlineLevel="0" collapsed="false">
      <c r="A295" s="3" t="n">
        <v>265</v>
      </c>
      <c r="B295" s="5" t="n">
        <v>22.7610086912002</v>
      </c>
      <c r="C295" s="5" t="n">
        <v>-4.66100869120019</v>
      </c>
      <c r="D295" s="5" t="n">
        <v>-1.40984470045864</v>
      </c>
    </row>
    <row r="296" customFormat="false" ht="15" hidden="false" customHeight="false" outlineLevel="0" collapsed="false">
      <c r="A296" s="3" t="n">
        <v>266</v>
      </c>
      <c r="B296" s="5" t="n">
        <v>17.4574438959605</v>
      </c>
      <c r="C296" s="5" t="n">
        <v>0.0425561040395266</v>
      </c>
      <c r="D296" s="5" t="n">
        <v>0.0128722132326348</v>
      </c>
    </row>
    <row r="297" customFormat="false" ht="15" hidden="false" customHeight="false" outlineLevel="0" collapsed="false">
      <c r="A297" s="3" t="n">
        <v>267</v>
      </c>
      <c r="B297" s="5" t="n">
        <v>28.9897257976611</v>
      </c>
      <c r="C297" s="5" t="n">
        <v>1.01027420233894</v>
      </c>
      <c r="D297" s="5" t="n">
        <v>0.305584010788634</v>
      </c>
    </row>
    <row r="298" customFormat="false" ht="15" hidden="false" customHeight="false" outlineLevel="0" collapsed="false">
      <c r="A298" s="3" t="n">
        <v>268</v>
      </c>
      <c r="B298" s="5" t="n">
        <v>29.2702329767302</v>
      </c>
      <c r="C298" s="5" t="n">
        <v>-1.77023297673025</v>
      </c>
      <c r="D298" s="5" t="n">
        <v>-0.535453535096845</v>
      </c>
    </row>
    <row r="299" customFormat="false" ht="15" hidden="false" customHeight="false" outlineLevel="0" collapsed="false">
      <c r="A299" s="3" t="n">
        <v>269</v>
      </c>
      <c r="B299" s="5" t="n">
        <v>30.7232253501855</v>
      </c>
      <c r="C299" s="5" t="n">
        <v>-3.52322535018549</v>
      </c>
      <c r="D299" s="5" t="n">
        <v>-1.06569219616742</v>
      </c>
    </row>
    <row r="300" customFormat="false" ht="15" hidden="false" customHeight="false" outlineLevel="0" collapsed="false">
      <c r="A300" s="3" t="n">
        <v>270</v>
      </c>
      <c r="B300" s="5" t="n">
        <v>28.3481914816429</v>
      </c>
      <c r="C300" s="5" t="n">
        <v>2.55180851835708</v>
      </c>
      <c r="D300" s="5" t="n">
        <v>0.771861619349301</v>
      </c>
    </row>
    <row r="301" customFormat="false" ht="15" hidden="false" customHeight="false" outlineLevel="0" collapsed="false">
      <c r="A301" s="3" t="n">
        <v>271</v>
      </c>
      <c r="B301" s="5" t="n">
        <v>29.6223403611817</v>
      </c>
      <c r="C301" s="5" t="n">
        <v>-8.52234036118171</v>
      </c>
      <c r="D301" s="5" t="n">
        <v>-2.57780604794859</v>
      </c>
    </row>
    <row r="302" customFormat="false" ht="15" hidden="false" customHeight="false" outlineLevel="0" collapsed="false">
      <c r="A302" s="3" t="n">
        <v>272</v>
      </c>
      <c r="B302" s="5" t="n">
        <v>25.6670313951752</v>
      </c>
      <c r="C302" s="5" t="n">
        <v>-2.46703139517518</v>
      </c>
      <c r="D302" s="5" t="n">
        <v>-0.746218548126587</v>
      </c>
    </row>
    <row r="303" customFormat="false" ht="15" hidden="false" customHeight="false" outlineLevel="0" collapsed="false">
      <c r="A303" s="3" t="n">
        <v>273</v>
      </c>
      <c r="B303" s="5" t="n">
        <v>25.2103482411116</v>
      </c>
      <c r="C303" s="5" t="n">
        <v>-1.41034824111165</v>
      </c>
      <c r="D303" s="5" t="n">
        <v>-0.426596928962262</v>
      </c>
    </row>
    <row r="304" customFormat="false" ht="15" hidden="false" customHeight="false" outlineLevel="0" collapsed="false">
      <c r="A304" s="3" t="n">
        <v>274</v>
      </c>
      <c r="B304" s="5" t="n">
        <v>30.0425073904613</v>
      </c>
      <c r="C304" s="5" t="n">
        <v>-6.14250739046135</v>
      </c>
      <c r="D304" s="5" t="n">
        <v>-1.8579629573143</v>
      </c>
    </row>
    <row r="305" customFormat="false" ht="15" hidden="false" customHeight="false" outlineLevel="0" collapsed="false">
      <c r="A305" s="3" t="n">
        <v>275</v>
      </c>
      <c r="B305" s="5" t="n">
        <v>25.5880681613052</v>
      </c>
      <c r="C305" s="5" t="n">
        <v>-5.28806816130525</v>
      </c>
      <c r="D305" s="5" t="n">
        <v>-1.59951533387091</v>
      </c>
    </row>
    <row r="306" customFormat="false" ht="15" hidden="false" customHeight="false" outlineLevel="0" collapsed="false">
      <c r="A306" s="3" t="n">
        <v>276</v>
      </c>
      <c r="B306" s="5" t="n">
        <v>23.1984125400605</v>
      </c>
      <c r="C306" s="5" t="n">
        <v>-6.19841254006054</v>
      </c>
      <c r="D306" s="5" t="n">
        <v>-1.87487294056311</v>
      </c>
    </row>
    <row r="307" customFormat="false" ht="15" hidden="false" customHeight="false" outlineLevel="0" collapsed="false">
      <c r="A307" s="3" t="n">
        <v>277</v>
      </c>
      <c r="B307" s="5" t="n">
        <v>25.8579071725829</v>
      </c>
      <c r="C307" s="5" t="n">
        <v>-4.25790717258288</v>
      </c>
      <c r="D307" s="5" t="n">
        <v>-1.28791604135908</v>
      </c>
    </row>
    <row r="308" customFormat="false" ht="15" hidden="false" customHeight="false" outlineLevel="0" collapsed="false">
      <c r="A308" s="3" t="n">
        <v>278</v>
      </c>
      <c r="B308" s="5" t="n">
        <v>21.4793497487412</v>
      </c>
      <c r="C308" s="5" t="n">
        <v>-5.27934974874116</v>
      </c>
      <c r="D308" s="5" t="n">
        <v>-1.59687822062692</v>
      </c>
    </row>
    <row r="309" customFormat="false" ht="15" hidden="false" customHeight="false" outlineLevel="0" collapsed="false">
      <c r="A309" s="3" t="n">
        <v>279</v>
      </c>
      <c r="B309" s="5" t="n">
        <v>31.1644259455425</v>
      </c>
      <c r="C309" s="5" t="n">
        <v>0.335574054457457</v>
      </c>
      <c r="D309" s="5" t="n">
        <v>0.101503201052054</v>
      </c>
    </row>
    <row r="310" customFormat="false" ht="15" hidden="false" customHeight="false" outlineLevel="0" collapsed="false">
      <c r="A310" s="3" t="n">
        <v>280</v>
      </c>
      <c r="B310" s="5" t="n">
        <v>32.0048732973256</v>
      </c>
      <c r="C310" s="5" t="n">
        <v>-2.5048732973256</v>
      </c>
      <c r="D310" s="5" t="n">
        <v>-0.757664826976648</v>
      </c>
    </row>
    <row r="311" customFormat="false" ht="15" hidden="false" customHeight="false" outlineLevel="0" collapsed="false">
      <c r="A311" s="3" t="n">
        <v>281</v>
      </c>
      <c r="B311" s="5" t="n">
        <v>23.4402899536432</v>
      </c>
      <c r="C311" s="5" t="n">
        <v>-1.94028995364317</v>
      </c>
      <c r="D311" s="5" t="n">
        <v>-0.586891741622688</v>
      </c>
    </row>
    <row r="312" customFormat="false" ht="15" hidden="false" customHeight="false" outlineLevel="0" collapsed="false">
      <c r="A312" s="3" t="n">
        <v>282</v>
      </c>
      <c r="B312" s="5" t="n">
        <v>25.2204041312004</v>
      </c>
      <c r="C312" s="5" t="n">
        <v>-5.42040413120037</v>
      </c>
      <c r="D312" s="5" t="n">
        <v>-1.63954382946006</v>
      </c>
    </row>
    <row r="313" customFormat="false" ht="15" hidden="false" customHeight="false" outlineLevel="0" collapsed="false">
      <c r="A313" s="3" t="n">
        <v>283</v>
      </c>
      <c r="B313" s="5" t="n">
        <v>25.4469858226497</v>
      </c>
      <c r="C313" s="5" t="n">
        <v>-3.14698582264966</v>
      </c>
      <c r="D313" s="5" t="n">
        <v>-0.951888652955644</v>
      </c>
    </row>
    <row r="314" customFormat="false" ht="15" hidden="false" customHeight="false" outlineLevel="0" collapsed="false">
      <c r="A314" s="3" t="n">
        <v>284</v>
      </c>
      <c r="B314" s="5" t="n">
        <v>23.9389923764066</v>
      </c>
      <c r="C314" s="5" t="n">
        <v>-3.73899237640655</v>
      </c>
      <c r="D314" s="5" t="n">
        <v>-1.13095660964637</v>
      </c>
    </row>
    <row r="315" customFormat="false" ht="15" hidden="false" customHeight="false" outlineLevel="0" collapsed="false">
      <c r="A315" s="3" t="n">
        <v>285</v>
      </c>
      <c r="B315" s="5" t="n">
        <v>22.7378858713711</v>
      </c>
      <c r="C315" s="5" t="n">
        <v>-2.13788587137108</v>
      </c>
      <c r="D315" s="5" t="n">
        <v>-0.646659825292408</v>
      </c>
    </row>
    <row r="316" customFormat="false" ht="15" hidden="false" customHeight="false" outlineLevel="0" collapsed="false">
      <c r="A316" s="3" t="n">
        <v>286</v>
      </c>
      <c r="B316" s="5" t="n">
        <v>19.8505382523789</v>
      </c>
      <c r="C316" s="5" t="n">
        <v>-2.85053825237891</v>
      </c>
      <c r="D316" s="5" t="n">
        <v>-0.862220286385308</v>
      </c>
    </row>
    <row r="317" customFormat="false" ht="15" hidden="false" customHeight="false" outlineLevel="0" collapsed="false">
      <c r="A317" s="3" t="n">
        <v>287</v>
      </c>
      <c r="B317" s="5" t="n">
        <v>20.3957309692596</v>
      </c>
      <c r="C317" s="5" t="n">
        <v>-2.79573096925957</v>
      </c>
      <c r="D317" s="5" t="n">
        <v>-0.845642381735995</v>
      </c>
    </row>
    <row r="318" customFormat="false" ht="15" hidden="false" customHeight="false" outlineLevel="0" collapsed="false">
      <c r="A318" s="3" t="n">
        <v>288</v>
      </c>
      <c r="B318" s="5" t="n">
        <v>19.6672110947689</v>
      </c>
      <c r="C318" s="5" t="n">
        <v>-3.16721109476886</v>
      </c>
      <c r="D318" s="5" t="n">
        <v>-0.958006318594503</v>
      </c>
    </row>
    <row r="319" customFormat="false" ht="15" hidden="false" customHeight="false" outlineLevel="0" collapsed="false">
      <c r="A319" s="3" t="n">
        <v>289</v>
      </c>
      <c r="B319" s="5" t="n">
        <v>20.0784351981572</v>
      </c>
      <c r="C319" s="5" t="n">
        <v>-1.87843519815718</v>
      </c>
      <c r="D319" s="5" t="n">
        <v>-0.568182143551195</v>
      </c>
    </row>
    <row r="320" customFormat="false" ht="15" hidden="false" customHeight="false" outlineLevel="0" collapsed="false">
      <c r="A320" s="3" t="n">
        <v>290</v>
      </c>
      <c r="B320" s="5" t="n">
        <v>16.8551931919507</v>
      </c>
      <c r="C320" s="5" t="n">
        <v>0.0448068080493016</v>
      </c>
      <c r="D320" s="5" t="n">
        <v>0.0135529978719068</v>
      </c>
    </row>
    <row r="321" customFormat="false" ht="15" hidden="false" customHeight="false" outlineLevel="0" collapsed="false">
      <c r="A321" s="3" t="n">
        <v>291</v>
      </c>
      <c r="B321" s="5" t="n">
        <v>19.0471058254715</v>
      </c>
      <c r="C321" s="5" t="n">
        <v>-3.54710582547155</v>
      </c>
      <c r="D321" s="5" t="n">
        <v>-1.07291547416517</v>
      </c>
    </row>
    <row r="322" customFormat="false" ht="15" hidden="false" customHeight="false" outlineLevel="0" collapsed="false">
      <c r="A322" s="3" t="n">
        <v>292</v>
      </c>
      <c r="B322" s="5" t="n">
        <v>20.7143234753497</v>
      </c>
      <c r="C322" s="5" t="n">
        <v>-1.51432347534973</v>
      </c>
      <c r="D322" s="5" t="n">
        <v>-0.458046973937777</v>
      </c>
    </row>
    <row r="323" customFormat="false" ht="15" hidden="false" customHeight="false" outlineLevel="0" collapsed="false">
      <c r="A323" s="3" t="n">
        <v>293</v>
      </c>
      <c r="B323" s="5" t="n">
        <v>19.7483490047419</v>
      </c>
      <c r="C323" s="5" t="n">
        <v>-1.24834900474188</v>
      </c>
      <c r="D323" s="5" t="n">
        <v>-0.377595998046715</v>
      </c>
    </row>
    <row r="324" customFormat="false" ht="15" hidden="false" customHeight="false" outlineLevel="0" collapsed="false">
      <c r="A324" s="3" t="n">
        <v>294</v>
      </c>
      <c r="B324" s="5" t="n">
        <v>32.2705731391287</v>
      </c>
      <c r="C324" s="5" t="n">
        <v>-0.370573139128666</v>
      </c>
      <c r="D324" s="5" t="n">
        <v>-0.112089594966694</v>
      </c>
    </row>
    <row r="325" customFormat="false" ht="15" hidden="false" customHeight="false" outlineLevel="0" collapsed="false">
      <c r="A325" s="3" t="n">
        <v>295</v>
      </c>
      <c r="B325" s="5" t="n">
        <v>33.5099533589514</v>
      </c>
      <c r="C325" s="5" t="n">
        <v>0.590046641048602</v>
      </c>
      <c r="D325" s="5" t="n">
        <v>0.178475129530726</v>
      </c>
    </row>
    <row r="326" customFormat="false" ht="15" hidden="false" customHeight="false" outlineLevel="0" collapsed="false">
      <c r="A326" s="3" t="n">
        <v>296</v>
      </c>
      <c r="B326" s="5" t="n">
        <v>30.9785142802569</v>
      </c>
      <c r="C326" s="5" t="n">
        <v>4.72148571974315</v>
      </c>
      <c r="D326" s="5" t="n">
        <v>1.42813756877097</v>
      </c>
    </row>
    <row r="327" customFormat="false" ht="15" hidden="false" customHeight="false" outlineLevel="0" collapsed="false">
      <c r="A327" s="3" t="n">
        <v>297</v>
      </c>
      <c r="B327" s="5" t="n">
        <v>26.4561683153076</v>
      </c>
      <c r="C327" s="5" t="n">
        <v>0.94383168469242</v>
      </c>
      <c r="D327" s="5" t="n">
        <v>0.285486723356853</v>
      </c>
    </row>
    <row r="328" customFormat="false" ht="15" hidden="false" customHeight="false" outlineLevel="0" collapsed="false">
      <c r="A328" s="3" t="n">
        <v>298</v>
      </c>
      <c r="B328" s="5" t="n">
        <v>23.4444927351321</v>
      </c>
      <c r="C328" s="5" t="n">
        <v>1.95550726486793</v>
      </c>
      <c r="D328" s="5" t="n">
        <v>0.591494617739603</v>
      </c>
    </row>
    <row r="329" customFormat="false" ht="15" hidden="false" customHeight="false" outlineLevel="0" collapsed="false">
      <c r="A329" s="3" t="n">
        <v>299</v>
      </c>
      <c r="B329" s="5" t="n">
        <v>20.5735957087401</v>
      </c>
      <c r="C329" s="5" t="n">
        <v>2.42640429125992</v>
      </c>
      <c r="D329" s="5" t="n">
        <v>0.733929811729667</v>
      </c>
    </row>
    <row r="330" customFormat="false" ht="15" hidden="false" customHeight="false" outlineLevel="0" collapsed="false">
      <c r="A330" s="3" t="n">
        <v>300</v>
      </c>
      <c r="B330" s="5" t="n">
        <v>25.8168856558156</v>
      </c>
      <c r="C330" s="5" t="n">
        <v>1.38311434418438</v>
      </c>
      <c r="D330" s="5" t="n">
        <v>0.418359320367318</v>
      </c>
    </row>
    <row r="331" customFormat="false" ht="15" hidden="false" customHeight="false" outlineLevel="0" collapsed="false">
      <c r="A331" s="3" t="n">
        <v>301</v>
      </c>
      <c r="B331" s="5" t="n">
        <v>22.9549531942421</v>
      </c>
      <c r="C331" s="5" t="n">
        <v>0.945046805757876</v>
      </c>
      <c r="D331" s="5" t="n">
        <v>0.285854268690502</v>
      </c>
    </row>
    <row r="332" customFormat="false" ht="15" hidden="false" customHeight="false" outlineLevel="0" collapsed="false">
      <c r="A332" s="3" t="n">
        <v>302</v>
      </c>
      <c r="B332" s="5" t="n">
        <v>29.2595077324099</v>
      </c>
      <c r="C332" s="5" t="n">
        <v>4.9404922675901</v>
      </c>
      <c r="D332" s="5" t="n">
        <v>1.494381860791</v>
      </c>
    </row>
    <row r="333" customFormat="false" ht="15" hidden="false" customHeight="false" outlineLevel="0" collapsed="false">
      <c r="A333" s="3" t="n">
        <v>303</v>
      </c>
      <c r="B333" s="5" t="n">
        <v>29.7417140774367</v>
      </c>
      <c r="C333" s="5" t="n">
        <v>4.75828592256332</v>
      </c>
      <c r="D333" s="5" t="n">
        <v>1.43926875825358</v>
      </c>
    </row>
    <row r="334" customFormat="false" ht="15" hidden="false" customHeight="false" outlineLevel="0" collapsed="false">
      <c r="A334" s="3" t="n">
        <v>304</v>
      </c>
      <c r="B334" s="5" t="n">
        <v>33.5434387079551</v>
      </c>
      <c r="C334" s="5" t="n">
        <v>-1.74343870795509</v>
      </c>
      <c r="D334" s="5" t="n">
        <v>-0.527348903602242</v>
      </c>
    </row>
    <row r="335" customFormat="false" ht="15" hidden="false" customHeight="false" outlineLevel="0" collapsed="false">
      <c r="A335" s="3" t="n">
        <v>305</v>
      </c>
      <c r="B335" s="5" t="n">
        <v>31.0368612611814</v>
      </c>
      <c r="C335" s="5" t="n">
        <v>6.26313873881855</v>
      </c>
      <c r="D335" s="5" t="n">
        <v>1.89445108219415</v>
      </c>
    </row>
    <row r="336" customFormat="false" ht="15" hidden="false" customHeight="false" outlineLevel="0" collapsed="false">
      <c r="A336" s="3" t="n">
        <v>306</v>
      </c>
      <c r="B336" s="5" t="n">
        <v>26.9797927328476</v>
      </c>
      <c r="C336" s="5" t="n">
        <v>1.42020726715243</v>
      </c>
      <c r="D336" s="5" t="n">
        <v>0.429579050759532</v>
      </c>
    </row>
    <row r="337" customFormat="false" ht="15" hidden="false" customHeight="false" outlineLevel="0" collapsed="false">
      <c r="A337" s="3" t="n">
        <v>307</v>
      </c>
      <c r="B337" s="5" t="n">
        <v>26.277276205966</v>
      </c>
      <c r="C337" s="5" t="n">
        <v>2.522723794034</v>
      </c>
      <c r="D337" s="5" t="n">
        <v>0.76306417931693</v>
      </c>
    </row>
    <row r="338" customFormat="false" ht="15" hidden="false" customHeight="false" outlineLevel="0" collapsed="false">
      <c r="A338" s="3" t="n">
        <v>308</v>
      </c>
      <c r="B338" s="5" t="n">
        <v>25.719815941405</v>
      </c>
      <c r="C338" s="5" t="n">
        <v>1.08018405859502</v>
      </c>
      <c r="D338" s="5" t="n">
        <v>0.32673008600161</v>
      </c>
    </row>
    <row r="339" customFormat="false" ht="15" hidden="false" customHeight="false" outlineLevel="0" collapsed="false">
      <c r="A339" s="3" t="n">
        <v>309</v>
      </c>
      <c r="B339" s="5" t="n">
        <v>27.4914600760022</v>
      </c>
      <c r="C339" s="5" t="n">
        <v>6.00853992399779</v>
      </c>
      <c r="D339" s="5" t="n">
        <v>1.81744097266662</v>
      </c>
    </row>
    <row r="340" customFormat="false" ht="15" hidden="false" customHeight="false" outlineLevel="0" collapsed="false">
      <c r="A340" s="3" t="n">
        <v>310</v>
      </c>
      <c r="B340" s="5" t="n">
        <v>31.7301907472296</v>
      </c>
      <c r="C340" s="5" t="n">
        <v>9.76980925277041</v>
      </c>
      <c r="D340" s="5" t="n">
        <v>2.95513583261811</v>
      </c>
    </row>
    <row r="341" customFormat="false" ht="15" hidden="false" customHeight="false" outlineLevel="0" collapsed="false">
      <c r="A341" s="3" t="n">
        <v>311</v>
      </c>
      <c r="B341" s="5" t="n">
        <v>34.7578953600462</v>
      </c>
      <c r="C341" s="5" t="n">
        <v>3.34210463995375</v>
      </c>
      <c r="D341" s="5" t="n">
        <v>1.01090747243463</v>
      </c>
    </row>
    <row r="342" customFormat="false" ht="15" hidden="false" customHeight="false" outlineLevel="0" collapsed="false">
      <c r="A342" s="3" t="n">
        <v>312</v>
      </c>
      <c r="B342" s="5" t="n">
        <v>30.6113698320732</v>
      </c>
      <c r="C342" s="5" t="n">
        <v>1.48863016792675</v>
      </c>
      <c r="D342" s="5" t="n">
        <v>0.450275357168229</v>
      </c>
    </row>
    <row r="343" customFormat="false" ht="15" hidden="false" customHeight="false" outlineLevel="0" collapsed="false">
      <c r="A343" s="3" t="n">
        <v>313</v>
      </c>
      <c r="B343" s="5" t="n">
        <v>34.0760579904628</v>
      </c>
      <c r="C343" s="5" t="n">
        <v>3.12394200953724</v>
      </c>
      <c r="D343" s="5" t="n">
        <v>0.944918445443212</v>
      </c>
    </row>
    <row r="344" customFormat="false" ht="15" hidden="false" customHeight="false" outlineLevel="0" collapsed="false">
      <c r="A344" s="3" t="n">
        <v>314</v>
      </c>
      <c r="B344" s="5" t="n">
        <v>27.7236946431398</v>
      </c>
      <c r="C344" s="5" t="n">
        <v>0.276305356860249</v>
      </c>
      <c r="D344" s="5" t="n">
        <v>0.0835758242230284</v>
      </c>
    </row>
    <row r="345" customFormat="false" ht="15" hidden="false" customHeight="false" outlineLevel="0" collapsed="false">
      <c r="A345" s="3" t="n">
        <v>315</v>
      </c>
      <c r="B345" s="5" t="n">
        <v>26.4035204166952</v>
      </c>
      <c r="C345" s="5" t="n">
        <v>-0.00352041669517433</v>
      </c>
      <c r="D345" s="5" t="n">
        <v>-0.0010648426445692</v>
      </c>
    </row>
    <row r="346" customFormat="false" ht="15" hidden="false" customHeight="false" outlineLevel="0" collapsed="false">
      <c r="A346" s="3" t="n">
        <v>316</v>
      </c>
      <c r="B346" s="5" t="n">
        <v>25.8791571391369</v>
      </c>
      <c r="C346" s="5" t="n">
        <v>-1.57915713913686</v>
      </c>
      <c r="D346" s="5" t="n">
        <v>-0.47765762119406</v>
      </c>
    </row>
    <row r="347" customFormat="false" ht="15" hidden="false" customHeight="false" outlineLevel="0" collapsed="false">
      <c r="A347" s="3" t="n">
        <v>317</v>
      </c>
      <c r="B347" s="5" t="n">
        <v>23.8288380530459</v>
      </c>
      <c r="C347" s="5" t="n">
        <v>-4.72883805304592</v>
      </c>
      <c r="D347" s="5" t="n">
        <v>-1.43036147540356</v>
      </c>
    </row>
    <row r="348" customFormat="false" ht="15" hidden="false" customHeight="false" outlineLevel="0" collapsed="false">
      <c r="A348" s="3" t="n">
        <v>318</v>
      </c>
      <c r="B348" s="5" t="n">
        <v>31.4857429336989</v>
      </c>
      <c r="C348" s="5" t="n">
        <v>2.81425706630106</v>
      </c>
      <c r="D348" s="5" t="n">
        <v>0.851246087170708</v>
      </c>
    </row>
    <row r="349" customFormat="false" ht="15" hidden="false" customHeight="false" outlineLevel="0" collapsed="false">
      <c r="A349" s="3" t="n">
        <v>319</v>
      </c>
      <c r="B349" s="5" t="n">
        <v>29.9597621288482</v>
      </c>
      <c r="C349" s="5" t="n">
        <v>-0.15976212884819</v>
      </c>
      <c r="D349" s="5" t="n">
        <v>-0.0483242588918263</v>
      </c>
    </row>
    <row r="350" customFormat="false" ht="15" hidden="false" customHeight="false" outlineLevel="0" collapsed="false">
      <c r="A350" s="3" t="n">
        <v>320</v>
      </c>
      <c r="B350" s="5" t="n">
        <v>31.207744316565</v>
      </c>
      <c r="C350" s="5" t="n">
        <v>0.0922556834349599</v>
      </c>
      <c r="D350" s="5" t="n">
        <v>0.0279051585171957</v>
      </c>
    </row>
    <row r="351" customFormat="false" ht="15" hidden="false" customHeight="false" outlineLevel="0" collapsed="false">
      <c r="A351" s="3" t="n">
        <v>321</v>
      </c>
      <c r="B351" s="5" t="n">
        <v>31.4377756289215</v>
      </c>
      <c r="C351" s="5" t="n">
        <v>5.56222437107846</v>
      </c>
      <c r="D351" s="5" t="n">
        <v>1.6824410920177</v>
      </c>
    </row>
    <row r="352" customFormat="false" ht="15" hidden="false" customHeight="false" outlineLevel="0" collapsed="false">
      <c r="A352" s="3" t="n">
        <v>322</v>
      </c>
      <c r="B352" s="5" t="n">
        <v>32.6147385230998</v>
      </c>
      <c r="C352" s="5" t="n">
        <v>-0.414738523099821</v>
      </c>
      <c r="D352" s="5" t="n">
        <v>-0.125448577251583</v>
      </c>
    </row>
    <row r="353" customFormat="false" ht="15" hidden="false" customHeight="false" outlineLevel="0" collapsed="false">
      <c r="A353" s="3" t="n">
        <v>323</v>
      </c>
      <c r="B353" s="5" t="n">
        <v>33.6029037650707</v>
      </c>
      <c r="C353" s="5" t="n">
        <v>12.9970962349293</v>
      </c>
      <c r="D353" s="5" t="n">
        <v>3.93131368383002</v>
      </c>
    </row>
    <row r="354" customFormat="false" ht="15" hidden="false" customHeight="false" outlineLevel="0" collapsed="false">
      <c r="A354" s="3" t="n">
        <v>324</v>
      </c>
      <c r="B354" s="5" t="n">
        <v>26.6049209164587</v>
      </c>
      <c r="C354" s="5" t="n">
        <v>1.29507908354133</v>
      </c>
      <c r="D354" s="5" t="n">
        <v>0.391730739754408</v>
      </c>
    </row>
    <row r="355" customFormat="false" ht="15" hidden="false" customHeight="false" outlineLevel="0" collapsed="false">
      <c r="A355" s="3" t="n">
        <v>325</v>
      </c>
      <c r="B355" s="5" t="n">
        <v>33.6979605027842</v>
      </c>
      <c r="C355" s="5" t="n">
        <v>7.10203949721577</v>
      </c>
      <c r="D355" s="5" t="n">
        <v>2.14819868637047</v>
      </c>
    </row>
    <row r="356" customFormat="false" ht="15" hidden="false" customHeight="false" outlineLevel="0" collapsed="false">
      <c r="A356" s="3" t="n">
        <v>326</v>
      </c>
      <c r="B356" s="5" t="n">
        <v>32.9933986263204</v>
      </c>
      <c r="C356" s="5" t="n">
        <v>11.3066013736796</v>
      </c>
      <c r="D356" s="5" t="n">
        <v>3.41997903951043</v>
      </c>
    </row>
    <row r="357" customFormat="false" ht="15" hidden="false" customHeight="false" outlineLevel="0" collapsed="false">
      <c r="A357" s="3" t="n">
        <v>327</v>
      </c>
      <c r="B357" s="5" t="n">
        <v>31.5067996149098</v>
      </c>
      <c r="C357" s="5" t="n">
        <v>11.8932003850902</v>
      </c>
      <c r="D357" s="5" t="n">
        <v>3.59741134275689</v>
      </c>
    </row>
    <row r="358" customFormat="false" ht="15" hidden="false" customHeight="false" outlineLevel="0" collapsed="false">
      <c r="A358" s="3" t="n">
        <v>328</v>
      </c>
      <c r="B358" s="5" t="n">
        <v>26.9811105579904</v>
      </c>
      <c r="C358" s="5" t="n">
        <v>9.41888944200962</v>
      </c>
      <c r="D358" s="5" t="n">
        <v>2.848990903856</v>
      </c>
    </row>
    <row r="359" customFormat="false" ht="15" hidden="false" customHeight="false" outlineLevel="0" collapsed="false">
      <c r="A359" s="3" t="n">
        <v>329</v>
      </c>
      <c r="B359" s="5" t="n">
        <v>26.0623185256683</v>
      </c>
      <c r="C359" s="5" t="n">
        <v>3.93768147433174</v>
      </c>
      <c r="D359" s="5" t="n">
        <v>1.19105535442614</v>
      </c>
    </row>
    <row r="360" customFormat="false" ht="15" hidden="false" customHeight="false" outlineLevel="0" collapsed="false">
      <c r="A360" s="3" t="n">
        <v>330</v>
      </c>
      <c r="B360" s="5" t="n">
        <v>35.0388432960348</v>
      </c>
      <c r="C360" s="5" t="n">
        <v>9.56115670396524</v>
      </c>
      <c r="D360" s="5" t="n">
        <v>2.89202338000125</v>
      </c>
    </row>
    <row r="361" customFormat="false" ht="15" hidden="false" customHeight="false" outlineLevel="0" collapsed="false">
      <c r="A361" s="3" t="n">
        <v>331</v>
      </c>
      <c r="B361" s="5" t="n">
        <v>33.8937029697599</v>
      </c>
      <c r="C361" s="5" t="n">
        <v>7.00629703024011</v>
      </c>
      <c r="D361" s="5" t="n">
        <v>2.11923885844109</v>
      </c>
    </row>
    <row r="362" customFormat="false" ht="15" hidden="false" customHeight="false" outlineLevel="0" collapsed="false">
      <c r="A362" s="3" t="n">
        <v>332</v>
      </c>
      <c r="B362" s="5" t="n">
        <v>33.5630333086982</v>
      </c>
      <c r="C362" s="5" t="n">
        <v>0.236966691301845</v>
      </c>
      <c r="D362" s="5" t="n">
        <v>0.0716768099033727</v>
      </c>
    </row>
    <row r="363" customFormat="false" ht="15" hidden="false" customHeight="false" outlineLevel="0" collapsed="false">
      <c r="A363" s="3" t="n">
        <v>333</v>
      </c>
      <c r="B363" s="5" t="n">
        <v>33.8018615783848</v>
      </c>
      <c r="C363" s="5" t="n">
        <v>-4.00186157838479</v>
      </c>
      <c r="D363" s="5" t="n">
        <v>-1.21046831534701</v>
      </c>
    </row>
    <row r="364" customFormat="false" ht="15" hidden="false" customHeight="false" outlineLevel="0" collapsed="false">
      <c r="A364" s="3" t="n">
        <v>334</v>
      </c>
      <c r="B364" s="5" t="n">
        <v>27.4717863109292</v>
      </c>
      <c r="C364" s="5" t="n">
        <v>5.22821368907079</v>
      </c>
      <c r="D364" s="5" t="n">
        <v>1.58141077409229</v>
      </c>
    </row>
    <row r="365" customFormat="false" ht="15" hidden="false" customHeight="false" outlineLevel="0" collapsed="false">
      <c r="A365" s="3" t="n">
        <v>335</v>
      </c>
      <c r="B365" s="5" t="n">
        <v>30.6675067503304</v>
      </c>
      <c r="C365" s="5" t="n">
        <v>-6.96750675033042</v>
      </c>
      <c r="D365" s="5" t="n">
        <v>-2.10750571778782</v>
      </c>
    </row>
    <row r="366" customFormat="false" ht="15" hidden="false" customHeight="false" outlineLevel="0" collapsed="false">
      <c r="A366" s="3" t="n">
        <v>336</v>
      </c>
      <c r="B366" s="5" t="n">
        <v>29.6876866825199</v>
      </c>
      <c r="C366" s="5" t="n">
        <v>5.31231331748008</v>
      </c>
      <c r="D366" s="5" t="n">
        <v>1.60684891919749</v>
      </c>
    </row>
    <row r="367" customFormat="false" ht="15" hidden="false" customHeight="false" outlineLevel="0" collapsed="false">
      <c r="A367" s="3" t="n">
        <v>337</v>
      </c>
      <c r="B367" s="5" t="n">
        <v>25.8947171686227</v>
      </c>
      <c r="C367" s="5" t="n">
        <v>-2.29471716862267</v>
      </c>
      <c r="D367" s="5" t="n">
        <v>-0.694097577063533</v>
      </c>
    </row>
    <row r="368" customFormat="false" ht="15" hidden="false" customHeight="false" outlineLevel="0" collapsed="false">
      <c r="A368" s="3" t="n">
        <v>338</v>
      </c>
      <c r="B368" s="5" t="n">
        <v>32.6314442882075</v>
      </c>
      <c r="C368" s="5" t="n">
        <v>-0.231444288207491</v>
      </c>
      <c r="D368" s="5" t="n">
        <v>-0.0700064138041186</v>
      </c>
    </row>
    <row r="369" customFormat="false" ht="15" hidden="false" customHeight="false" outlineLevel="0" collapsed="false">
      <c r="A369" s="3" t="n">
        <v>339</v>
      </c>
      <c r="B369" s="5" t="n">
        <v>29.434128971588</v>
      </c>
      <c r="C369" s="5" t="n">
        <v>-2.234128971588</v>
      </c>
      <c r="D369" s="5" t="n">
        <v>-0.675771082916258</v>
      </c>
    </row>
    <row r="370" customFormat="false" ht="15" hidden="false" customHeight="false" outlineLevel="0" collapsed="false">
      <c r="A370" s="3" t="n">
        <v>340</v>
      </c>
      <c r="B370" s="5" t="n">
        <v>28.8417519698521</v>
      </c>
      <c r="C370" s="5" t="n">
        <v>-2.24175196985211</v>
      </c>
      <c r="D370" s="5" t="n">
        <v>-0.678076859287059</v>
      </c>
    </row>
    <row r="371" customFormat="false" ht="15" hidden="false" customHeight="false" outlineLevel="0" collapsed="false">
      <c r="A371" s="3" t="n">
        <v>341</v>
      </c>
      <c r="B371" s="5" t="n">
        <v>28.7453571085782</v>
      </c>
      <c r="C371" s="5" t="n">
        <v>-2.94535710857822</v>
      </c>
      <c r="D371" s="5" t="n">
        <v>-0.890900743937023</v>
      </c>
    </row>
    <row r="372" customFormat="false" ht="15" hidden="false" customHeight="false" outlineLevel="0" collapsed="false">
      <c r="A372" s="3" t="n">
        <v>342</v>
      </c>
      <c r="B372" s="5" t="n">
        <v>27.106470598462</v>
      </c>
      <c r="C372" s="5" t="n">
        <v>-3.60647059846201</v>
      </c>
      <c r="D372" s="5" t="n">
        <v>-1.09087191152444</v>
      </c>
    </row>
    <row r="373" customFormat="false" ht="15" hidden="false" customHeight="false" outlineLevel="0" collapsed="false">
      <c r="A373" s="3" t="n">
        <v>343</v>
      </c>
      <c r="B373" s="5" t="n">
        <v>29.885939783152</v>
      </c>
      <c r="C373" s="5" t="n">
        <v>0.114060216847953</v>
      </c>
      <c r="D373" s="5" t="n">
        <v>0.0345005132815667</v>
      </c>
    </row>
    <row r="374" customFormat="false" ht="15" hidden="false" customHeight="false" outlineLevel="0" collapsed="false">
      <c r="A374" s="3" t="n">
        <v>344</v>
      </c>
      <c r="B374" s="5" t="n">
        <v>36.5956047643724</v>
      </c>
      <c r="C374" s="5" t="n">
        <v>2.50439523562765</v>
      </c>
      <c r="D374" s="5" t="n">
        <v>0.757520224639258</v>
      </c>
    </row>
    <row r="375" customFormat="false" ht="15" hidden="false" customHeight="false" outlineLevel="0" collapsed="false">
      <c r="A375" s="3" t="n">
        <v>345</v>
      </c>
      <c r="B375" s="5" t="n">
        <v>32.9281529311404</v>
      </c>
      <c r="C375" s="5" t="n">
        <v>6.07184706885961</v>
      </c>
      <c r="D375" s="5" t="n">
        <v>1.83658988411429</v>
      </c>
    </row>
    <row r="376" customFormat="false" ht="15" hidden="false" customHeight="false" outlineLevel="0" collapsed="false">
      <c r="A376" s="3" t="n">
        <v>346</v>
      </c>
      <c r="B376" s="5" t="n">
        <v>36.501447462922</v>
      </c>
      <c r="C376" s="5" t="n">
        <v>-1.401447462922</v>
      </c>
      <c r="D376" s="5" t="n">
        <v>-0.423904654437154</v>
      </c>
    </row>
    <row r="377" customFormat="false" ht="15" hidden="false" customHeight="false" outlineLevel="0" collapsed="false">
      <c r="A377" s="3" t="n">
        <v>347</v>
      </c>
      <c r="B377" s="5" t="n">
        <v>34.8305702358502</v>
      </c>
      <c r="C377" s="5" t="n">
        <v>-2.53057023585018</v>
      </c>
      <c r="D377" s="5" t="n">
        <v>-0.765437542068403</v>
      </c>
    </row>
    <row r="378" customFormat="false" ht="15" hidden="false" customHeight="false" outlineLevel="0" collapsed="false">
      <c r="A378" s="3" t="n">
        <v>348</v>
      </c>
      <c r="B378" s="5" t="n">
        <v>35.3665038295444</v>
      </c>
      <c r="C378" s="5" t="n">
        <v>1.63349617045557</v>
      </c>
      <c r="D378" s="5" t="n">
        <v>0.494093890767505</v>
      </c>
    </row>
    <row r="379" customFormat="false" ht="15" hidden="false" customHeight="false" outlineLevel="0" collapsed="false">
      <c r="A379" s="3" t="n">
        <v>349</v>
      </c>
      <c r="B379" s="5" t="n">
        <v>34.8042967676302</v>
      </c>
      <c r="C379" s="5" t="n">
        <v>2.89570323236982</v>
      </c>
      <c r="D379" s="5" t="n">
        <v>0.87588162278374</v>
      </c>
    </row>
    <row r="380" customFormat="false" ht="15" hidden="false" customHeight="false" outlineLevel="0" collapsed="false">
      <c r="A380" s="3" t="n">
        <v>350</v>
      </c>
      <c r="B380" s="5" t="n">
        <v>35.07314090831</v>
      </c>
      <c r="C380" s="5" t="n">
        <v>-0.973140908310015</v>
      </c>
      <c r="D380" s="5" t="n">
        <v>-0.294352069106977</v>
      </c>
    </row>
    <row r="381" customFormat="false" ht="15" hidden="false" customHeight="false" outlineLevel="0" collapsed="false">
      <c r="A381" s="3" t="n">
        <v>351</v>
      </c>
      <c r="B381" s="5" t="n">
        <v>30.9180164453087</v>
      </c>
      <c r="C381" s="5" t="n">
        <v>3.78198355469128</v>
      </c>
      <c r="D381" s="5" t="n">
        <v>1.1439604225304</v>
      </c>
    </row>
    <row r="382" customFormat="false" ht="15" hidden="false" customHeight="false" outlineLevel="0" collapsed="false">
      <c r="A382" s="3" t="n">
        <v>352</v>
      </c>
      <c r="B382" s="5" t="n">
        <v>31.9980511624548</v>
      </c>
      <c r="C382" s="5" t="n">
        <v>2.40194883754518</v>
      </c>
      <c r="D382" s="5" t="n">
        <v>0.726532616379627</v>
      </c>
    </row>
    <row r="383" customFormat="false" ht="15" hidden="false" customHeight="false" outlineLevel="0" collapsed="false">
      <c r="A383" s="3" t="n">
        <v>353</v>
      </c>
      <c r="B383" s="5" t="n">
        <v>30.1662434908768</v>
      </c>
      <c r="C383" s="5" t="n">
        <v>-0.266243490876768</v>
      </c>
      <c r="D383" s="5" t="n">
        <v>-0.0805323481487791</v>
      </c>
    </row>
    <row r="384" customFormat="false" ht="15" hidden="false" customHeight="false" outlineLevel="0" collapsed="false">
      <c r="A384" s="3" t="n">
        <v>354</v>
      </c>
      <c r="B384" s="5" t="n">
        <v>32.298366100287</v>
      </c>
      <c r="C384" s="5" t="n">
        <v>0.701633899712995</v>
      </c>
      <c r="D384" s="5" t="n">
        <v>0.212227631551097</v>
      </c>
    </row>
    <row r="385" customFormat="false" ht="15" hidden="false" customHeight="false" outlineLevel="0" collapsed="false">
      <c r="A385" s="3" t="n">
        <v>355</v>
      </c>
      <c r="B385" s="5" t="n">
        <v>31.4776535105862</v>
      </c>
      <c r="C385" s="5" t="n">
        <v>3.02234648941385</v>
      </c>
      <c r="D385" s="5" t="n">
        <v>0.9141882076072</v>
      </c>
    </row>
    <row r="386" customFormat="false" ht="15" hidden="false" customHeight="false" outlineLevel="0" collapsed="false">
      <c r="A386" s="3" t="n">
        <v>356</v>
      </c>
      <c r="B386" s="5" t="n">
        <v>33.6437857440796</v>
      </c>
      <c r="C386" s="5" t="n">
        <v>0.0562142559203735</v>
      </c>
      <c r="D386" s="5" t="n">
        <v>0.0170034805876229</v>
      </c>
    </row>
    <row r="387" customFormat="false" ht="15" hidden="false" customHeight="false" outlineLevel="0" collapsed="false">
      <c r="A387" s="3" t="n">
        <v>357</v>
      </c>
      <c r="B387" s="5" t="n">
        <v>32.9433798839197</v>
      </c>
      <c r="C387" s="5" t="n">
        <v>-0.543379883919677</v>
      </c>
      <c r="D387" s="5" t="n">
        <v>-0.164359541128151</v>
      </c>
    </row>
    <row r="388" customFormat="false" ht="15" hidden="false" customHeight="false" outlineLevel="0" collapsed="false">
      <c r="A388" s="3" t="n">
        <v>358</v>
      </c>
      <c r="B388" s="5" t="n">
        <v>30.852415632517</v>
      </c>
      <c r="C388" s="5" t="n">
        <v>2.04758436748298</v>
      </c>
      <c r="D388" s="5" t="n">
        <v>0.619345759789713</v>
      </c>
    </row>
    <row r="389" customFormat="false" ht="15" hidden="false" customHeight="false" outlineLevel="0" collapsed="false">
      <c r="A389" s="3" t="n">
        <v>359</v>
      </c>
      <c r="B389" s="5" t="n">
        <v>31.4273790912906</v>
      </c>
      <c r="C389" s="5" t="n">
        <v>0.172620908709398</v>
      </c>
      <c r="D389" s="5" t="n">
        <v>0.0522137351495975</v>
      </c>
    </row>
    <row r="390" customFormat="false" ht="15" hidden="false" customHeight="false" outlineLevel="0" collapsed="false">
      <c r="A390" s="3" t="n">
        <v>360</v>
      </c>
      <c r="B390" s="5" t="n">
        <v>26.5379598244809</v>
      </c>
      <c r="C390" s="5" t="n">
        <v>1.56204017551914</v>
      </c>
      <c r="D390" s="5" t="n">
        <v>0.472480145234844</v>
      </c>
    </row>
    <row r="391" customFormat="false" ht="15" hidden="false" customHeight="false" outlineLevel="0" collapsed="false">
      <c r="A391" s="3" t="n">
        <v>361</v>
      </c>
      <c r="B391" s="5" t="n">
        <v>26.2207408010115</v>
      </c>
      <c r="C391" s="5" t="n">
        <v>4.47925919898846</v>
      </c>
      <c r="D391" s="5" t="n">
        <v>1.35486978507401</v>
      </c>
    </row>
    <row r="392" customFormat="false" ht="15" hidden="false" customHeight="false" outlineLevel="0" collapsed="false">
      <c r="A392" s="3" t="n">
        <v>362</v>
      </c>
      <c r="B392" s="5" t="n">
        <v>28.6311451468426</v>
      </c>
      <c r="C392" s="5" t="n">
        <v>-3.23114514684265</v>
      </c>
      <c r="D392" s="5" t="n">
        <v>-0.977344854621106</v>
      </c>
    </row>
    <row r="393" customFormat="false" ht="15" hidden="false" customHeight="false" outlineLevel="0" collapsed="false">
      <c r="A393" s="3" t="n">
        <v>363</v>
      </c>
      <c r="B393" s="5" t="n">
        <v>28.0520136740928</v>
      </c>
      <c r="C393" s="5" t="n">
        <v>-3.85201367409279</v>
      </c>
      <c r="D393" s="5" t="n">
        <v>-1.16514287449559</v>
      </c>
    </row>
    <row r="394" customFormat="false" ht="15" hidden="false" customHeight="false" outlineLevel="0" collapsed="false">
      <c r="A394" s="3" t="n">
        <v>364</v>
      </c>
      <c r="B394" s="5" t="n">
        <v>23.9242182270999</v>
      </c>
      <c r="C394" s="5" t="n">
        <v>-1.52421822709993</v>
      </c>
      <c r="D394" s="5" t="n">
        <v>-0.461039901915729</v>
      </c>
    </row>
    <row r="395" customFormat="false" ht="15" hidden="false" customHeight="false" outlineLevel="0" collapsed="false">
      <c r="A395" s="3" t="n">
        <v>365</v>
      </c>
      <c r="B395" s="5" t="n">
        <v>23.6771566392632</v>
      </c>
      <c r="C395" s="5" t="n">
        <v>2.92284336073684</v>
      </c>
      <c r="D395" s="5" t="n">
        <v>0.884090868610776</v>
      </c>
    </row>
    <row r="396" customFormat="false" ht="15" hidden="false" customHeight="false" outlineLevel="0" collapsed="false">
      <c r="A396" s="3" t="n">
        <v>366</v>
      </c>
      <c r="B396" s="5" t="n">
        <v>26.1202856542105</v>
      </c>
      <c r="C396" s="5" t="n">
        <v>-5.92028565421055</v>
      </c>
      <c r="D396" s="5" t="n">
        <v>-1.79074614697636</v>
      </c>
    </row>
    <row r="397" customFormat="false" ht="15" hidden="false" customHeight="false" outlineLevel="0" collapsed="false">
      <c r="A397" s="3" t="n">
        <v>367</v>
      </c>
      <c r="B397" s="5" t="n">
        <v>23.9115386016674</v>
      </c>
      <c r="C397" s="5" t="n">
        <v>-6.31153860166739</v>
      </c>
      <c r="D397" s="5" t="n">
        <v>-1.90909089401625</v>
      </c>
    </row>
    <row r="398" customFormat="false" ht="15" hidden="false" customHeight="false" outlineLevel="0" collapsed="false">
      <c r="A398" s="3" t="n">
        <v>368</v>
      </c>
      <c r="B398" s="5" t="n">
        <v>29.2610873552053</v>
      </c>
      <c r="C398" s="5" t="n">
        <v>-1.26108735520534</v>
      </c>
      <c r="D398" s="5" t="n">
        <v>-0.381449047264883</v>
      </c>
    </row>
    <row r="399" customFormat="false" ht="15" hidden="false" customHeight="false" outlineLevel="0" collapsed="false">
      <c r="A399" s="3" t="n">
        <v>369</v>
      </c>
      <c r="B399" s="5" t="n">
        <v>28.9402707437444</v>
      </c>
      <c r="C399" s="5" t="n">
        <v>-1.94027074374445</v>
      </c>
      <c r="D399" s="5" t="n">
        <v>-0.586885931083445</v>
      </c>
    </row>
    <row r="400" customFormat="false" ht="15" hidden="false" customHeight="false" outlineLevel="0" collapsed="false">
      <c r="A400" s="3" t="n">
        <v>370</v>
      </c>
      <c r="B400" s="5" t="n">
        <v>30.5168738216567</v>
      </c>
      <c r="C400" s="5" t="n">
        <v>3.48312617834335</v>
      </c>
      <c r="D400" s="5" t="n">
        <v>1.05356314671485</v>
      </c>
    </row>
    <row r="401" customFormat="false" ht="15" hidden="false" customHeight="false" outlineLevel="0" collapsed="false">
      <c r="A401" s="3" t="n">
        <v>371</v>
      </c>
      <c r="B401" s="5" t="n">
        <v>29.2051655756352</v>
      </c>
      <c r="C401" s="5" t="n">
        <v>1.79483442436476</v>
      </c>
      <c r="D401" s="5" t="n">
        <v>0.542894890148726</v>
      </c>
    </row>
    <row r="402" customFormat="false" ht="15" hidden="false" customHeight="false" outlineLevel="0" collapsed="false">
      <c r="A402" s="3" t="n">
        <v>372</v>
      </c>
      <c r="B402" s="5" t="n">
        <v>29.9808530449422</v>
      </c>
      <c r="C402" s="5" t="n">
        <v>-0.980853044942237</v>
      </c>
      <c r="D402" s="5" t="n">
        <v>-0.296684807722264</v>
      </c>
    </row>
    <row r="403" customFormat="false" ht="15" hidden="false" customHeight="false" outlineLevel="0" collapsed="false">
      <c r="A403" s="3" t="n">
        <v>373</v>
      </c>
      <c r="B403" s="5" t="n">
        <v>28.9828393141157</v>
      </c>
      <c r="C403" s="5" t="n">
        <v>-1.98283931411572</v>
      </c>
      <c r="D403" s="5" t="n">
        <v>-0.599761915086079</v>
      </c>
    </row>
    <row r="404" customFormat="false" ht="15" hidden="false" customHeight="false" outlineLevel="0" collapsed="false">
      <c r="A404" s="3" t="n">
        <v>374</v>
      </c>
      <c r="B404" s="5" t="n">
        <v>27.7347494546998</v>
      </c>
      <c r="C404" s="5" t="n">
        <v>-3.73474945469984</v>
      </c>
      <c r="D404" s="5" t="n">
        <v>-1.1296732263534</v>
      </c>
    </row>
    <row r="405" customFormat="false" ht="15" hidden="false" customHeight="false" outlineLevel="0" collapsed="false">
      <c r="A405" s="3" t="n">
        <v>375</v>
      </c>
      <c r="B405" s="5" t="n">
        <v>27.5296327669366</v>
      </c>
      <c r="C405" s="5" t="n">
        <v>-4.52963276693657</v>
      </c>
      <c r="D405" s="5" t="n">
        <v>-1.37010659592762</v>
      </c>
    </row>
    <row r="406" customFormat="false" ht="15" hidden="false" customHeight="false" outlineLevel="0" collapsed="false">
      <c r="A406" s="3" t="n">
        <v>376</v>
      </c>
      <c r="B406" s="5" t="n">
        <v>34.5449509467166</v>
      </c>
      <c r="C406" s="5" t="n">
        <v>1.45504905328342</v>
      </c>
      <c r="D406" s="5" t="n">
        <v>0.440117865592473</v>
      </c>
    </row>
    <row r="407" customFormat="false" ht="15" hidden="false" customHeight="false" outlineLevel="0" collapsed="false">
      <c r="A407" s="3" t="n">
        <v>377</v>
      </c>
      <c r="B407" s="5" t="n">
        <v>35.7538896535813</v>
      </c>
      <c r="C407" s="5" t="n">
        <v>1.24611034641867</v>
      </c>
      <c r="D407" s="5" t="n">
        <v>0.376918856942243</v>
      </c>
    </row>
    <row r="408" customFormat="false" ht="15" hidden="false" customHeight="false" outlineLevel="0" collapsed="false">
      <c r="A408" s="3" t="n">
        <v>378</v>
      </c>
      <c r="B408" s="5" t="n">
        <v>36.0668548423587</v>
      </c>
      <c r="C408" s="5" t="n">
        <v>-5.06685484235872</v>
      </c>
      <c r="D408" s="5" t="n">
        <v>-1.53260354587608</v>
      </c>
    </row>
    <row r="409" customFormat="false" ht="15" hidden="false" customHeight="false" outlineLevel="0" collapsed="false">
      <c r="A409" s="3" t="n">
        <v>379</v>
      </c>
      <c r="B409" s="5" t="n">
        <v>32.2520606297836</v>
      </c>
      <c r="C409" s="5" t="n">
        <v>5.74793937021637</v>
      </c>
      <c r="D409" s="5" t="n">
        <v>1.7386154792967</v>
      </c>
    </row>
    <row r="410" customFormat="false" ht="15" hidden="false" customHeight="false" outlineLevel="0" collapsed="false">
      <c r="A410" s="3" t="n">
        <v>380</v>
      </c>
      <c r="B410" s="5" t="n">
        <v>32.2427646043774</v>
      </c>
      <c r="C410" s="5" t="n">
        <v>3.75723539562257</v>
      </c>
      <c r="D410" s="5" t="n">
        <v>1.13647469074556</v>
      </c>
    </row>
    <row r="411" customFormat="false" ht="15" hidden="false" customHeight="false" outlineLevel="0" collapsed="false">
      <c r="A411" s="3" t="n">
        <v>381</v>
      </c>
      <c r="B411" s="5" t="n">
        <v>34.8001536857045</v>
      </c>
      <c r="C411" s="5" t="n">
        <v>1.19984631429546</v>
      </c>
      <c r="D411" s="5" t="n">
        <v>0.362925083312537</v>
      </c>
    </row>
    <row r="412" customFormat="false" ht="15" hidden="false" customHeight="false" outlineLevel="0" collapsed="false">
      <c r="A412" s="3" t="n">
        <v>382</v>
      </c>
      <c r="B412" s="5" t="n">
        <v>34.4389306045593</v>
      </c>
      <c r="C412" s="5" t="n">
        <v>1.56106939544075</v>
      </c>
      <c r="D412" s="5" t="n">
        <v>0.472186507260855</v>
      </c>
    </row>
    <row r="413" customFormat="false" ht="15" hidden="false" customHeight="false" outlineLevel="0" collapsed="false">
      <c r="A413" s="3" t="n">
        <v>383</v>
      </c>
      <c r="B413" s="5" t="n">
        <v>34.4767582597714</v>
      </c>
      <c r="C413" s="5" t="n">
        <v>-0.47675825977143</v>
      </c>
      <c r="D413" s="5" t="n">
        <v>-0.14420807822299</v>
      </c>
    </row>
    <row r="414" customFormat="false" ht="15" hidden="false" customHeight="false" outlineLevel="0" collapsed="false">
      <c r="A414" s="3" t="n">
        <v>384</v>
      </c>
      <c r="B414" s="5" t="n">
        <v>35.8858335112887</v>
      </c>
      <c r="C414" s="5" t="n">
        <v>2.11416648871126</v>
      </c>
      <c r="D414" s="5" t="n">
        <v>0.639485273997485</v>
      </c>
    </row>
    <row r="415" customFormat="false" ht="15" hidden="false" customHeight="false" outlineLevel="0" collapsed="false">
      <c r="A415" s="3" t="n">
        <v>385</v>
      </c>
      <c r="B415" s="5" t="n">
        <v>35.9474623588703</v>
      </c>
      <c r="C415" s="5" t="n">
        <v>-3.9474623588703</v>
      </c>
      <c r="D415" s="5" t="n">
        <v>-1.19401384027032</v>
      </c>
    </row>
    <row r="416" customFormat="false" ht="15" hidden="false" customHeight="false" outlineLevel="0" collapsed="false">
      <c r="A416" s="3" t="n">
        <v>386</v>
      </c>
      <c r="B416" s="5" t="n">
        <v>35.791961192317</v>
      </c>
      <c r="C416" s="5" t="n">
        <v>2.20803880768295</v>
      </c>
      <c r="D416" s="5" t="n">
        <v>0.667879426463211</v>
      </c>
    </row>
    <row r="417" customFormat="false" ht="15" hidden="false" customHeight="false" outlineLevel="0" collapsed="false">
      <c r="A417" s="3" t="n">
        <v>387</v>
      </c>
      <c r="B417" s="5" t="n">
        <v>26.8861293401829</v>
      </c>
      <c r="C417" s="5" t="n">
        <v>-1.88612934018287</v>
      </c>
      <c r="D417" s="5" t="n">
        <v>-0.570509439224334</v>
      </c>
    </row>
    <row r="418" customFormat="false" ht="15" hidden="false" customHeight="false" outlineLevel="0" collapsed="false">
      <c r="A418" s="3" t="n">
        <v>388</v>
      </c>
      <c r="B418" s="5" t="n">
        <v>28.410351721826</v>
      </c>
      <c r="C418" s="5" t="n">
        <v>9.58964827817395</v>
      </c>
      <c r="D418" s="5" t="n">
        <v>2.90064140617694</v>
      </c>
    </row>
    <row r="419" customFormat="false" ht="15" hidden="false" customHeight="false" outlineLevel="0" collapsed="false">
      <c r="A419" s="3" t="n">
        <v>389</v>
      </c>
      <c r="B419" s="5" t="n">
        <v>29.7400237410265</v>
      </c>
      <c r="C419" s="5" t="n">
        <v>-3.7400237410265</v>
      </c>
      <c r="D419" s="5" t="n">
        <v>-1.13126857300881</v>
      </c>
    </row>
    <row r="420" customFormat="false" ht="15" hidden="false" customHeight="false" outlineLevel="0" collapsed="false">
      <c r="A420" s="3" t="n">
        <v>390</v>
      </c>
      <c r="B420" s="5" t="n">
        <v>28.4280133901577</v>
      </c>
      <c r="C420" s="5" t="n">
        <v>-6.4280133901577</v>
      </c>
      <c r="D420" s="5" t="n">
        <v>-1.9443217580136</v>
      </c>
    </row>
    <row r="421" customFormat="false" ht="15" hidden="false" customHeight="false" outlineLevel="0" collapsed="false">
      <c r="A421" s="3" t="n">
        <v>391</v>
      </c>
      <c r="B421" s="5" t="n">
        <v>31.7371790297677</v>
      </c>
      <c r="C421" s="5" t="n">
        <v>0.262820970232298</v>
      </c>
      <c r="D421" s="5" t="n">
        <v>0.0794971167401944</v>
      </c>
    </row>
    <row r="422" customFormat="false" ht="15" hidden="false" customHeight="false" outlineLevel="0" collapsed="false">
      <c r="A422" s="3" t="n">
        <v>392</v>
      </c>
      <c r="B422" s="5" t="n">
        <v>30.7475919009546</v>
      </c>
      <c r="C422" s="5" t="n">
        <v>5.25240809904544</v>
      </c>
      <c r="D422" s="5" t="n">
        <v>1.5887290098956</v>
      </c>
    </row>
    <row r="423" customFormat="false" ht="15" hidden="false" customHeight="false" outlineLevel="0" collapsed="false">
      <c r="A423" s="3" t="n">
        <v>393</v>
      </c>
      <c r="B423" s="5" t="n">
        <v>27.4913044340921</v>
      </c>
      <c r="C423" s="5" t="n">
        <v>-0.491304434092122</v>
      </c>
      <c r="D423" s="5" t="n">
        <v>-0.148607951327001</v>
      </c>
    </row>
    <row r="424" customFormat="false" ht="15" hidden="false" customHeight="false" outlineLevel="0" collapsed="false">
      <c r="A424" s="3" t="n">
        <v>394</v>
      </c>
      <c r="B424" s="5" t="n">
        <v>28.2509140465288</v>
      </c>
      <c r="C424" s="5" t="n">
        <v>-1.25091404652878</v>
      </c>
      <c r="D424" s="5" t="n">
        <v>-0.378371862416276</v>
      </c>
    </row>
    <row r="425" customFormat="false" ht="15" hidden="false" customHeight="false" outlineLevel="0" collapsed="false">
      <c r="A425" s="3" t="n">
        <v>395</v>
      </c>
      <c r="B425" s="5" t="n">
        <v>34.5328588020979</v>
      </c>
      <c r="C425" s="5" t="n">
        <v>9.46714119790205</v>
      </c>
      <c r="D425" s="5" t="n">
        <v>2.86358591683274</v>
      </c>
    </row>
    <row r="426" customFormat="false" ht="15" hidden="false" customHeight="false" outlineLevel="0" collapsed="false">
      <c r="A426" s="3" t="n">
        <v>396</v>
      </c>
      <c r="B426" s="5" t="n">
        <v>31.1231386357131</v>
      </c>
      <c r="C426" s="5" t="n">
        <v>0.876861364286924</v>
      </c>
      <c r="D426" s="5" t="n">
        <v>0.265229788095187</v>
      </c>
    </row>
    <row r="427" customFormat="false" ht="15" hidden="false" customHeight="false" outlineLevel="0" collapsed="false">
      <c r="A427" s="3" t="n">
        <v>397</v>
      </c>
      <c r="B427" s="5" t="n">
        <v>29.3268960165189</v>
      </c>
      <c r="C427" s="5" t="n">
        <v>-1.32689601651887</v>
      </c>
      <c r="D427" s="5" t="n">
        <v>-0.40135460817326</v>
      </c>
    </row>
    <row r="428" customFormat="false" ht="15.75" hidden="false" customHeight="false" outlineLevel="0" collapsed="false">
      <c r="A428" s="4" t="n">
        <v>398</v>
      </c>
      <c r="B428" s="6" t="n">
        <v>28.7022166389636</v>
      </c>
      <c r="C428" s="6" t="n">
        <v>2.29778336103639</v>
      </c>
      <c r="D428" s="6" t="n">
        <v>0.695025027624447</v>
      </c>
    </row>
  </sheetData>
  <mergeCells count="1">
    <mergeCell ref="A3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3.8"/>
  <cols>
    <col collapsed="false" hidden="false" max="2" min="1" style="0" width="8.57085020242915"/>
    <col collapsed="false" hidden="false" max="10" min="3" style="0" width="9.10526315789474"/>
    <col collapsed="false" hidden="false" max="12" min="11" style="0" width="8.57085020242915"/>
    <col collapsed="false" hidden="false" max="1025" min="13" style="0" width="9.10526315789474"/>
  </cols>
  <sheetData>
    <row r="1" customFormat="false" ht="13.8" hidden="false" customHeight="false" outlineLevel="0" collapsed="false">
      <c r="A1" s="0" t="s">
        <v>1</v>
      </c>
      <c r="B1" s="0" t="s">
        <v>0</v>
      </c>
      <c r="K1" s="0" t="s">
        <v>2</v>
      </c>
      <c r="L1" s="0" t="s">
        <v>0</v>
      </c>
    </row>
    <row r="2" customFormat="false" ht="13.8" hidden="false" customHeight="false" outlineLevel="0" collapsed="false">
      <c r="A2" s="0" t="n">
        <v>8</v>
      </c>
      <c r="B2" s="0" t="n">
        <v>18</v>
      </c>
      <c r="K2" s="0" t="n">
        <v>307</v>
      </c>
      <c r="L2" s="0" t="n">
        <v>18</v>
      </c>
    </row>
    <row r="3" customFormat="false" ht="13.8" hidden="false" customHeight="false" outlineLevel="0" collapsed="false">
      <c r="A3" s="0" t="n">
        <v>8</v>
      </c>
      <c r="B3" s="0" t="n">
        <v>15</v>
      </c>
      <c r="K3" s="0" t="n">
        <v>350</v>
      </c>
      <c r="L3" s="0" t="n">
        <v>15</v>
      </c>
    </row>
    <row r="4" customFormat="false" ht="13.8" hidden="false" customHeight="false" outlineLevel="0" collapsed="false">
      <c r="A4" s="0" t="n">
        <v>8</v>
      </c>
      <c r="B4" s="0" t="n">
        <v>18</v>
      </c>
      <c r="K4" s="0" t="n">
        <v>318</v>
      </c>
      <c r="L4" s="0" t="n">
        <v>18</v>
      </c>
    </row>
    <row r="5" customFormat="false" ht="13.8" hidden="false" customHeight="false" outlineLevel="0" collapsed="false">
      <c r="A5" s="0" t="n">
        <v>8</v>
      </c>
      <c r="B5" s="0" t="n">
        <v>16</v>
      </c>
      <c r="K5" s="0" t="n">
        <v>304</v>
      </c>
      <c r="L5" s="0" t="n">
        <v>16</v>
      </c>
    </row>
    <row r="6" customFormat="false" ht="13.8" hidden="false" customHeight="false" outlineLevel="0" collapsed="false">
      <c r="A6" s="0" t="n">
        <v>8</v>
      </c>
      <c r="B6" s="0" t="n">
        <v>17</v>
      </c>
      <c r="K6" s="0" t="n">
        <v>302</v>
      </c>
      <c r="L6" s="0" t="n">
        <v>17</v>
      </c>
    </row>
    <row r="7" customFormat="false" ht="13.8" hidden="false" customHeight="false" outlineLevel="0" collapsed="false">
      <c r="A7" s="0" t="n">
        <v>8</v>
      </c>
      <c r="B7" s="0" t="n">
        <v>15</v>
      </c>
      <c r="K7" s="0" t="n">
        <v>429</v>
      </c>
      <c r="L7" s="0" t="n">
        <v>15</v>
      </c>
    </row>
    <row r="8" customFormat="false" ht="13.8" hidden="false" customHeight="false" outlineLevel="0" collapsed="false">
      <c r="A8" s="0" t="n">
        <v>8</v>
      </c>
      <c r="B8" s="0" t="n">
        <v>14</v>
      </c>
      <c r="K8" s="0" t="n">
        <v>454</v>
      </c>
      <c r="L8" s="0" t="n">
        <v>14</v>
      </c>
    </row>
    <row r="9" customFormat="false" ht="13.8" hidden="false" customHeight="false" outlineLevel="0" collapsed="false">
      <c r="A9" s="0" t="n">
        <v>8</v>
      </c>
      <c r="B9" s="0" t="n">
        <v>14</v>
      </c>
      <c r="K9" s="0" t="n">
        <v>440</v>
      </c>
      <c r="L9" s="0" t="n">
        <v>14</v>
      </c>
    </row>
    <row r="10" customFormat="false" ht="13.8" hidden="false" customHeight="false" outlineLevel="0" collapsed="false">
      <c r="A10" s="0" t="n">
        <v>8</v>
      </c>
      <c r="B10" s="0" t="n">
        <v>14</v>
      </c>
      <c r="K10" s="0" t="n">
        <v>455</v>
      </c>
      <c r="L10" s="0" t="n">
        <v>14</v>
      </c>
    </row>
    <row r="11" customFormat="false" ht="13.8" hidden="false" customHeight="false" outlineLevel="0" collapsed="false">
      <c r="A11" s="0" t="n">
        <v>8</v>
      </c>
      <c r="B11" s="0" t="n">
        <v>15</v>
      </c>
      <c r="K11" s="0" t="n">
        <v>390</v>
      </c>
      <c r="L11" s="0" t="n">
        <v>15</v>
      </c>
    </row>
    <row r="12" customFormat="false" ht="13.8" hidden="false" customHeight="false" outlineLevel="0" collapsed="false">
      <c r="A12" s="0" t="n">
        <v>8</v>
      </c>
      <c r="B12" s="0" t="n">
        <v>15</v>
      </c>
      <c r="K12" s="0" t="n">
        <v>383</v>
      </c>
      <c r="L12" s="0" t="n">
        <v>15</v>
      </c>
    </row>
    <row r="13" customFormat="false" ht="13.8" hidden="false" customHeight="false" outlineLevel="0" collapsed="false">
      <c r="A13" s="0" t="n">
        <v>8</v>
      </c>
      <c r="B13" s="0" t="n">
        <v>14</v>
      </c>
      <c r="K13" s="0" t="n">
        <v>340</v>
      </c>
      <c r="L13" s="0" t="n">
        <v>14</v>
      </c>
    </row>
    <row r="14" customFormat="false" ht="13.8" hidden="false" customHeight="false" outlineLevel="0" collapsed="false">
      <c r="A14" s="0" t="n">
        <v>8</v>
      </c>
      <c r="B14" s="0" t="n">
        <v>15</v>
      </c>
      <c r="K14" s="0" t="n">
        <v>400</v>
      </c>
      <c r="L14" s="0" t="n">
        <v>15</v>
      </c>
    </row>
    <row r="15" customFormat="false" ht="13.8" hidden="false" customHeight="false" outlineLevel="0" collapsed="false">
      <c r="A15" s="0" t="n">
        <v>8</v>
      </c>
      <c r="B15" s="0" t="n">
        <v>14</v>
      </c>
      <c r="K15" s="0" t="n">
        <v>455</v>
      </c>
      <c r="L15" s="0" t="n">
        <v>14</v>
      </c>
    </row>
    <row r="16" customFormat="false" ht="13.8" hidden="false" customHeight="false" outlineLevel="0" collapsed="false">
      <c r="A16" s="0" t="n">
        <v>4</v>
      </c>
      <c r="B16" s="0" t="n">
        <v>24</v>
      </c>
      <c r="K16" s="0" t="n">
        <v>113</v>
      </c>
      <c r="L16" s="0" t="n">
        <v>24</v>
      </c>
    </row>
    <row r="17" customFormat="false" ht="13.8" hidden="false" customHeight="false" outlineLevel="0" collapsed="false">
      <c r="A17" s="0" t="n">
        <v>6</v>
      </c>
      <c r="B17" s="0" t="n">
        <v>22</v>
      </c>
      <c r="K17" s="0" t="n">
        <v>198</v>
      </c>
      <c r="L17" s="0" t="n">
        <v>22</v>
      </c>
    </row>
    <row r="18" customFormat="false" ht="13.8" hidden="false" customHeight="false" outlineLevel="0" collapsed="false">
      <c r="A18" s="0" t="n">
        <v>6</v>
      </c>
      <c r="B18" s="0" t="n">
        <v>18</v>
      </c>
      <c r="K18" s="0" t="n">
        <v>199</v>
      </c>
      <c r="L18" s="0" t="n">
        <v>18</v>
      </c>
    </row>
    <row r="19" customFormat="false" ht="13.8" hidden="false" customHeight="false" outlineLevel="0" collapsed="false">
      <c r="A19" s="0" t="n">
        <v>6</v>
      </c>
      <c r="B19" s="0" t="n">
        <v>21</v>
      </c>
      <c r="K19" s="0" t="n">
        <v>200</v>
      </c>
      <c r="L19" s="0" t="n">
        <v>21</v>
      </c>
    </row>
    <row r="20" customFormat="false" ht="13.8" hidden="false" customHeight="false" outlineLevel="0" collapsed="false">
      <c r="A20" s="0" t="n">
        <v>4</v>
      </c>
      <c r="B20" s="0" t="n">
        <v>27</v>
      </c>
      <c r="K20" s="0" t="n">
        <v>97</v>
      </c>
      <c r="L20" s="0" t="n">
        <v>27</v>
      </c>
    </row>
    <row r="21" customFormat="false" ht="13.8" hidden="false" customHeight="false" outlineLevel="0" collapsed="false">
      <c r="A21" s="0" t="n">
        <v>4</v>
      </c>
      <c r="B21" s="0" t="n">
        <v>26</v>
      </c>
      <c r="K21" s="0" t="n">
        <v>97</v>
      </c>
      <c r="L21" s="0" t="n">
        <v>26</v>
      </c>
    </row>
    <row r="22" customFormat="false" ht="13.8" hidden="false" customHeight="false" outlineLevel="0" collapsed="false">
      <c r="A22" s="0" t="n">
        <v>4</v>
      </c>
      <c r="B22" s="0" t="n">
        <v>25</v>
      </c>
      <c r="K22" s="0" t="n">
        <v>110</v>
      </c>
      <c r="L22" s="0" t="n">
        <v>25</v>
      </c>
    </row>
    <row r="23" customFormat="false" ht="13.8" hidden="false" customHeight="false" outlineLevel="0" collapsed="false">
      <c r="A23" s="0" t="n">
        <v>4</v>
      </c>
      <c r="B23" s="0" t="n">
        <v>24</v>
      </c>
      <c r="K23" s="0" t="n">
        <v>107</v>
      </c>
      <c r="L23" s="0" t="n">
        <v>24</v>
      </c>
    </row>
    <row r="24" customFormat="false" ht="13.8" hidden="false" customHeight="false" outlineLevel="0" collapsed="false">
      <c r="A24" s="0" t="n">
        <v>4</v>
      </c>
      <c r="B24" s="0" t="n">
        <v>25</v>
      </c>
      <c r="K24" s="0" t="n">
        <v>104</v>
      </c>
      <c r="L24" s="0" t="n">
        <v>25</v>
      </c>
    </row>
    <row r="25" customFormat="false" ht="13.8" hidden="false" customHeight="false" outlineLevel="0" collapsed="false">
      <c r="A25" s="0" t="n">
        <v>4</v>
      </c>
      <c r="B25" s="0" t="n">
        <v>26</v>
      </c>
      <c r="K25" s="0" t="n">
        <v>121</v>
      </c>
      <c r="L25" s="0" t="n">
        <v>26</v>
      </c>
    </row>
    <row r="26" customFormat="false" ht="13.8" hidden="false" customHeight="false" outlineLevel="0" collapsed="false">
      <c r="A26" s="0" t="n">
        <v>6</v>
      </c>
      <c r="B26" s="0" t="n">
        <v>21</v>
      </c>
      <c r="K26" s="0" t="n">
        <v>199</v>
      </c>
      <c r="L26" s="0" t="n">
        <v>21</v>
      </c>
    </row>
    <row r="27" customFormat="false" ht="13.8" hidden="false" customHeight="false" outlineLevel="0" collapsed="false">
      <c r="A27" s="0" t="n">
        <v>8</v>
      </c>
      <c r="B27" s="0" t="n">
        <v>10</v>
      </c>
      <c r="K27" s="0" t="n">
        <v>360</v>
      </c>
      <c r="L27" s="0" t="n">
        <v>10</v>
      </c>
    </row>
    <row r="28" customFormat="false" ht="13.8" hidden="false" customHeight="false" outlineLevel="0" collapsed="false">
      <c r="A28" s="0" t="n">
        <v>8</v>
      </c>
      <c r="B28" s="0" t="n">
        <v>10</v>
      </c>
      <c r="K28" s="0" t="n">
        <v>307</v>
      </c>
      <c r="L28" s="0" t="n">
        <v>10</v>
      </c>
    </row>
    <row r="29" customFormat="false" ht="13.8" hidden="false" customHeight="false" outlineLevel="0" collapsed="false">
      <c r="A29" s="0" t="n">
        <v>8</v>
      </c>
      <c r="B29" s="0" t="n">
        <v>11</v>
      </c>
      <c r="K29" s="0" t="n">
        <v>318</v>
      </c>
      <c r="L29" s="0" t="n">
        <v>11</v>
      </c>
    </row>
    <row r="30" customFormat="false" ht="13.8" hidden="false" customHeight="false" outlineLevel="0" collapsed="false">
      <c r="A30" s="0" t="n">
        <v>8</v>
      </c>
      <c r="B30" s="0" t="n">
        <v>9</v>
      </c>
      <c r="K30" s="0" t="n">
        <v>304</v>
      </c>
      <c r="L30" s="0" t="n">
        <v>9</v>
      </c>
    </row>
    <row r="31" customFormat="false" ht="13.8" hidden="false" customHeight="false" outlineLevel="0" collapsed="false">
      <c r="A31" s="0" t="n">
        <v>4</v>
      </c>
      <c r="B31" s="0" t="n">
        <v>27</v>
      </c>
      <c r="K31" s="0" t="n">
        <v>97</v>
      </c>
      <c r="L31" s="0" t="n">
        <v>27</v>
      </c>
    </row>
    <row r="32" customFormat="false" ht="13.8" hidden="false" customHeight="false" outlineLevel="0" collapsed="false">
      <c r="A32" s="0" t="n">
        <v>4</v>
      </c>
      <c r="B32" s="0" t="n">
        <v>28</v>
      </c>
      <c r="K32" s="0" t="n">
        <v>140</v>
      </c>
      <c r="L32" s="0" t="n">
        <v>28</v>
      </c>
    </row>
    <row r="33" customFormat="false" ht="13.8" hidden="false" customHeight="false" outlineLevel="0" collapsed="false">
      <c r="A33" s="0" t="n">
        <v>4</v>
      </c>
      <c r="B33" s="0" t="n">
        <v>25</v>
      </c>
      <c r="K33" s="0" t="n">
        <v>113</v>
      </c>
      <c r="L33" s="0" t="n">
        <v>25</v>
      </c>
    </row>
    <row r="34" customFormat="false" ht="13.8" hidden="false" customHeight="false" outlineLevel="0" collapsed="false">
      <c r="A34" s="0" t="n">
        <v>4</v>
      </c>
      <c r="B34" s="0" t="n">
        <v>25</v>
      </c>
      <c r="K34" s="0" t="n">
        <v>98</v>
      </c>
      <c r="L34" s="0" t="n">
        <v>25</v>
      </c>
    </row>
    <row r="35" customFormat="false" ht="13.8" hidden="false" customHeight="false" outlineLevel="0" collapsed="false">
      <c r="A35" s="0" t="n">
        <v>6</v>
      </c>
      <c r="B35" s="0" t="n">
        <v>19</v>
      </c>
      <c r="K35" s="0" t="n">
        <v>232</v>
      </c>
      <c r="L35" s="0" t="n">
        <v>19</v>
      </c>
    </row>
    <row r="36" customFormat="false" ht="13.8" hidden="false" customHeight="false" outlineLevel="0" collapsed="false">
      <c r="A36" s="0" t="n">
        <v>6</v>
      </c>
      <c r="B36" s="0" t="n">
        <v>16</v>
      </c>
      <c r="K36" s="0" t="n">
        <v>225</v>
      </c>
      <c r="L36" s="0" t="n">
        <v>16</v>
      </c>
    </row>
    <row r="37" customFormat="false" ht="13.8" hidden="false" customHeight="false" outlineLevel="0" collapsed="false">
      <c r="A37" s="0" t="n">
        <v>6</v>
      </c>
      <c r="B37" s="0" t="n">
        <v>17</v>
      </c>
      <c r="K37" s="0" t="n">
        <v>250</v>
      </c>
      <c r="L37" s="0" t="n">
        <v>17</v>
      </c>
    </row>
    <row r="38" customFormat="false" ht="13.8" hidden="false" customHeight="false" outlineLevel="0" collapsed="false">
      <c r="A38" s="0" t="n">
        <v>6</v>
      </c>
      <c r="B38" s="0" t="n">
        <v>19</v>
      </c>
      <c r="K38" s="0" t="n">
        <v>250</v>
      </c>
      <c r="L38" s="0" t="n">
        <v>19</v>
      </c>
    </row>
    <row r="39" customFormat="false" ht="13.8" hidden="false" customHeight="false" outlineLevel="0" collapsed="false">
      <c r="A39" s="0" t="n">
        <v>6</v>
      </c>
      <c r="B39" s="0" t="n">
        <v>18</v>
      </c>
      <c r="K39" s="0" t="n">
        <v>232</v>
      </c>
      <c r="L39" s="0" t="n">
        <v>18</v>
      </c>
    </row>
    <row r="40" customFormat="false" ht="13.8" hidden="false" customHeight="false" outlineLevel="0" collapsed="false">
      <c r="A40" s="0" t="n">
        <v>8</v>
      </c>
      <c r="B40" s="0" t="n">
        <v>14</v>
      </c>
      <c r="K40" s="0" t="n">
        <v>350</v>
      </c>
      <c r="L40" s="0" t="n">
        <v>14</v>
      </c>
    </row>
    <row r="41" customFormat="false" ht="13.8" hidden="false" customHeight="false" outlineLevel="0" collapsed="false">
      <c r="A41" s="0" t="n">
        <v>8</v>
      </c>
      <c r="B41" s="0" t="n">
        <v>14</v>
      </c>
      <c r="K41" s="0" t="n">
        <v>400</v>
      </c>
      <c r="L41" s="0" t="n">
        <v>14</v>
      </c>
    </row>
    <row r="42" customFormat="false" ht="13.8" hidden="false" customHeight="false" outlineLevel="0" collapsed="false">
      <c r="A42" s="0" t="n">
        <v>8</v>
      </c>
      <c r="B42" s="0" t="n">
        <v>14</v>
      </c>
      <c r="K42" s="0" t="n">
        <v>351</v>
      </c>
      <c r="L42" s="0" t="n">
        <v>14</v>
      </c>
    </row>
    <row r="43" customFormat="false" ht="13.8" hidden="false" customHeight="false" outlineLevel="0" collapsed="false">
      <c r="A43" s="0" t="n">
        <v>8</v>
      </c>
      <c r="B43" s="0" t="n">
        <v>14</v>
      </c>
      <c r="K43" s="0" t="n">
        <v>318</v>
      </c>
      <c r="L43" s="0" t="n">
        <v>14</v>
      </c>
    </row>
    <row r="44" customFormat="false" ht="13.8" hidden="false" customHeight="false" outlineLevel="0" collapsed="false">
      <c r="A44" s="0" t="n">
        <v>8</v>
      </c>
      <c r="B44" s="0" t="n">
        <v>12</v>
      </c>
      <c r="K44" s="0" t="n">
        <v>383</v>
      </c>
      <c r="L44" s="0" t="n">
        <v>12</v>
      </c>
    </row>
    <row r="45" customFormat="false" ht="13.8" hidden="false" customHeight="false" outlineLevel="0" collapsed="false">
      <c r="A45" s="0" t="n">
        <v>8</v>
      </c>
      <c r="B45" s="0" t="n">
        <v>13</v>
      </c>
      <c r="K45" s="0" t="n">
        <v>400</v>
      </c>
      <c r="L45" s="0" t="n">
        <v>13</v>
      </c>
    </row>
    <row r="46" customFormat="false" ht="13.8" hidden="false" customHeight="false" outlineLevel="0" collapsed="false">
      <c r="A46" s="0" t="n">
        <v>8</v>
      </c>
      <c r="B46" s="0" t="n">
        <v>13</v>
      </c>
      <c r="K46" s="0" t="n">
        <v>400</v>
      </c>
      <c r="L46" s="0" t="n">
        <v>13</v>
      </c>
    </row>
    <row r="47" customFormat="false" ht="13.8" hidden="false" customHeight="false" outlineLevel="0" collapsed="false">
      <c r="A47" s="0" t="n">
        <v>6</v>
      </c>
      <c r="B47" s="0" t="n">
        <v>18</v>
      </c>
      <c r="K47" s="0" t="n">
        <v>258</v>
      </c>
      <c r="L47" s="0" t="n">
        <v>18</v>
      </c>
    </row>
    <row r="48" customFormat="false" ht="13.8" hidden="false" customHeight="false" outlineLevel="0" collapsed="false">
      <c r="A48" s="0" t="n">
        <v>4</v>
      </c>
      <c r="B48" s="0" t="n">
        <v>22</v>
      </c>
      <c r="K48" s="0" t="n">
        <v>140</v>
      </c>
      <c r="L48" s="0" t="n">
        <v>22</v>
      </c>
    </row>
    <row r="49" customFormat="false" ht="13.8" hidden="false" customHeight="false" outlineLevel="0" collapsed="false">
      <c r="A49" s="0" t="n">
        <v>6</v>
      </c>
      <c r="B49" s="0" t="n">
        <v>19</v>
      </c>
      <c r="K49" s="0" t="n">
        <v>250</v>
      </c>
      <c r="L49" s="0" t="n">
        <v>19</v>
      </c>
    </row>
    <row r="50" customFormat="false" ht="13.8" hidden="false" customHeight="false" outlineLevel="0" collapsed="false">
      <c r="A50" s="0" t="n">
        <v>6</v>
      </c>
      <c r="B50" s="0" t="n">
        <v>18</v>
      </c>
      <c r="K50" s="0" t="n">
        <v>250</v>
      </c>
      <c r="L50" s="0" t="n">
        <v>18</v>
      </c>
    </row>
    <row r="51" customFormat="false" ht="13.8" hidden="false" customHeight="false" outlineLevel="0" collapsed="false">
      <c r="A51" s="0" t="n">
        <v>4</v>
      </c>
      <c r="B51" s="0" t="n">
        <v>23</v>
      </c>
      <c r="K51" s="0" t="n">
        <v>122</v>
      </c>
      <c r="L51" s="0" t="n">
        <v>23</v>
      </c>
    </row>
    <row r="52" customFormat="false" ht="13.8" hidden="false" customHeight="false" outlineLevel="0" collapsed="false">
      <c r="A52" s="0" t="n">
        <v>4</v>
      </c>
      <c r="B52" s="0" t="n">
        <v>28</v>
      </c>
      <c r="K52" s="0" t="n">
        <v>116</v>
      </c>
      <c r="L52" s="0" t="n">
        <v>28</v>
      </c>
    </row>
    <row r="53" customFormat="false" ht="13.8" hidden="false" customHeight="false" outlineLevel="0" collapsed="false">
      <c r="A53" s="0" t="n">
        <v>4</v>
      </c>
      <c r="B53" s="0" t="n">
        <v>30</v>
      </c>
      <c r="K53" s="0" t="n">
        <v>79</v>
      </c>
      <c r="L53" s="0" t="n">
        <v>30</v>
      </c>
    </row>
    <row r="54" customFormat="false" ht="13.8" hidden="false" customHeight="false" outlineLevel="0" collapsed="false">
      <c r="A54" s="0" t="n">
        <v>4</v>
      </c>
      <c r="B54" s="0" t="n">
        <v>30</v>
      </c>
      <c r="K54" s="0" t="n">
        <v>88</v>
      </c>
      <c r="L54" s="0" t="n">
        <v>30</v>
      </c>
    </row>
    <row r="55" customFormat="false" ht="13.8" hidden="false" customHeight="false" outlineLevel="0" collapsed="false">
      <c r="A55" s="0" t="n">
        <v>4</v>
      </c>
      <c r="B55" s="0" t="n">
        <v>31</v>
      </c>
      <c r="K55" s="0" t="n">
        <v>71</v>
      </c>
      <c r="L55" s="0" t="n">
        <v>31</v>
      </c>
    </row>
    <row r="56" customFormat="false" ht="13.8" hidden="false" customHeight="false" outlineLevel="0" collapsed="false">
      <c r="A56" s="0" t="n">
        <v>4</v>
      </c>
      <c r="B56" s="0" t="n">
        <v>35</v>
      </c>
      <c r="K56" s="0" t="n">
        <v>72</v>
      </c>
      <c r="L56" s="0" t="n">
        <v>35</v>
      </c>
    </row>
    <row r="57" customFormat="false" ht="13.8" hidden="false" customHeight="false" outlineLevel="0" collapsed="false">
      <c r="A57" s="0" t="n">
        <v>4</v>
      </c>
      <c r="B57" s="0" t="n">
        <v>27</v>
      </c>
      <c r="K57" s="0" t="n">
        <v>97</v>
      </c>
      <c r="L57" s="0" t="n">
        <v>27</v>
      </c>
    </row>
    <row r="58" customFormat="false" ht="13.8" hidden="false" customHeight="false" outlineLevel="0" collapsed="false">
      <c r="A58" s="0" t="n">
        <v>4</v>
      </c>
      <c r="B58" s="0" t="n">
        <v>26</v>
      </c>
      <c r="K58" s="0" t="n">
        <v>91</v>
      </c>
      <c r="L58" s="0" t="n">
        <v>26</v>
      </c>
    </row>
    <row r="59" customFormat="false" ht="13.8" hidden="false" customHeight="false" outlineLevel="0" collapsed="false">
      <c r="A59" s="0" t="n">
        <v>4</v>
      </c>
      <c r="B59" s="0" t="n">
        <v>24</v>
      </c>
      <c r="K59" s="0" t="n">
        <v>113</v>
      </c>
      <c r="L59" s="0" t="n">
        <v>24</v>
      </c>
    </row>
    <row r="60" customFormat="false" ht="13.8" hidden="false" customHeight="false" outlineLevel="0" collapsed="false">
      <c r="A60" s="0" t="n">
        <v>4</v>
      </c>
      <c r="B60" s="0" t="n">
        <v>25</v>
      </c>
      <c r="K60" s="0" t="n">
        <v>97.5</v>
      </c>
      <c r="L60" s="0" t="n">
        <v>25</v>
      </c>
    </row>
    <row r="61" customFormat="false" ht="13.8" hidden="false" customHeight="false" outlineLevel="0" collapsed="false">
      <c r="A61" s="0" t="n">
        <v>4</v>
      </c>
      <c r="B61" s="0" t="n">
        <v>23</v>
      </c>
      <c r="K61" s="0" t="n">
        <v>97</v>
      </c>
      <c r="L61" s="0" t="n">
        <v>23</v>
      </c>
    </row>
    <row r="62" customFormat="false" ht="13.8" hidden="false" customHeight="false" outlineLevel="0" collapsed="false">
      <c r="A62" s="0" t="n">
        <v>4</v>
      </c>
      <c r="B62" s="0" t="n">
        <v>20</v>
      </c>
      <c r="K62" s="0" t="n">
        <v>140</v>
      </c>
      <c r="L62" s="0" t="n">
        <v>20</v>
      </c>
    </row>
    <row r="63" customFormat="false" ht="13.8" hidden="false" customHeight="false" outlineLevel="0" collapsed="false">
      <c r="A63" s="0" t="n">
        <v>4</v>
      </c>
      <c r="B63" s="0" t="n">
        <v>21</v>
      </c>
      <c r="K63" s="0" t="n">
        <v>122</v>
      </c>
      <c r="L63" s="0" t="n">
        <v>21</v>
      </c>
    </row>
    <row r="64" customFormat="false" ht="13.8" hidden="false" customHeight="false" outlineLevel="0" collapsed="false">
      <c r="A64" s="0" t="n">
        <v>8</v>
      </c>
      <c r="B64" s="0" t="n">
        <v>13</v>
      </c>
      <c r="K64" s="0" t="n">
        <v>350</v>
      </c>
      <c r="L64" s="0" t="n">
        <v>13</v>
      </c>
    </row>
    <row r="65" customFormat="false" ht="13.8" hidden="false" customHeight="false" outlineLevel="0" collapsed="false">
      <c r="A65" s="0" t="n">
        <v>8</v>
      </c>
      <c r="B65" s="0" t="n">
        <v>14</v>
      </c>
      <c r="K65" s="0" t="n">
        <v>400</v>
      </c>
      <c r="L65" s="0" t="n">
        <v>14</v>
      </c>
    </row>
    <row r="66" customFormat="false" ht="13.8" hidden="false" customHeight="false" outlineLevel="0" collapsed="false">
      <c r="A66" s="0" t="n">
        <v>8</v>
      </c>
      <c r="B66" s="0" t="n">
        <v>15</v>
      </c>
      <c r="K66" s="0" t="n">
        <v>318</v>
      </c>
      <c r="L66" s="0" t="n">
        <v>15</v>
      </c>
    </row>
    <row r="67" customFormat="false" ht="13.8" hidden="false" customHeight="false" outlineLevel="0" collapsed="false">
      <c r="A67" s="0" t="n">
        <v>8</v>
      </c>
      <c r="B67" s="0" t="n">
        <v>14</v>
      </c>
      <c r="K67" s="0" t="n">
        <v>351</v>
      </c>
      <c r="L67" s="0" t="n">
        <v>14</v>
      </c>
    </row>
    <row r="68" customFormat="false" ht="13.8" hidden="false" customHeight="false" outlineLevel="0" collapsed="false">
      <c r="A68" s="0" t="n">
        <v>8</v>
      </c>
      <c r="B68" s="0" t="n">
        <v>17</v>
      </c>
      <c r="K68" s="0" t="n">
        <v>304</v>
      </c>
      <c r="L68" s="0" t="n">
        <v>17</v>
      </c>
    </row>
    <row r="69" customFormat="false" ht="13.8" hidden="false" customHeight="false" outlineLevel="0" collapsed="false">
      <c r="A69" s="0" t="n">
        <v>8</v>
      </c>
      <c r="B69" s="0" t="n">
        <v>11</v>
      </c>
      <c r="K69" s="0" t="n">
        <v>429</v>
      </c>
      <c r="L69" s="0" t="n">
        <v>11</v>
      </c>
    </row>
    <row r="70" customFormat="false" ht="13.8" hidden="false" customHeight="false" outlineLevel="0" collapsed="false">
      <c r="A70" s="0" t="n">
        <v>8</v>
      </c>
      <c r="B70" s="0" t="n">
        <v>13</v>
      </c>
      <c r="K70" s="0" t="n">
        <v>350</v>
      </c>
      <c r="L70" s="0" t="n">
        <v>13</v>
      </c>
    </row>
    <row r="71" customFormat="false" ht="13.8" hidden="false" customHeight="false" outlineLevel="0" collapsed="false">
      <c r="A71" s="0" t="n">
        <v>8</v>
      </c>
      <c r="B71" s="0" t="n">
        <v>12</v>
      </c>
      <c r="K71" s="0" t="n">
        <v>350</v>
      </c>
      <c r="L71" s="0" t="n">
        <v>12</v>
      </c>
    </row>
    <row r="72" customFormat="false" ht="13.8" hidden="false" customHeight="false" outlineLevel="0" collapsed="false">
      <c r="A72" s="0" t="n">
        <v>8</v>
      </c>
      <c r="B72" s="0" t="n">
        <v>13</v>
      </c>
      <c r="K72" s="0" t="n">
        <v>400</v>
      </c>
      <c r="L72" s="0" t="n">
        <v>13</v>
      </c>
    </row>
    <row r="73" customFormat="false" ht="13.8" hidden="false" customHeight="false" outlineLevel="0" collapsed="false">
      <c r="A73" s="0" t="n">
        <v>3</v>
      </c>
      <c r="B73" s="0" t="n">
        <v>19</v>
      </c>
      <c r="K73" s="0" t="n">
        <v>70</v>
      </c>
      <c r="L73" s="0" t="n">
        <v>19</v>
      </c>
    </row>
    <row r="74" customFormat="false" ht="13.8" hidden="false" customHeight="false" outlineLevel="0" collapsed="false">
      <c r="A74" s="0" t="n">
        <v>8</v>
      </c>
      <c r="B74" s="0" t="n">
        <v>15</v>
      </c>
      <c r="K74" s="0" t="n">
        <v>304</v>
      </c>
      <c r="L74" s="0" t="n">
        <v>15</v>
      </c>
    </row>
    <row r="75" customFormat="false" ht="13.8" hidden="false" customHeight="false" outlineLevel="0" collapsed="false">
      <c r="A75" s="0" t="n">
        <v>8</v>
      </c>
      <c r="B75" s="0" t="n">
        <v>13</v>
      </c>
      <c r="K75" s="0" t="n">
        <v>307</v>
      </c>
      <c r="L75" s="0" t="n">
        <v>13</v>
      </c>
    </row>
    <row r="76" customFormat="false" ht="13.8" hidden="false" customHeight="false" outlineLevel="0" collapsed="false">
      <c r="A76" s="0" t="n">
        <v>8</v>
      </c>
      <c r="B76" s="0" t="n">
        <v>13</v>
      </c>
      <c r="K76" s="0" t="n">
        <v>302</v>
      </c>
      <c r="L76" s="0" t="n">
        <v>13</v>
      </c>
    </row>
    <row r="77" customFormat="false" ht="13.8" hidden="false" customHeight="false" outlineLevel="0" collapsed="false">
      <c r="A77" s="0" t="n">
        <v>8</v>
      </c>
      <c r="B77" s="0" t="n">
        <v>14</v>
      </c>
      <c r="K77" s="0" t="n">
        <v>318</v>
      </c>
      <c r="L77" s="0" t="n">
        <v>14</v>
      </c>
    </row>
    <row r="78" customFormat="false" ht="13.8" hidden="false" customHeight="false" outlineLevel="0" collapsed="false">
      <c r="A78" s="0" t="n">
        <v>4</v>
      </c>
      <c r="B78" s="0" t="n">
        <v>18</v>
      </c>
      <c r="K78" s="0" t="n">
        <v>121</v>
      </c>
      <c r="L78" s="0" t="n">
        <v>18</v>
      </c>
    </row>
    <row r="79" customFormat="false" ht="13.8" hidden="false" customHeight="false" outlineLevel="0" collapsed="false">
      <c r="A79" s="0" t="n">
        <v>4</v>
      </c>
      <c r="B79" s="0" t="n">
        <v>22</v>
      </c>
      <c r="K79" s="0" t="n">
        <v>121</v>
      </c>
      <c r="L79" s="0" t="n">
        <v>22</v>
      </c>
    </row>
    <row r="80" customFormat="false" ht="13.8" hidden="false" customHeight="false" outlineLevel="0" collapsed="false">
      <c r="A80" s="0" t="n">
        <v>4</v>
      </c>
      <c r="B80" s="0" t="n">
        <v>21</v>
      </c>
      <c r="K80" s="0" t="n">
        <v>120</v>
      </c>
      <c r="L80" s="0" t="n">
        <v>21</v>
      </c>
    </row>
    <row r="81" customFormat="false" ht="13.8" hidden="false" customHeight="false" outlineLevel="0" collapsed="false">
      <c r="A81" s="0" t="n">
        <v>4</v>
      </c>
      <c r="B81" s="0" t="n">
        <v>26</v>
      </c>
      <c r="K81" s="0" t="n">
        <v>96</v>
      </c>
      <c r="L81" s="0" t="n">
        <v>26</v>
      </c>
    </row>
    <row r="82" customFormat="false" ht="13.8" hidden="false" customHeight="false" outlineLevel="0" collapsed="false">
      <c r="A82" s="0" t="n">
        <v>4</v>
      </c>
      <c r="B82" s="0" t="n">
        <v>22</v>
      </c>
      <c r="K82" s="0" t="n">
        <v>122</v>
      </c>
      <c r="L82" s="0" t="n">
        <v>22</v>
      </c>
    </row>
    <row r="83" customFormat="false" ht="13.8" hidden="false" customHeight="false" outlineLevel="0" collapsed="false">
      <c r="A83" s="0" t="n">
        <v>4</v>
      </c>
      <c r="B83" s="0" t="n">
        <v>28</v>
      </c>
      <c r="K83" s="0" t="n">
        <v>97</v>
      </c>
      <c r="L83" s="0" t="n">
        <v>28</v>
      </c>
    </row>
    <row r="84" customFormat="false" ht="13.8" hidden="false" customHeight="false" outlineLevel="0" collapsed="false">
      <c r="A84" s="0" t="n">
        <v>4</v>
      </c>
      <c r="B84" s="0" t="n">
        <v>23</v>
      </c>
      <c r="K84" s="0" t="n">
        <v>120</v>
      </c>
      <c r="L84" s="0" t="n">
        <v>23</v>
      </c>
    </row>
    <row r="85" customFormat="false" ht="13.8" hidden="false" customHeight="false" outlineLevel="0" collapsed="false">
      <c r="A85" s="0" t="n">
        <v>4</v>
      </c>
      <c r="B85" s="0" t="n">
        <v>28</v>
      </c>
      <c r="K85" s="0" t="n">
        <v>98</v>
      </c>
      <c r="L85" s="0" t="n">
        <v>28</v>
      </c>
    </row>
    <row r="86" customFormat="false" ht="13.8" hidden="false" customHeight="false" outlineLevel="0" collapsed="false">
      <c r="A86" s="0" t="n">
        <v>4</v>
      </c>
      <c r="B86" s="0" t="n">
        <v>27</v>
      </c>
      <c r="K86" s="0" t="n">
        <v>97</v>
      </c>
      <c r="L86" s="0" t="n">
        <v>27</v>
      </c>
    </row>
    <row r="87" customFormat="false" ht="13.8" hidden="false" customHeight="false" outlineLevel="0" collapsed="false">
      <c r="A87" s="0" t="n">
        <v>8</v>
      </c>
      <c r="B87" s="0" t="n">
        <v>13</v>
      </c>
      <c r="K87" s="0" t="n">
        <v>350</v>
      </c>
      <c r="L87" s="0" t="n">
        <v>13</v>
      </c>
    </row>
    <row r="88" customFormat="false" ht="13.8" hidden="false" customHeight="false" outlineLevel="0" collapsed="false">
      <c r="A88" s="0" t="n">
        <v>8</v>
      </c>
      <c r="B88" s="0" t="n">
        <v>14</v>
      </c>
      <c r="K88" s="0" t="n">
        <v>304</v>
      </c>
      <c r="L88" s="0" t="n">
        <v>14</v>
      </c>
    </row>
    <row r="89" customFormat="false" ht="13.8" hidden="false" customHeight="false" outlineLevel="0" collapsed="false">
      <c r="A89" s="0" t="n">
        <v>8</v>
      </c>
      <c r="B89" s="0" t="n">
        <v>13</v>
      </c>
      <c r="K89" s="0" t="n">
        <v>350</v>
      </c>
      <c r="L89" s="0" t="n">
        <v>13</v>
      </c>
    </row>
    <row r="90" customFormat="false" ht="13.8" hidden="false" customHeight="false" outlineLevel="0" collapsed="false">
      <c r="A90" s="0" t="n">
        <v>8</v>
      </c>
      <c r="B90" s="0" t="n">
        <v>14</v>
      </c>
      <c r="K90" s="0" t="n">
        <v>302</v>
      </c>
      <c r="L90" s="0" t="n">
        <v>14</v>
      </c>
    </row>
    <row r="91" customFormat="false" ht="13.8" hidden="false" customHeight="false" outlineLevel="0" collapsed="false">
      <c r="A91" s="0" t="n">
        <v>8</v>
      </c>
      <c r="B91" s="0" t="n">
        <v>15</v>
      </c>
      <c r="K91" s="0" t="n">
        <v>318</v>
      </c>
      <c r="L91" s="0" t="n">
        <v>15</v>
      </c>
    </row>
    <row r="92" customFormat="false" ht="13.8" hidden="false" customHeight="false" outlineLevel="0" collapsed="false">
      <c r="A92" s="0" t="n">
        <v>8</v>
      </c>
      <c r="B92" s="0" t="n">
        <v>12</v>
      </c>
      <c r="K92" s="0" t="n">
        <v>429</v>
      </c>
      <c r="L92" s="0" t="n">
        <v>12</v>
      </c>
    </row>
    <row r="93" customFormat="false" ht="13.8" hidden="false" customHeight="false" outlineLevel="0" collapsed="false">
      <c r="A93" s="0" t="n">
        <v>8</v>
      </c>
      <c r="B93" s="0" t="n">
        <v>13</v>
      </c>
      <c r="K93" s="0" t="n">
        <v>400</v>
      </c>
      <c r="L93" s="0" t="n">
        <v>13</v>
      </c>
    </row>
    <row r="94" customFormat="false" ht="13.8" hidden="false" customHeight="false" outlineLevel="0" collapsed="false">
      <c r="A94" s="0" t="n">
        <v>8</v>
      </c>
      <c r="B94" s="0" t="n">
        <v>13</v>
      </c>
      <c r="K94" s="0" t="n">
        <v>351</v>
      </c>
      <c r="L94" s="0" t="n">
        <v>13</v>
      </c>
    </row>
    <row r="95" customFormat="false" ht="13.8" hidden="false" customHeight="false" outlineLevel="0" collapsed="false">
      <c r="A95" s="0" t="n">
        <v>8</v>
      </c>
      <c r="B95" s="0" t="n">
        <v>14</v>
      </c>
      <c r="K95" s="0" t="n">
        <v>318</v>
      </c>
      <c r="L95" s="0" t="n">
        <v>14</v>
      </c>
    </row>
    <row r="96" customFormat="false" ht="13.8" hidden="false" customHeight="false" outlineLevel="0" collapsed="false">
      <c r="A96" s="0" t="n">
        <v>8</v>
      </c>
      <c r="B96" s="0" t="n">
        <v>13</v>
      </c>
      <c r="K96" s="0" t="n">
        <v>440</v>
      </c>
      <c r="L96" s="0" t="n">
        <v>13</v>
      </c>
    </row>
    <row r="97" customFormat="false" ht="13.8" hidden="false" customHeight="false" outlineLevel="0" collapsed="false">
      <c r="A97" s="0" t="n">
        <v>8</v>
      </c>
      <c r="B97" s="0" t="n">
        <v>12</v>
      </c>
      <c r="K97" s="0" t="n">
        <v>455</v>
      </c>
      <c r="L97" s="0" t="n">
        <v>12</v>
      </c>
    </row>
    <row r="98" customFormat="false" ht="13.8" hidden="false" customHeight="false" outlineLevel="0" collapsed="false">
      <c r="A98" s="0" t="n">
        <v>8</v>
      </c>
      <c r="B98" s="0" t="n">
        <v>13</v>
      </c>
      <c r="K98" s="0" t="n">
        <v>360</v>
      </c>
      <c r="L98" s="0" t="n">
        <v>13</v>
      </c>
    </row>
    <row r="99" customFormat="false" ht="13.8" hidden="false" customHeight="false" outlineLevel="0" collapsed="false">
      <c r="A99" s="0" t="n">
        <v>6</v>
      </c>
      <c r="B99" s="0" t="n">
        <v>18</v>
      </c>
      <c r="K99" s="0" t="n">
        <v>225</v>
      </c>
      <c r="L99" s="0" t="n">
        <v>18</v>
      </c>
    </row>
    <row r="100" customFormat="false" ht="13.8" hidden="false" customHeight="false" outlineLevel="0" collapsed="false">
      <c r="A100" s="0" t="n">
        <v>6</v>
      </c>
      <c r="B100" s="0" t="n">
        <v>16</v>
      </c>
      <c r="K100" s="0" t="n">
        <v>250</v>
      </c>
      <c r="L100" s="0" t="n">
        <v>16</v>
      </c>
    </row>
    <row r="101" customFormat="false" ht="13.8" hidden="false" customHeight="false" outlineLevel="0" collapsed="false">
      <c r="A101" s="0" t="n">
        <v>6</v>
      </c>
      <c r="B101" s="0" t="n">
        <v>18</v>
      </c>
      <c r="K101" s="0" t="n">
        <v>232</v>
      </c>
      <c r="L101" s="0" t="n">
        <v>18</v>
      </c>
    </row>
    <row r="102" customFormat="false" ht="13.8" hidden="false" customHeight="false" outlineLevel="0" collapsed="false">
      <c r="A102" s="0" t="n">
        <v>6</v>
      </c>
      <c r="B102" s="0" t="n">
        <v>18</v>
      </c>
      <c r="K102" s="0" t="n">
        <v>250</v>
      </c>
      <c r="L102" s="0" t="n">
        <v>18</v>
      </c>
    </row>
    <row r="103" customFormat="false" ht="13.8" hidden="false" customHeight="false" outlineLevel="0" collapsed="false">
      <c r="A103" s="0" t="n">
        <v>6</v>
      </c>
      <c r="B103" s="0" t="n">
        <v>23</v>
      </c>
      <c r="K103" s="0" t="n">
        <v>198</v>
      </c>
      <c r="L103" s="0" t="n">
        <v>23</v>
      </c>
    </row>
    <row r="104" customFormat="false" ht="13.8" hidden="false" customHeight="false" outlineLevel="0" collapsed="false">
      <c r="A104" s="0" t="n">
        <v>4</v>
      </c>
      <c r="B104" s="0" t="n">
        <v>26</v>
      </c>
      <c r="K104" s="0" t="n">
        <v>97</v>
      </c>
      <c r="L104" s="0" t="n">
        <v>26</v>
      </c>
    </row>
    <row r="105" customFormat="false" ht="13.8" hidden="false" customHeight="false" outlineLevel="0" collapsed="false">
      <c r="A105" s="0" t="n">
        <v>8</v>
      </c>
      <c r="B105" s="0" t="n">
        <v>11</v>
      </c>
      <c r="K105" s="0" t="n">
        <v>400</v>
      </c>
      <c r="L105" s="0" t="n">
        <v>11</v>
      </c>
    </row>
    <row r="106" customFormat="false" ht="13.8" hidden="false" customHeight="false" outlineLevel="0" collapsed="false">
      <c r="A106" s="0" t="n">
        <v>8</v>
      </c>
      <c r="B106" s="0" t="n">
        <v>12</v>
      </c>
      <c r="K106" s="0" t="n">
        <v>400</v>
      </c>
      <c r="L106" s="0" t="n">
        <v>12</v>
      </c>
    </row>
    <row r="107" customFormat="false" ht="13.8" hidden="false" customHeight="false" outlineLevel="0" collapsed="false">
      <c r="A107" s="0" t="n">
        <v>8</v>
      </c>
      <c r="B107" s="0" t="n">
        <v>13</v>
      </c>
      <c r="K107" s="0" t="n">
        <v>360</v>
      </c>
      <c r="L107" s="0" t="n">
        <v>13</v>
      </c>
    </row>
    <row r="108" customFormat="false" ht="13.8" hidden="false" customHeight="false" outlineLevel="0" collapsed="false">
      <c r="A108" s="0" t="n">
        <v>8</v>
      </c>
      <c r="B108" s="0" t="n">
        <v>12</v>
      </c>
      <c r="K108" s="0" t="n">
        <v>350</v>
      </c>
      <c r="L108" s="0" t="n">
        <v>12</v>
      </c>
    </row>
    <row r="109" customFormat="false" ht="13.8" hidden="false" customHeight="false" outlineLevel="0" collapsed="false">
      <c r="A109" s="0" t="n">
        <v>6</v>
      </c>
      <c r="B109" s="0" t="n">
        <v>18</v>
      </c>
      <c r="K109" s="0" t="n">
        <v>232</v>
      </c>
      <c r="L109" s="0" t="n">
        <v>18</v>
      </c>
    </row>
    <row r="110" customFormat="false" ht="13.8" hidden="false" customHeight="false" outlineLevel="0" collapsed="false">
      <c r="A110" s="0" t="n">
        <v>4</v>
      </c>
      <c r="B110" s="0" t="n">
        <v>20</v>
      </c>
      <c r="K110" s="0" t="n">
        <v>97</v>
      </c>
      <c r="L110" s="0" t="n">
        <v>20</v>
      </c>
    </row>
    <row r="111" customFormat="false" ht="13.8" hidden="false" customHeight="false" outlineLevel="0" collapsed="false">
      <c r="A111" s="0" t="n">
        <v>4</v>
      </c>
      <c r="B111" s="0" t="n">
        <v>21</v>
      </c>
      <c r="K111" s="0" t="n">
        <v>140</v>
      </c>
      <c r="L111" s="0" t="n">
        <v>21</v>
      </c>
    </row>
    <row r="112" customFormat="false" ht="13.8" hidden="false" customHeight="false" outlineLevel="0" collapsed="false">
      <c r="A112" s="0" t="n">
        <v>4</v>
      </c>
      <c r="B112" s="0" t="n">
        <v>22</v>
      </c>
      <c r="K112" s="0" t="n">
        <v>108</v>
      </c>
      <c r="L112" s="0" t="n">
        <v>22</v>
      </c>
    </row>
    <row r="113" customFormat="false" ht="13.8" hidden="false" customHeight="false" outlineLevel="0" collapsed="false">
      <c r="A113" s="0" t="n">
        <v>3</v>
      </c>
      <c r="B113" s="0" t="n">
        <v>18</v>
      </c>
      <c r="K113" s="0" t="n">
        <v>70</v>
      </c>
      <c r="L113" s="0" t="n">
        <v>18</v>
      </c>
    </row>
    <row r="114" customFormat="false" ht="13.8" hidden="false" customHeight="false" outlineLevel="0" collapsed="false">
      <c r="A114" s="0" t="n">
        <v>4</v>
      </c>
      <c r="B114" s="0" t="n">
        <v>19</v>
      </c>
      <c r="K114" s="0" t="n">
        <v>122</v>
      </c>
      <c r="L114" s="0" t="n">
        <v>19</v>
      </c>
    </row>
    <row r="115" customFormat="false" ht="13.8" hidden="false" customHeight="false" outlineLevel="0" collapsed="false">
      <c r="A115" s="0" t="n">
        <v>6</v>
      </c>
      <c r="B115" s="0" t="n">
        <v>21</v>
      </c>
      <c r="K115" s="0" t="n">
        <v>155</v>
      </c>
      <c r="L115" s="0" t="n">
        <v>21</v>
      </c>
    </row>
    <row r="116" customFormat="false" ht="13.8" hidden="false" customHeight="false" outlineLevel="0" collapsed="false">
      <c r="A116" s="0" t="n">
        <v>4</v>
      </c>
      <c r="B116" s="0" t="n">
        <v>26</v>
      </c>
      <c r="K116" s="0" t="n">
        <v>98</v>
      </c>
      <c r="L116" s="0" t="n">
        <v>26</v>
      </c>
    </row>
    <row r="117" customFormat="false" ht="13.8" hidden="false" customHeight="false" outlineLevel="0" collapsed="false">
      <c r="A117" s="0" t="n">
        <v>8</v>
      </c>
      <c r="B117" s="0" t="n">
        <v>15</v>
      </c>
      <c r="K117" s="0" t="n">
        <v>350</v>
      </c>
      <c r="L117" s="0" t="n">
        <v>15</v>
      </c>
    </row>
    <row r="118" customFormat="false" ht="13.8" hidden="false" customHeight="false" outlineLevel="0" collapsed="false">
      <c r="A118" s="0" t="n">
        <v>8</v>
      </c>
      <c r="B118" s="0" t="n">
        <v>16</v>
      </c>
      <c r="K118" s="0" t="n">
        <v>400</v>
      </c>
      <c r="L118" s="0" t="n">
        <v>16</v>
      </c>
    </row>
    <row r="119" customFormat="false" ht="13.8" hidden="false" customHeight="false" outlineLevel="0" collapsed="false">
      <c r="A119" s="0" t="n">
        <v>4</v>
      </c>
      <c r="B119" s="0" t="n">
        <v>29</v>
      </c>
      <c r="K119" s="0" t="n">
        <v>68</v>
      </c>
      <c r="L119" s="0" t="n">
        <v>29</v>
      </c>
    </row>
    <row r="120" customFormat="false" ht="13.8" hidden="false" customHeight="false" outlineLevel="0" collapsed="false">
      <c r="A120" s="0" t="n">
        <v>4</v>
      </c>
      <c r="B120" s="0" t="n">
        <v>24</v>
      </c>
      <c r="K120" s="0" t="n">
        <v>116</v>
      </c>
      <c r="L120" s="0" t="n">
        <v>24</v>
      </c>
    </row>
    <row r="121" customFormat="false" ht="13.8" hidden="false" customHeight="false" outlineLevel="0" collapsed="false">
      <c r="A121" s="0" t="n">
        <v>4</v>
      </c>
      <c r="B121" s="0" t="n">
        <v>20</v>
      </c>
      <c r="K121" s="0" t="n">
        <v>114</v>
      </c>
      <c r="L121" s="0" t="n">
        <v>20</v>
      </c>
    </row>
    <row r="122" customFormat="false" ht="13.8" hidden="false" customHeight="false" outlineLevel="0" collapsed="false">
      <c r="A122" s="0" t="n">
        <v>4</v>
      </c>
      <c r="B122" s="0" t="n">
        <v>19</v>
      </c>
      <c r="K122" s="0" t="n">
        <v>121</v>
      </c>
      <c r="L122" s="0" t="n">
        <v>19</v>
      </c>
    </row>
    <row r="123" customFormat="false" ht="13.8" hidden="false" customHeight="false" outlineLevel="0" collapsed="false">
      <c r="A123" s="0" t="n">
        <v>8</v>
      </c>
      <c r="B123" s="0" t="n">
        <v>15</v>
      </c>
      <c r="K123" s="0" t="n">
        <v>318</v>
      </c>
      <c r="L123" s="0" t="n">
        <v>15</v>
      </c>
    </row>
    <row r="124" customFormat="false" ht="13.8" hidden="false" customHeight="false" outlineLevel="0" collapsed="false">
      <c r="A124" s="0" t="n">
        <v>4</v>
      </c>
      <c r="B124" s="0" t="n">
        <v>24</v>
      </c>
      <c r="K124" s="0" t="n">
        <v>121</v>
      </c>
      <c r="L124" s="0" t="n">
        <v>24</v>
      </c>
    </row>
    <row r="125" customFormat="false" ht="13.8" hidden="false" customHeight="false" outlineLevel="0" collapsed="false">
      <c r="A125" s="0" t="n">
        <v>6</v>
      </c>
      <c r="B125" s="0" t="n">
        <v>20</v>
      </c>
      <c r="K125" s="0" t="n">
        <v>156</v>
      </c>
      <c r="L125" s="0" t="n">
        <v>20</v>
      </c>
    </row>
    <row r="126" customFormat="false" ht="13.8" hidden="false" customHeight="false" outlineLevel="0" collapsed="false">
      <c r="A126" s="0" t="n">
        <v>8</v>
      </c>
      <c r="B126" s="0" t="n">
        <v>11</v>
      </c>
      <c r="K126" s="0" t="n">
        <v>350</v>
      </c>
      <c r="L126" s="0" t="n">
        <v>11</v>
      </c>
    </row>
    <row r="127" customFormat="false" ht="13.8" hidden="false" customHeight="false" outlineLevel="0" collapsed="false">
      <c r="A127" s="0" t="n">
        <v>6</v>
      </c>
      <c r="B127" s="0" t="n">
        <v>20</v>
      </c>
      <c r="K127" s="0" t="n">
        <v>198</v>
      </c>
      <c r="L127" s="0" t="n">
        <v>20</v>
      </c>
    </row>
    <row r="128" customFormat="false" ht="13.8" hidden="false" customHeight="false" outlineLevel="0" collapsed="false">
      <c r="A128" s="0" t="n">
        <v>6</v>
      </c>
      <c r="B128" s="0" t="n">
        <v>21</v>
      </c>
      <c r="K128" s="0" t="n">
        <v>200</v>
      </c>
      <c r="L128" s="0" t="n">
        <v>21</v>
      </c>
    </row>
    <row r="129" customFormat="false" ht="13.8" hidden="false" customHeight="false" outlineLevel="0" collapsed="false">
      <c r="A129" s="0" t="n">
        <v>6</v>
      </c>
      <c r="B129" s="0" t="n">
        <v>19</v>
      </c>
      <c r="K129" s="0" t="n">
        <v>232</v>
      </c>
      <c r="L129" s="0" t="n">
        <v>19</v>
      </c>
    </row>
    <row r="130" customFormat="false" ht="13.8" hidden="false" customHeight="false" outlineLevel="0" collapsed="false">
      <c r="A130" s="0" t="n">
        <v>6</v>
      </c>
      <c r="B130" s="0" t="n">
        <v>15</v>
      </c>
      <c r="K130" s="0" t="n">
        <v>250</v>
      </c>
      <c r="L130" s="0" t="n">
        <v>15</v>
      </c>
    </row>
    <row r="131" customFormat="false" ht="13.8" hidden="false" customHeight="false" outlineLevel="0" collapsed="false">
      <c r="A131" s="0" t="n">
        <v>4</v>
      </c>
      <c r="B131" s="0" t="n">
        <v>31</v>
      </c>
      <c r="K131" s="0" t="n">
        <v>79</v>
      </c>
      <c r="L131" s="0" t="n">
        <v>31</v>
      </c>
    </row>
    <row r="132" customFormat="false" ht="13.8" hidden="false" customHeight="false" outlineLevel="0" collapsed="false">
      <c r="A132" s="0" t="n">
        <v>4</v>
      </c>
      <c r="B132" s="0" t="n">
        <v>26</v>
      </c>
      <c r="K132" s="0" t="n">
        <v>122</v>
      </c>
      <c r="L132" s="0" t="n">
        <v>26</v>
      </c>
    </row>
    <row r="133" customFormat="false" ht="13.8" hidden="false" customHeight="false" outlineLevel="0" collapsed="false">
      <c r="A133" s="0" t="n">
        <v>4</v>
      </c>
      <c r="B133" s="0" t="n">
        <v>32</v>
      </c>
      <c r="K133" s="0" t="n">
        <v>71</v>
      </c>
      <c r="L133" s="0" t="n">
        <v>32</v>
      </c>
    </row>
    <row r="134" customFormat="false" ht="13.8" hidden="false" customHeight="false" outlineLevel="0" collapsed="false">
      <c r="A134" s="0" t="n">
        <v>4</v>
      </c>
      <c r="B134" s="0" t="n">
        <v>25</v>
      </c>
      <c r="K134" s="0" t="n">
        <v>140</v>
      </c>
      <c r="L134" s="0" t="n">
        <v>25</v>
      </c>
    </row>
    <row r="135" customFormat="false" ht="13.8" hidden="false" customHeight="false" outlineLevel="0" collapsed="false">
      <c r="A135" s="0" t="n">
        <v>6</v>
      </c>
      <c r="B135" s="0" t="n">
        <v>16</v>
      </c>
      <c r="K135" s="0" t="n">
        <v>250</v>
      </c>
      <c r="L135" s="0" t="n">
        <v>16</v>
      </c>
    </row>
    <row r="136" customFormat="false" ht="13.8" hidden="false" customHeight="false" outlineLevel="0" collapsed="false">
      <c r="A136" s="0" t="n">
        <v>6</v>
      </c>
      <c r="B136" s="0" t="n">
        <v>16</v>
      </c>
      <c r="K136" s="0" t="n">
        <v>258</v>
      </c>
      <c r="L136" s="0" t="n">
        <v>16</v>
      </c>
    </row>
    <row r="137" customFormat="false" ht="13.8" hidden="false" customHeight="false" outlineLevel="0" collapsed="false">
      <c r="A137" s="0" t="n">
        <v>6</v>
      </c>
      <c r="B137" s="0" t="n">
        <v>18</v>
      </c>
      <c r="K137" s="0" t="n">
        <v>225</v>
      </c>
      <c r="L137" s="0" t="n">
        <v>18</v>
      </c>
    </row>
    <row r="138" customFormat="false" ht="13.8" hidden="false" customHeight="false" outlineLevel="0" collapsed="false">
      <c r="A138" s="0" t="n">
        <v>8</v>
      </c>
      <c r="B138" s="0" t="n">
        <v>16</v>
      </c>
      <c r="K138" s="0" t="n">
        <v>302</v>
      </c>
      <c r="L138" s="0" t="n">
        <v>16</v>
      </c>
    </row>
    <row r="139" customFormat="false" ht="13.8" hidden="false" customHeight="false" outlineLevel="0" collapsed="false">
      <c r="A139" s="0" t="n">
        <v>8</v>
      </c>
      <c r="B139" s="0" t="n">
        <v>13</v>
      </c>
      <c r="K139" s="0" t="n">
        <v>350</v>
      </c>
      <c r="L139" s="0" t="n">
        <v>13</v>
      </c>
    </row>
    <row r="140" customFormat="false" ht="13.8" hidden="false" customHeight="false" outlineLevel="0" collapsed="false">
      <c r="A140" s="0" t="n">
        <v>8</v>
      </c>
      <c r="B140" s="0" t="n">
        <v>14</v>
      </c>
      <c r="K140" s="0" t="n">
        <v>318</v>
      </c>
      <c r="L140" s="0" t="n">
        <v>14</v>
      </c>
    </row>
    <row r="141" customFormat="false" ht="13.8" hidden="false" customHeight="false" outlineLevel="0" collapsed="false">
      <c r="A141" s="0" t="n">
        <v>8</v>
      </c>
      <c r="B141" s="0" t="n">
        <v>14</v>
      </c>
      <c r="K141" s="0" t="n">
        <v>302</v>
      </c>
      <c r="L141" s="0" t="n">
        <v>14</v>
      </c>
    </row>
    <row r="142" customFormat="false" ht="13.8" hidden="false" customHeight="false" outlineLevel="0" collapsed="false">
      <c r="A142" s="0" t="n">
        <v>8</v>
      </c>
      <c r="B142" s="0" t="n">
        <v>14</v>
      </c>
      <c r="K142" s="0" t="n">
        <v>304</v>
      </c>
      <c r="L142" s="0" t="n">
        <v>14</v>
      </c>
    </row>
    <row r="143" customFormat="false" ht="13.8" hidden="false" customHeight="false" outlineLevel="0" collapsed="false">
      <c r="A143" s="0" t="n">
        <v>4</v>
      </c>
      <c r="B143" s="0" t="n">
        <v>29</v>
      </c>
      <c r="K143" s="0" t="n">
        <v>98</v>
      </c>
      <c r="L143" s="0" t="n">
        <v>29</v>
      </c>
    </row>
    <row r="144" customFormat="false" ht="13.8" hidden="false" customHeight="false" outlineLevel="0" collapsed="false">
      <c r="A144" s="0" t="n">
        <v>4</v>
      </c>
      <c r="B144" s="0" t="n">
        <v>26</v>
      </c>
      <c r="K144" s="0" t="n">
        <v>79</v>
      </c>
      <c r="L144" s="0" t="n">
        <v>26</v>
      </c>
    </row>
    <row r="145" customFormat="false" ht="13.8" hidden="false" customHeight="false" outlineLevel="0" collapsed="false">
      <c r="A145" s="0" t="n">
        <v>4</v>
      </c>
      <c r="B145" s="0" t="n">
        <v>26</v>
      </c>
      <c r="K145" s="0" t="n">
        <v>97</v>
      </c>
      <c r="L145" s="0" t="n">
        <v>26</v>
      </c>
    </row>
    <row r="146" customFormat="false" ht="13.8" hidden="false" customHeight="false" outlineLevel="0" collapsed="false">
      <c r="A146" s="0" t="n">
        <v>4</v>
      </c>
      <c r="B146" s="0" t="n">
        <v>31</v>
      </c>
      <c r="K146" s="0" t="n">
        <v>76</v>
      </c>
      <c r="L146" s="0" t="n">
        <v>31</v>
      </c>
    </row>
    <row r="147" customFormat="false" ht="13.8" hidden="false" customHeight="false" outlineLevel="0" collapsed="false">
      <c r="A147" s="0" t="n">
        <v>4</v>
      </c>
      <c r="B147" s="0" t="n">
        <v>32</v>
      </c>
      <c r="K147" s="0" t="n">
        <v>83</v>
      </c>
      <c r="L147" s="0" t="n">
        <v>32</v>
      </c>
    </row>
    <row r="148" customFormat="false" ht="13.8" hidden="false" customHeight="false" outlineLevel="0" collapsed="false">
      <c r="A148" s="0" t="n">
        <v>4</v>
      </c>
      <c r="B148" s="0" t="n">
        <v>28</v>
      </c>
      <c r="K148" s="0" t="n">
        <v>90</v>
      </c>
      <c r="L148" s="0" t="n">
        <v>28</v>
      </c>
    </row>
    <row r="149" customFormat="false" ht="13.8" hidden="false" customHeight="false" outlineLevel="0" collapsed="false">
      <c r="A149" s="0" t="n">
        <v>4</v>
      </c>
      <c r="B149" s="0" t="n">
        <v>24</v>
      </c>
      <c r="K149" s="0" t="n">
        <v>90</v>
      </c>
      <c r="L149" s="0" t="n">
        <v>24</v>
      </c>
    </row>
    <row r="150" customFormat="false" ht="13.8" hidden="false" customHeight="false" outlineLevel="0" collapsed="false">
      <c r="A150" s="0" t="n">
        <v>4</v>
      </c>
      <c r="B150" s="0" t="n">
        <v>26</v>
      </c>
      <c r="K150" s="0" t="n">
        <v>116</v>
      </c>
      <c r="L150" s="0" t="n">
        <v>26</v>
      </c>
    </row>
    <row r="151" customFormat="false" ht="13.8" hidden="false" customHeight="false" outlineLevel="0" collapsed="false">
      <c r="A151" s="0" t="n">
        <v>4</v>
      </c>
      <c r="B151" s="0" t="n">
        <v>24</v>
      </c>
      <c r="K151" s="0" t="n">
        <v>120</v>
      </c>
      <c r="L151" s="0" t="n">
        <v>24</v>
      </c>
    </row>
    <row r="152" customFormat="false" ht="13.8" hidden="false" customHeight="false" outlineLevel="0" collapsed="false">
      <c r="A152" s="0" t="n">
        <v>4</v>
      </c>
      <c r="B152" s="0" t="n">
        <v>26</v>
      </c>
      <c r="K152" s="0" t="n">
        <v>108</v>
      </c>
      <c r="L152" s="0" t="n">
        <v>26</v>
      </c>
    </row>
    <row r="153" customFormat="false" ht="13.8" hidden="false" customHeight="false" outlineLevel="0" collapsed="false">
      <c r="A153" s="0" t="n">
        <v>4</v>
      </c>
      <c r="B153" s="0" t="n">
        <v>31</v>
      </c>
      <c r="K153" s="0" t="n">
        <v>79</v>
      </c>
      <c r="L153" s="0" t="n">
        <v>31</v>
      </c>
    </row>
    <row r="154" customFormat="false" ht="13.8" hidden="false" customHeight="false" outlineLevel="0" collapsed="false">
      <c r="A154" s="0" t="n">
        <v>6</v>
      </c>
      <c r="B154" s="0" t="n">
        <v>19</v>
      </c>
      <c r="K154" s="0" t="n">
        <v>225</v>
      </c>
      <c r="L154" s="0" t="n">
        <v>19</v>
      </c>
    </row>
    <row r="155" customFormat="false" ht="13.8" hidden="false" customHeight="false" outlineLevel="0" collapsed="false">
      <c r="A155" s="0" t="n">
        <v>6</v>
      </c>
      <c r="B155" s="0" t="n">
        <v>18</v>
      </c>
      <c r="K155" s="0" t="n">
        <v>250</v>
      </c>
      <c r="L155" s="0" t="n">
        <v>18</v>
      </c>
    </row>
    <row r="156" customFormat="false" ht="13.8" hidden="false" customHeight="false" outlineLevel="0" collapsed="false">
      <c r="A156" s="0" t="n">
        <v>6</v>
      </c>
      <c r="B156" s="0" t="n">
        <v>15</v>
      </c>
      <c r="K156" s="0" t="n">
        <v>250</v>
      </c>
      <c r="L156" s="0" t="n">
        <v>15</v>
      </c>
    </row>
    <row r="157" customFormat="false" ht="13.8" hidden="false" customHeight="false" outlineLevel="0" collapsed="false">
      <c r="A157" s="0" t="n">
        <v>6</v>
      </c>
      <c r="B157" s="0" t="n">
        <v>15</v>
      </c>
      <c r="K157" s="0" t="n">
        <v>250</v>
      </c>
      <c r="L157" s="0" t="n">
        <v>15</v>
      </c>
    </row>
    <row r="158" customFormat="false" ht="13.8" hidden="false" customHeight="false" outlineLevel="0" collapsed="false">
      <c r="A158" s="0" t="n">
        <v>8</v>
      </c>
      <c r="B158" s="0" t="n">
        <v>16</v>
      </c>
      <c r="K158" s="0" t="n">
        <v>400</v>
      </c>
      <c r="L158" s="0" t="n">
        <v>16</v>
      </c>
    </row>
    <row r="159" customFormat="false" ht="13.8" hidden="false" customHeight="false" outlineLevel="0" collapsed="false">
      <c r="A159" s="0" t="n">
        <v>8</v>
      </c>
      <c r="B159" s="0" t="n">
        <v>15</v>
      </c>
      <c r="K159" s="0" t="n">
        <v>350</v>
      </c>
      <c r="L159" s="0" t="n">
        <v>15</v>
      </c>
    </row>
    <row r="160" customFormat="false" ht="13.8" hidden="false" customHeight="false" outlineLevel="0" collapsed="false">
      <c r="A160" s="0" t="n">
        <v>8</v>
      </c>
      <c r="B160" s="0" t="n">
        <v>16</v>
      </c>
      <c r="K160" s="0" t="n">
        <v>318</v>
      </c>
      <c r="L160" s="0" t="n">
        <v>16</v>
      </c>
    </row>
    <row r="161" customFormat="false" ht="13.8" hidden="false" customHeight="false" outlineLevel="0" collapsed="false">
      <c r="A161" s="0" t="n">
        <v>8</v>
      </c>
      <c r="B161" s="0" t="n">
        <v>14</v>
      </c>
      <c r="K161" s="0" t="n">
        <v>351</v>
      </c>
      <c r="L161" s="0" t="n">
        <v>14</v>
      </c>
    </row>
    <row r="162" customFormat="false" ht="13.8" hidden="false" customHeight="false" outlineLevel="0" collapsed="false">
      <c r="A162" s="0" t="n">
        <v>6</v>
      </c>
      <c r="B162" s="0" t="n">
        <v>17</v>
      </c>
      <c r="K162" s="0" t="n">
        <v>231</v>
      </c>
      <c r="L162" s="0" t="n">
        <v>17</v>
      </c>
    </row>
    <row r="163" customFormat="false" ht="13.8" hidden="false" customHeight="false" outlineLevel="0" collapsed="false">
      <c r="A163" s="0" t="n">
        <v>6</v>
      </c>
      <c r="B163" s="0" t="n">
        <v>16</v>
      </c>
      <c r="K163" s="0" t="n">
        <v>250</v>
      </c>
      <c r="L163" s="0" t="n">
        <v>16</v>
      </c>
    </row>
    <row r="164" customFormat="false" ht="13.8" hidden="false" customHeight="false" outlineLevel="0" collapsed="false">
      <c r="A164" s="0" t="n">
        <v>6</v>
      </c>
      <c r="B164" s="0" t="n">
        <v>15</v>
      </c>
      <c r="K164" s="0" t="n">
        <v>258</v>
      </c>
      <c r="L164" s="0" t="n">
        <v>15</v>
      </c>
    </row>
    <row r="165" customFormat="false" ht="13.8" hidden="false" customHeight="false" outlineLevel="0" collapsed="false">
      <c r="A165" s="0" t="n">
        <v>6</v>
      </c>
      <c r="B165" s="0" t="n">
        <v>18</v>
      </c>
      <c r="K165" s="0" t="n">
        <v>225</v>
      </c>
      <c r="L165" s="0" t="n">
        <v>18</v>
      </c>
    </row>
    <row r="166" customFormat="false" ht="13.8" hidden="false" customHeight="false" outlineLevel="0" collapsed="false">
      <c r="A166" s="0" t="n">
        <v>6</v>
      </c>
      <c r="B166" s="0" t="n">
        <v>21</v>
      </c>
      <c r="K166" s="0" t="n">
        <v>231</v>
      </c>
      <c r="L166" s="0" t="n">
        <v>21</v>
      </c>
    </row>
    <row r="167" customFormat="false" ht="13.8" hidden="false" customHeight="false" outlineLevel="0" collapsed="false">
      <c r="A167" s="0" t="n">
        <v>8</v>
      </c>
      <c r="B167" s="0" t="n">
        <v>20</v>
      </c>
      <c r="K167" s="0" t="n">
        <v>262</v>
      </c>
      <c r="L167" s="0" t="n">
        <v>20</v>
      </c>
    </row>
    <row r="168" customFormat="false" ht="13.8" hidden="false" customHeight="false" outlineLevel="0" collapsed="false">
      <c r="A168" s="0" t="n">
        <v>8</v>
      </c>
      <c r="B168" s="0" t="n">
        <v>13</v>
      </c>
      <c r="K168" s="0" t="n">
        <v>302</v>
      </c>
      <c r="L168" s="0" t="n">
        <v>13</v>
      </c>
    </row>
    <row r="169" customFormat="false" ht="13.8" hidden="false" customHeight="false" outlineLevel="0" collapsed="false">
      <c r="A169" s="0" t="n">
        <v>4</v>
      </c>
      <c r="B169" s="0" t="n">
        <v>29</v>
      </c>
      <c r="K169" s="0" t="n">
        <v>97</v>
      </c>
      <c r="L169" s="0" t="n">
        <v>29</v>
      </c>
    </row>
    <row r="170" customFormat="false" ht="13.8" hidden="false" customHeight="false" outlineLevel="0" collapsed="false">
      <c r="A170" s="0" t="n">
        <v>4</v>
      </c>
      <c r="B170" s="0" t="n">
        <v>23</v>
      </c>
      <c r="K170" s="0" t="n">
        <v>140</v>
      </c>
      <c r="L170" s="0" t="n">
        <v>23</v>
      </c>
    </row>
    <row r="171" customFormat="false" ht="13.8" hidden="false" customHeight="false" outlineLevel="0" collapsed="false">
      <c r="A171" s="0" t="n">
        <v>6</v>
      </c>
      <c r="B171" s="0" t="n">
        <v>20</v>
      </c>
      <c r="K171" s="0" t="n">
        <v>232</v>
      </c>
      <c r="L171" s="0" t="n">
        <v>20</v>
      </c>
    </row>
    <row r="172" customFormat="false" ht="13.8" hidden="false" customHeight="false" outlineLevel="0" collapsed="false">
      <c r="A172" s="0" t="n">
        <v>4</v>
      </c>
      <c r="B172" s="0" t="n">
        <v>23</v>
      </c>
      <c r="K172" s="0" t="n">
        <v>140</v>
      </c>
      <c r="L172" s="0" t="n">
        <v>23</v>
      </c>
    </row>
    <row r="173" customFormat="false" ht="13.8" hidden="false" customHeight="false" outlineLevel="0" collapsed="false">
      <c r="A173" s="0" t="n">
        <v>4</v>
      </c>
      <c r="B173" s="0" t="n">
        <v>24</v>
      </c>
      <c r="K173" s="0" t="n">
        <v>134</v>
      </c>
      <c r="L173" s="0" t="n">
        <v>24</v>
      </c>
    </row>
    <row r="174" customFormat="false" ht="13.8" hidden="false" customHeight="false" outlineLevel="0" collapsed="false">
      <c r="A174" s="0" t="n">
        <v>4</v>
      </c>
      <c r="B174" s="0" t="n">
        <v>25</v>
      </c>
      <c r="K174" s="0" t="n">
        <v>90</v>
      </c>
      <c r="L174" s="0" t="n">
        <v>25</v>
      </c>
    </row>
    <row r="175" customFormat="false" ht="13.8" hidden="false" customHeight="false" outlineLevel="0" collapsed="false">
      <c r="A175" s="0" t="n">
        <v>4</v>
      </c>
      <c r="B175" s="0" t="n">
        <v>24</v>
      </c>
      <c r="K175" s="0" t="n">
        <v>119</v>
      </c>
      <c r="L175" s="0" t="n">
        <v>24</v>
      </c>
    </row>
    <row r="176" customFormat="false" ht="13.8" hidden="false" customHeight="false" outlineLevel="0" collapsed="false">
      <c r="A176" s="0" t="n">
        <v>6</v>
      </c>
      <c r="B176" s="0" t="n">
        <v>18</v>
      </c>
      <c r="K176" s="0" t="n">
        <v>171</v>
      </c>
      <c r="L176" s="0" t="n">
        <v>18</v>
      </c>
    </row>
    <row r="177" customFormat="false" ht="13.8" hidden="false" customHeight="false" outlineLevel="0" collapsed="false">
      <c r="A177" s="0" t="n">
        <v>4</v>
      </c>
      <c r="B177" s="0" t="n">
        <v>29</v>
      </c>
      <c r="K177" s="0" t="n">
        <v>90</v>
      </c>
      <c r="L177" s="0" t="n">
        <v>29</v>
      </c>
    </row>
    <row r="178" customFormat="false" ht="13.8" hidden="false" customHeight="false" outlineLevel="0" collapsed="false">
      <c r="A178" s="0" t="n">
        <v>6</v>
      </c>
      <c r="B178" s="0" t="n">
        <v>19</v>
      </c>
      <c r="K178" s="0" t="n">
        <v>232</v>
      </c>
      <c r="L178" s="0" t="n">
        <v>19</v>
      </c>
    </row>
    <row r="179" customFormat="false" ht="13.8" hidden="false" customHeight="false" outlineLevel="0" collapsed="false">
      <c r="A179" s="0" t="n">
        <v>4</v>
      </c>
      <c r="B179" s="0" t="n">
        <v>23</v>
      </c>
      <c r="K179" s="0" t="n">
        <v>115</v>
      </c>
      <c r="L179" s="0" t="n">
        <v>23</v>
      </c>
    </row>
    <row r="180" customFormat="false" ht="13.8" hidden="false" customHeight="false" outlineLevel="0" collapsed="false">
      <c r="A180" s="0" t="n">
        <v>4</v>
      </c>
      <c r="B180" s="0" t="n">
        <v>23</v>
      </c>
      <c r="K180" s="0" t="n">
        <v>120</v>
      </c>
      <c r="L180" s="0" t="n">
        <v>23</v>
      </c>
    </row>
    <row r="181" customFormat="false" ht="13.8" hidden="false" customHeight="false" outlineLevel="0" collapsed="false">
      <c r="A181" s="0" t="n">
        <v>4</v>
      </c>
      <c r="B181" s="0" t="n">
        <v>22</v>
      </c>
      <c r="K181" s="0" t="n">
        <v>121</v>
      </c>
      <c r="L181" s="0" t="n">
        <v>22</v>
      </c>
    </row>
    <row r="182" customFormat="false" ht="13.8" hidden="false" customHeight="false" outlineLevel="0" collapsed="false">
      <c r="A182" s="0" t="n">
        <v>4</v>
      </c>
      <c r="B182" s="0" t="n">
        <v>25</v>
      </c>
      <c r="K182" s="0" t="n">
        <v>121</v>
      </c>
      <c r="L182" s="0" t="n">
        <v>25</v>
      </c>
    </row>
    <row r="183" customFormat="false" ht="13.8" hidden="false" customHeight="false" outlineLevel="0" collapsed="false">
      <c r="A183" s="0" t="n">
        <v>4</v>
      </c>
      <c r="B183" s="0" t="n">
        <v>33</v>
      </c>
      <c r="K183" s="0" t="n">
        <v>91</v>
      </c>
      <c r="L183" s="0" t="n">
        <v>33</v>
      </c>
    </row>
    <row r="184" customFormat="false" ht="13.8" hidden="false" customHeight="false" outlineLevel="0" collapsed="false">
      <c r="A184" s="0" t="n">
        <v>4</v>
      </c>
      <c r="B184" s="0" t="n">
        <v>28</v>
      </c>
      <c r="K184" s="0" t="n">
        <v>107</v>
      </c>
      <c r="L184" s="0" t="n">
        <v>28</v>
      </c>
    </row>
    <row r="185" customFormat="false" ht="13.8" hidden="false" customHeight="false" outlineLevel="0" collapsed="false">
      <c r="A185" s="0" t="n">
        <v>4</v>
      </c>
      <c r="B185" s="0" t="n">
        <v>25</v>
      </c>
      <c r="K185" s="0" t="n">
        <v>116</v>
      </c>
      <c r="L185" s="0" t="n">
        <v>25</v>
      </c>
    </row>
    <row r="186" customFormat="false" ht="13.8" hidden="false" customHeight="false" outlineLevel="0" collapsed="false">
      <c r="A186" s="0" t="n">
        <v>4</v>
      </c>
      <c r="B186" s="0" t="n">
        <v>25</v>
      </c>
      <c r="K186" s="0" t="n">
        <v>140</v>
      </c>
      <c r="L186" s="0" t="n">
        <v>25</v>
      </c>
    </row>
    <row r="187" customFormat="false" ht="13.8" hidden="false" customHeight="false" outlineLevel="0" collapsed="false">
      <c r="A187" s="0" t="n">
        <v>4</v>
      </c>
      <c r="B187" s="0" t="n">
        <v>26</v>
      </c>
      <c r="K187" s="0" t="n">
        <v>98</v>
      </c>
      <c r="L187" s="0" t="n">
        <v>26</v>
      </c>
    </row>
    <row r="188" customFormat="false" ht="13.8" hidden="false" customHeight="false" outlineLevel="0" collapsed="false">
      <c r="A188" s="0" t="n">
        <v>4</v>
      </c>
      <c r="B188" s="0" t="n">
        <v>27</v>
      </c>
      <c r="K188" s="0" t="n">
        <v>101</v>
      </c>
      <c r="L188" s="0" t="n">
        <v>27</v>
      </c>
    </row>
    <row r="189" customFormat="false" ht="13.8" hidden="false" customHeight="false" outlineLevel="0" collapsed="false">
      <c r="A189" s="0" t="n">
        <v>8</v>
      </c>
      <c r="B189" s="0" t="n">
        <v>17.5</v>
      </c>
      <c r="K189" s="0" t="n">
        <v>305</v>
      </c>
      <c r="L189" s="0" t="n">
        <v>17.5</v>
      </c>
    </row>
    <row r="190" customFormat="false" ht="13.8" hidden="false" customHeight="false" outlineLevel="0" collapsed="false">
      <c r="A190" s="0" t="n">
        <v>8</v>
      </c>
      <c r="B190" s="0" t="n">
        <v>16</v>
      </c>
      <c r="K190" s="0" t="n">
        <v>318</v>
      </c>
      <c r="L190" s="0" t="n">
        <v>16</v>
      </c>
    </row>
    <row r="191" customFormat="false" ht="13.8" hidden="false" customHeight="false" outlineLevel="0" collapsed="false">
      <c r="A191" s="0" t="n">
        <v>8</v>
      </c>
      <c r="B191" s="0" t="n">
        <v>15.5</v>
      </c>
      <c r="K191" s="0" t="n">
        <v>304</v>
      </c>
      <c r="L191" s="0" t="n">
        <v>15.5</v>
      </c>
    </row>
    <row r="192" customFormat="false" ht="13.8" hidden="false" customHeight="false" outlineLevel="0" collapsed="false">
      <c r="A192" s="0" t="n">
        <v>8</v>
      </c>
      <c r="B192" s="0" t="n">
        <v>14.5</v>
      </c>
      <c r="K192" s="0" t="n">
        <v>351</v>
      </c>
      <c r="L192" s="0" t="n">
        <v>14.5</v>
      </c>
    </row>
    <row r="193" customFormat="false" ht="13.8" hidden="false" customHeight="false" outlineLevel="0" collapsed="false">
      <c r="A193" s="0" t="n">
        <v>6</v>
      </c>
      <c r="B193" s="0" t="n">
        <v>22</v>
      </c>
      <c r="K193" s="0" t="n">
        <v>225</v>
      </c>
      <c r="L193" s="0" t="n">
        <v>22</v>
      </c>
    </row>
    <row r="194" customFormat="false" ht="13.8" hidden="false" customHeight="false" outlineLevel="0" collapsed="false">
      <c r="A194" s="0" t="n">
        <v>6</v>
      </c>
      <c r="B194" s="0" t="n">
        <v>22</v>
      </c>
      <c r="K194" s="0" t="n">
        <v>250</v>
      </c>
      <c r="L194" s="0" t="n">
        <v>22</v>
      </c>
    </row>
    <row r="195" customFormat="false" ht="13.8" hidden="false" customHeight="false" outlineLevel="0" collapsed="false">
      <c r="A195" s="0" t="n">
        <v>6</v>
      </c>
      <c r="B195" s="0" t="n">
        <v>24</v>
      </c>
      <c r="K195" s="0" t="n">
        <v>200</v>
      </c>
      <c r="L195" s="0" t="n">
        <v>24</v>
      </c>
    </row>
    <row r="196" customFormat="false" ht="13.8" hidden="false" customHeight="false" outlineLevel="0" collapsed="false">
      <c r="A196" s="0" t="n">
        <v>6</v>
      </c>
      <c r="B196" s="0" t="n">
        <v>22.5</v>
      </c>
      <c r="K196" s="0" t="n">
        <v>232</v>
      </c>
      <c r="L196" s="0" t="n">
        <v>22.5</v>
      </c>
    </row>
    <row r="197" customFormat="false" ht="13.8" hidden="false" customHeight="false" outlineLevel="0" collapsed="false">
      <c r="A197" s="0" t="n">
        <v>4</v>
      </c>
      <c r="B197" s="0" t="n">
        <v>29</v>
      </c>
      <c r="K197" s="0" t="n">
        <v>85</v>
      </c>
      <c r="L197" s="0" t="n">
        <v>29</v>
      </c>
    </row>
    <row r="198" customFormat="false" ht="13.8" hidden="false" customHeight="false" outlineLevel="0" collapsed="false">
      <c r="A198" s="0" t="n">
        <v>4</v>
      </c>
      <c r="B198" s="0" t="n">
        <v>24.5</v>
      </c>
      <c r="K198" s="0" t="n">
        <v>98</v>
      </c>
      <c r="L198" s="0" t="n">
        <v>24.5</v>
      </c>
    </row>
    <row r="199" customFormat="false" ht="13.8" hidden="false" customHeight="false" outlineLevel="0" collapsed="false">
      <c r="A199" s="0" t="n">
        <v>4</v>
      </c>
      <c r="B199" s="0" t="n">
        <v>29</v>
      </c>
      <c r="K199" s="0" t="n">
        <v>90</v>
      </c>
      <c r="L199" s="0" t="n">
        <v>29</v>
      </c>
    </row>
    <row r="200" customFormat="false" ht="13.8" hidden="false" customHeight="false" outlineLevel="0" collapsed="false">
      <c r="A200" s="0" t="n">
        <v>4</v>
      </c>
      <c r="B200" s="0" t="n">
        <v>33</v>
      </c>
      <c r="K200" s="0" t="n">
        <v>91</v>
      </c>
      <c r="L200" s="0" t="n">
        <v>33</v>
      </c>
    </row>
    <row r="201" customFormat="false" ht="13.8" hidden="false" customHeight="false" outlineLevel="0" collapsed="false">
      <c r="A201" s="0" t="n">
        <v>6</v>
      </c>
      <c r="B201" s="0" t="n">
        <v>20</v>
      </c>
      <c r="K201" s="0" t="n">
        <v>225</v>
      </c>
      <c r="L201" s="0" t="n">
        <v>20</v>
      </c>
    </row>
    <row r="202" customFormat="false" ht="13.8" hidden="false" customHeight="false" outlineLevel="0" collapsed="false">
      <c r="A202" s="0" t="n">
        <v>6</v>
      </c>
      <c r="B202" s="0" t="n">
        <v>18</v>
      </c>
      <c r="K202" s="0" t="n">
        <v>250</v>
      </c>
      <c r="L202" s="0" t="n">
        <v>18</v>
      </c>
    </row>
    <row r="203" customFormat="false" ht="13.8" hidden="false" customHeight="false" outlineLevel="0" collapsed="false">
      <c r="A203" s="0" t="n">
        <v>6</v>
      </c>
      <c r="B203" s="0" t="n">
        <v>18.5</v>
      </c>
      <c r="K203" s="0" t="n">
        <v>250</v>
      </c>
      <c r="L203" s="0" t="n">
        <v>18.5</v>
      </c>
    </row>
    <row r="204" customFormat="false" ht="13.8" hidden="false" customHeight="false" outlineLevel="0" collapsed="false">
      <c r="A204" s="0" t="n">
        <v>6</v>
      </c>
      <c r="B204" s="0" t="n">
        <v>17.5</v>
      </c>
      <c r="K204" s="0" t="n">
        <v>258</v>
      </c>
      <c r="L204" s="0" t="n">
        <v>17.5</v>
      </c>
    </row>
    <row r="205" customFormat="false" ht="13.8" hidden="false" customHeight="false" outlineLevel="0" collapsed="false">
      <c r="A205" s="0" t="n">
        <v>4</v>
      </c>
      <c r="B205" s="0" t="n">
        <v>29.5</v>
      </c>
      <c r="K205" s="0" t="n">
        <v>97</v>
      </c>
      <c r="L205" s="0" t="n">
        <v>29.5</v>
      </c>
    </row>
    <row r="206" customFormat="false" ht="13.8" hidden="false" customHeight="false" outlineLevel="0" collapsed="false">
      <c r="A206" s="0" t="n">
        <v>4</v>
      </c>
      <c r="B206" s="0" t="n">
        <v>32</v>
      </c>
      <c r="K206" s="0" t="n">
        <v>85</v>
      </c>
      <c r="L206" s="0" t="n">
        <v>32</v>
      </c>
    </row>
    <row r="207" customFormat="false" ht="13.8" hidden="false" customHeight="false" outlineLevel="0" collapsed="false">
      <c r="A207" s="0" t="n">
        <v>4</v>
      </c>
      <c r="B207" s="0" t="n">
        <v>28</v>
      </c>
      <c r="K207" s="0" t="n">
        <v>97</v>
      </c>
      <c r="L207" s="0" t="n">
        <v>28</v>
      </c>
    </row>
    <row r="208" customFormat="false" ht="13.8" hidden="false" customHeight="false" outlineLevel="0" collapsed="false">
      <c r="A208" s="0" t="n">
        <v>4</v>
      </c>
      <c r="B208" s="0" t="n">
        <v>26.5</v>
      </c>
      <c r="K208" s="0" t="n">
        <v>140</v>
      </c>
      <c r="L208" s="0" t="n">
        <v>26.5</v>
      </c>
    </row>
    <row r="209" customFormat="false" ht="13.8" hidden="false" customHeight="false" outlineLevel="0" collapsed="false">
      <c r="A209" s="0" t="n">
        <v>4</v>
      </c>
      <c r="B209" s="0" t="n">
        <v>20</v>
      </c>
      <c r="K209" s="0" t="n">
        <v>130</v>
      </c>
      <c r="L209" s="0" t="n">
        <v>20</v>
      </c>
    </row>
    <row r="210" customFormat="false" ht="13.8" hidden="false" customHeight="false" outlineLevel="0" collapsed="false">
      <c r="A210" s="0" t="n">
        <v>8</v>
      </c>
      <c r="B210" s="0" t="n">
        <v>13</v>
      </c>
      <c r="K210" s="0" t="n">
        <v>318</v>
      </c>
      <c r="L210" s="0" t="n">
        <v>13</v>
      </c>
    </row>
    <row r="211" customFormat="false" ht="13.8" hidden="false" customHeight="false" outlineLevel="0" collapsed="false">
      <c r="A211" s="0" t="n">
        <v>4</v>
      </c>
      <c r="B211" s="0" t="n">
        <v>19</v>
      </c>
      <c r="K211" s="0" t="n">
        <v>120</v>
      </c>
      <c r="L211" s="0" t="n">
        <v>19</v>
      </c>
    </row>
    <row r="212" customFormat="false" ht="13.8" hidden="false" customHeight="false" outlineLevel="0" collapsed="false">
      <c r="A212" s="0" t="n">
        <v>6</v>
      </c>
      <c r="B212" s="0" t="n">
        <v>19</v>
      </c>
      <c r="K212" s="0" t="n">
        <v>156</v>
      </c>
      <c r="L212" s="0" t="n">
        <v>19</v>
      </c>
    </row>
    <row r="213" customFormat="false" ht="13.8" hidden="false" customHeight="false" outlineLevel="0" collapsed="false">
      <c r="A213" s="0" t="n">
        <v>6</v>
      </c>
      <c r="B213" s="0" t="n">
        <v>16.5</v>
      </c>
      <c r="K213" s="0" t="n">
        <v>168</v>
      </c>
      <c r="L213" s="0" t="n">
        <v>16.5</v>
      </c>
    </row>
    <row r="214" customFormat="false" ht="13.8" hidden="false" customHeight="false" outlineLevel="0" collapsed="false">
      <c r="A214" s="0" t="n">
        <v>8</v>
      </c>
      <c r="B214" s="0" t="n">
        <v>16.5</v>
      </c>
      <c r="K214" s="0" t="n">
        <v>350</v>
      </c>
      <c r="L214" s="0" t="n">
        <v>16.5</v>
      </c>
    </row>
    <row r="215" customFormat="false" ht="13.8" hidden="false" customHeight="false" outlineLevel="0" collapsed="false">
      <c r="A215" s="0" t="n">
        <v>8</v>
      </c>
      <c r="B215" s="0" t="n">
        <v>13</v>
      </c>
      <c r="K215" s="0" t="n">
        <v>350</v>
      </c>
      <c r="L215" s="0" t="n">
        <v>13</v>
      </c>
    </row>
    <row r="216" customFormat="false" ht="13.8" hidden="false" customHeight="false" outlineLevel="0" collapsed="false">
      <c r="A216" s="0" t="n">
        <v>8</v>
      </c>
      <c r="B216" s="0" t="n">
        <v>13</v>
      </c>
      <c r="K216" s="0" t="n">
        <v>302</v>
      </c>
      <c r="L216" s="0" t="n">
        <v>13</v>
      </c>
    </row>
    <row r="217" customFormat="false" ht="13.8" hidden="false" customHeight="false" outlineLevel="0" collapsed="false">
      <c r="A217" s="0" t="n">
        <v>8</v>
      </c>
      <c r="B217" s="0" t="n">
        <v>13</v>
      </c>
      <c r="K217" s="0" t="n">
        <v>318</v>
      </c>
      <c r="L217" s="0" t="n">
        <v>13</v>
      </c>
    </row>
    <row r="218" customFormat="false" ht="13.8" hidden="false" customHeight="false" outlineLevel="0" collapsed="false">
      <c r="A218" s="0" t="n">
        <v>4</v>
      </c>
      <c r="B218" s="0" t="n">
        <v>31.5</v>
      </c>
      <c r="K218" s="0" t="n">
        <v>98</v>
      </c>
      <c r="L218" s="0" t="n">
        <v>31.5</v>
      </c>
    </row>
    <row r="219" customFormat="false" ht="13.8" hidden="false" customHeight="false" outlineLevel="0" collapsed="false">
      <c r="A219" s="0" t="n">
        <v>4</v>
      </c>
      <c r="B219" s="0" t="n">
        <v>30</v>
      </c>
      <c r="K219" s="0" t="n">
        <v>111</v>
      </c>
      <c r="L219" s="0" t="n">
        <v>30</v>
      </c>
    </row>
    <row r="220" customFormat="false" ht="13.8" hidden="false" customHeight="false" outlineLevel="0" collapsed="false">
      <c r="A220" s="0" t="n">
        <v>4</v>
      </c>
      <c r="B220" s="0" t="n">
        <v>36</v>
      </c>
      <c r="K220" s="0" t="n">
        <v>79</v>
      </c>
      <c r="L220" s="0" t="n">
        <v>36</v>
      </c>
    </row>
    <row r="221" customFormat="false" ht="13.8" hidden="false" customHeight="false" outlineLevel="0" collapsed="false">
      <c r="A221" s="0" t="n">
        <v>4</v>
      </c>
      <c r="B221" s="0" t="n">
        <v>25.5</v>
      </c>
      <c r="K221" s="0" t="n">
        <v>122</v>
      </c>
      <c r="L221" s="0" t="n">
        <v>25.5</v>
      </c>
    </row>
    <row r="222" customFormat="false" ht="13.8" hidden="false" customHeight="false" outlineLevel="0" collapsed="false">
      <c r="A222" s="0" t="n">
        <v>4</v>
      </c>
      <c r="B222" s="0" t="n">
        <v>33.5</v>
      </c>
      <c r="K222" s="0" t="n">
        <v>85</v>
      </c>
      <c r="L222" s="0" t="n">
        <v>33.5</v>
      </c>
    </row>
    <row r="223" customFormat="false" ht="13.8" hidden="false" customHeight="false" outlineLevel="0" collapsed="false">
      <c r="A223" s="0" t="n">
        <v>8</v>
      </c>
      <c r="B223" s="0" t="n">
        <v>17.5</v>
      </c>
      <c r="K223" s="0" t="n">
        <v>305</v>
      </c>
      <c r="L223" s="0" t="n">
        <v>17.5</v>
      </c>
    </row>
    <row r="224" customFormat="false" ht="13.8" hidden="false" customHeight="false" outlineLevel="0" collapsed="false">
      <c r="A224" s="0" t="n">
        <v>8</v>
      </c>
      <c r="B224" s="0" t="n">
        <v>17</v>
      </c>
      <c r="K224" s="0" t="n">
        <v>260</v>
      </c>
      <c r="L224" s="0" t="n">
        <v>17</v>
      </c>
    </row>
    <row r="225" customFormat="false" ht="13.8" hidden="false" customHeight="false" outlineLevel="0" collapsed="false">
      <c r="A225" s="0" t="n">
        <v>8</v>
      </c>
      <c r="B225" s="0" t="n">
        <v>15.5</v>
      </c>
      <c r="K225" s="0" t="n">
        <v>318</v>
      </c>
      <c r="L225" s="0" t="n">
        <v>15.5</v>
      </c>
    </row>
    <row r="226" customFormat="false" ht="13.8" hidden="false" customHeight="false" outlineLevel="0" collapsed="false">
      <c r="A226" s="0" t="n">
        <v>8</v>
      </c>
      <c r="B226" s="0" t="n">
        <v>15</v>
      </c>
      <c r="K226" s="0" t="n">
        <v>302</v>
      </c>
      <c r="L226" s="0" t="n">
        <v>15</v>
      </c>
    </row>
    <row r="227" customFormat="false" ht="13.8" hidden="false" customHeight="false" outlineLevel="0" collapsed="false">
      <c r="A227" s="0" t="n">
        <v>6</v>
      </c>
      <c r="B227" s="0" t="n">
        <v>17.5</v>
      </c>
      <c r="K227" s="0" t="n">
        <v>250</v>
      </c>
      <c r="L227" s="0" t="n">
        <v>17.5</v>
      </c>
    </row>
    <row r="228" customFormat="false" ht="13.8" hidden="false" customHeight="false" outlineLevel="0" collapsed="false">
      <c r="A228" s="0" t="n">
        <v>6</v>
      </c>
      <c r="B228" s="0" t="n">
        <v>20.5</v>
      </c>
      <c r="K228" s="0" t="n">
        <v>231</v>
      </c>
      <c r="L228" s="0" t="n">
        <v>20.5</v>
      </c>
    </row>
    <row r="229" customFormat="false" ht="13.8" hidden="false" customHeight="false" outlineLevel="0" collapsed="false">
      <c r="A229" s="0" t="n">
        <v>6</v>
      </c>
      <c r="B229" s="0" t="n">
        <v>19</v>
      </c>
      <c r="K229" s="0" t="n">
        <v>225</v>
      </c>
      <c r="L229" s="0" t="n">
        <v>19</v>
      </c>
    </row>
    <row r="230" customFormat="false" ht="13.8" hidden="false" customHeight="false" outlineLevel="0" collapsed="false">
      <c r="A230" s="0" t="n">
        <v>6</v>
      </c>
      <c r="B230" s="0" t="n">
        <v>18.5</v>
      </c>
      <c r="K230" s="0" t="n">
        <v>250</v>
      </c>
      <c r="L230" s="0" t="n">
        <v>18.5</v>
      </c>
    </row>
    <row r="231" customFormat="false" ht="13.8" hidden="false" customHeight="false" outlineLevel="0" collapsed="false">
      <c r="A231" s="0" t="n">
        <v>8</v>
      </c>
      <c r="B231" s="0" t="n">
        <v>16</v>
      </c>
      <c r="K231" s="0" t="n">
        <v>400</v>
      </c>
      <c r="L231" s="0" t="n">
        <v>16</v>
      </c>
    </row>
    <row r="232" customFormat="false" ht="13.8" hidden="false" customHeight="false" outlineLevel="0" collapsed="false">
      <c r="A232" s="0" t="n">
        <v>8</v>
      </c>
      <c r="B232" s="0" t="n">
        <v>15.5</v>
      </c>
      <c r="K232" s="0" t="n">
        <v>350</v>
      </c>
      <c r="L232" s="0" t="n">
        <v>15.5</v>
      </c>
    </row>
    <row r="233" customFormat="false" ht="13.8" hidden="false" customHeight="false" outlineLevel="0" collapsed="false">
      <c r="A233" s="0" t="n">
        <v>8</v>
      </c>
      <c r="B233" s="0" t="n">
        <v>15.5</v>
      </c>
      <c r="K233" s="0" t="n">
        <v>400</v>
      </c>
      <c r="L233" s="0" t="n">
        <v>15.5</v>
      </c>
    </row>
    <row r="234" customFormat="false" ht="13.8" hidden="false" customHeight="false" outlineLevel="0" collapsed="false">
      <c r="A234" s="0" t="n">
        <v>8</v>
      </c>
      <c r="B234" s="0" t="n">
        <v>16</v>
      </c>
      <c r="K234" s="0" t="n">
        <v>351</v>
      </c>
      <c r="L234" s="0" t="n">
        <v>16</v>
      </c>
    </row>
    <row r="235" customFormat="false" ht="13.8" hidden="false" customHeight="false" outlineLevel="0" collapsed="false">
      <c r="A235" s="0" t="n">
        <v>4</v>
      </c>
      <c r="B235" s="0" t="n">
        <v>29</v>
      </c>
      <c r="K235" s="0" t="n">
        <v>97</v>
      </c>
      <c r="L235" s="0" t="n">
        <v>29</v>
      </c>
    </row>
    <row r="236" customFormat="false" ht="13.8" hidden="false" customHeight="false" outlineLevel="0" collapsed="false">
      <c r="A236" s="0" t="n">
        <v>4</v>
      </c>
      <c r="B236" s="0" t="n">
        <v>24.5</v>
      </c>
      <c r="K236" s="0" t="n">
        <v>151</v>
      </c>
      <c r="L236" s="0" t="n">
        <v>24.5</v>
      </c>
    </row>
    <row r="237" customFormat="false" ht="13.8" hidden="false" customHeight="false" outlineLevel="0" collapsed="false">
      <c r="A237" s="0" t="n">
        <v>4</v>
      </c>
      <c r="B237" s="0" t="n">
        <v>26</v>
      </c>
      <c r="K237" s="0" t="n">
        <v>97</v>
      </c>
      <c r="L237" s="0" t="n">
        <v>26</v>
      </c>
    </row>
    <row r="238" customFormat="false" ht="13.8" hidden="false" customHeight="false" outlineLevel="0" collapsed="false">
      <c r="A238" s="0" t="n">
        <v>4</v>
      </c>
      <c r="B238" s="0" t="n">
        <v>25.5</v>
      </c>
      <c r="K238" s="0" t="n">
        <v>140</v>
      </c>
      <c r="L238" s="0" t="n">
        <v>25.5</v>
      </c>
    </row>
    <row r="239" customFormat="false" ht="13.8" hidden="false" customHeight="false" outlineLevel="0" collapsed="false">
      <c r="A239" s="0" t="n">
        <v>4</v>
      </c>
      <c r="B239" s="0" t="n">
        <v>30.5</v>
      </c>
      <c r="K239" s="0" t="n">
        <v>98</v>
      </c>
      <c r="L239" s="0" t="n">
        <v>30.5</v>
      </c>
    </row>
    <row r="240" customFormat="false" ht="13.8" hidden="false" customHeight="false" outlineLevel="0" collapsed="false">
      <c r="A240" s="0" t="n">
        <v>4</v>
      </c>
      <c r="B240" s="0" t="n">
        <v>33.5</v>
      </c>
      <c r="K240" s="0" t="n">
        <v>98</v>
      </c>
      <c r="L240" s="0" t="n">
        <v>33.5</v>
      </c>
    </row>
    <row r="241" customFormat="false" ht="13.8" hidden="false" customHeight="false" outlineLevel="0" collapsed="false">
      <c r="A241" s="0" t="n">
        <v>4</v>
      </c>
      <c r="B241" s="0" t="n">
        <v>30</v>
      </c>
      <c r="K241" s="0" t="n">
        <v>97</v>
      </c>
      <c r="L241" s="0" t="n">
        <v>30</v>
      </c>
    </row>
    <row r="242" customFormat="false" ht="13.8" hidden="false" customHeight="false" outlineLevel="0" collapsed="false">
      <c r="A242" s="0" t="n">
        <v>4</v>
      </c>
      <c r="B242" s="0" t="n">
        <v>30.5</v>
      </c>
      <c r="K242" s="0" t="n">
        <v>97</v>
      </c>
      <c r="L242" s="0" t="n">
        <v>30.5</v>
      </c>
    </row>
    <row r="243" customFormat="false" ht="13.8" hidden="false" customHeight="false" outlineLevel="0" collapsed="false">
      <c r="A243" s="0" t="n">
        <v>6</v>
      </c>
      <c r="B243" s="0" t="n">
        <v>22</v>
      </c>
      <c r="K243" s="0" t="n">
        <v>146</v>
      </c>
      <c r="L243" s="0" t="n">
        <v>22</v>
      </c>
    </row>
    <row r="244" customFormat="false" ht="13.8" hidden="false" customHeight="false" outlineLevel="0" collapsed="false">
      <c r="A244" s="0" t="n">
        <v>4</v>
      </c>
      <c r="B244" s="0" t="n">
        <v>21.5</v>
      </c>
      <c r="K244" s="0" t="n">
        <v>121</v>
      </c>
      <c r="L244" s="0" t="n">
        <v>21.5</v>
      </c>
    </row>
    <row r="245" customFormat="false" ht="13.8" hidden="false" customHeight="false" outlineLevel="0" collapsed="false">
      <c r="A245" s="0" t="n">
        <v>3</v>
      </c>
      <c r="B245" s="0" t="n">
        <v>21.5</v>
      </c>
      <c r="K245" s="0" t="n">
        <v>80</v>
      </c>
      <c r="L245" s="0" t="n">
        <v>21.5</v>
      </c>
    </row>
    <row r="246" customFormat="false" ht="13.8" hidden="false" customHeight="false" outlineLevel="0" collapsed="false">
      <c r="A246" s="0" t="n">
        <v>4</v>
      </c>
      <c r="B246" s="0" t="n">
        <v>43.1</v>
      </c>
      <c r="K246" s="0" t="n">
        <v>90</v>
      </c>
      <c r="L246" s="0" t="n">
        <v>43.1</v>
      </c>
    </row>
    <row r="247" customFormat="false" ht="13.8" hidden="false" customHeight="false" outlineLevel="0" collapsed="false">
      <c r="A247" s="0" t="n">
        <v>4</v>
      </c>
      <c r="B247" s="0" t="n">
        <v>36.1</v>
      </c>
      <c r="K247" s="0" t="n">
        <v>98</v>
      </c>
      <c r="L247" s="0" t="n">
        <v>36.1</v>
      </c>
    </row>
    <row r="248" customFormat="false" ht="13.8" hidden="false" customHeight="false" outlineLevel="0" collapsed="false">
      <c r="A248" s="0" t="n">
        <v>4</v>
      </c>
      <c r="B248" s="0" t="n">
        <v>32.8</v>
      </c>
      <c r="K248" s="0" t="n">
        <v>78</v>
      </c>
      <c r="L248" s="0" t="n">
        <v>32.8</v>
      </c>
    </row>
    <row r="249" customFormat="false" ht="13.8" hidden="false" customHeight="false" outlineLevel="0" collapsed="false">
      <c r="A249" s="0" t="n">
        <v>4</v>
      </c>
      <c r="B249" s="0" t="n">
        <v>39.4</v>
      </c>
      <c r="K249" s="0" t="n">
        <v>85</v>
      </c>
      <c r="L249" s="0" t="n">
        <v>39.4</v>
      </c>
    </row>
    <row r="250" customFormat="false" ht="13.8" hidden="false" customHeight="false" outlineLevel="0" collapsed="false">
      <c r="A250" s="0" t="n">
        <v>4</v>
      </c>
      <c r="B250" s="0" t="n">
        <v>36.1</v>
      </c>
      <c r="K250" s="0" t="n">
        <v>91</v>
      </c>
      <c r="L250" s="0" t="n">
        <v>36.1</v>
      </c>
    </row>
    <row r="251" customFormat="false" ht="13.8" hidden="false" customHeight="false" outlineLevel="0" collapsed="false">
      <c r="A251" s="0" t="n">
        <v>8</v>
      </c>
      <c r="B251" s="0" t="n">
        <v>19.9</v>
      </c>
      <c r="K251" s="0" t="n">
        <v>260</v>
      </c>
      <c r="L251" s="0" t="n">
        <v>19.9</v>
      </c>
    </row>
    <row r="252" customFormat="false" ht="13.8" hidden="false" customHeight="false" outlineLevel="0" collapsed="false">
      <c r="A252" s="0" t="n">
        <v>8</v>
      </c>
      <c r="B252" s="0" t="n">
        <v>19.4</v>
      </c>
      <c r="K252" s="0" t="n">
        <v>318</v>
      </c>
      <c r="L252" s="0" t="n">
        <v>19.4</v>
      </c>
    </row>
    <row r="253" customFormat="false" ht="13.8" hidden="false" customHeight="false" outlineLevel="0" collapsed="false">
      <c r="A253" s="0" t="n">
        <v>8</v>
      </c>
      <c r="B253" s="0" t="n">
        <v>20.2</v>
      </c>
      <c r="K253" s="0" t="n">
        <v>302</v>
      </c>
      <c r="L253" s="0" t="n">
        <v>20.2</v>
      </c>
    </row>
    <row r="254" customFormat="false" ht="13.8" hidden="false" customHeight="false" outlineLevel="0" collapsed="false">
      <c r="A254" s="0" t="n">
        <v>6</v>
      </c>
      <c r="B254" s="0" t="n">
        <v>19.2</v>
      </c>
      <c r="K254" s="0" t="n">
        <v>231</v>
      </c>
      <c r="L254" s="0" t="n">
        <v>19.2</v>
      </c>
    </row>
    <row r="255" customFormat="false" ht="13.8" hidden="false" customHeight="false" outlineLevel="0" collapsed="false">
      <c r="A255" s="0" t="n">
        <v>6</v>
      </c>
      <c r="B255" s="0" t="n">
        <v>20.5</v>
      </c>
      <c r="K255" s="0" t="n">
        <v>200</v>
      </c>
      <c r="L255" s="0" t="n">
        <v>20.5</v>
      </c>
    </row>
    <row r="256" customFormat="false" ht="13.8" hidden="false" customHeight="false" outlineLevel="0" collapsed="false">
      <c r="A256" s="0" t="n">
        <v>6</v>
      </c>
      <c r="B256" s="0" t="n">
        <v>20.2</v>
      </c>
      <c r="K256" s="0" t="n">
        <v>200</v>
      </c>
      <c r="L256" s="0" t="n">
        <v>20.2</v>
      </c>
    </row>
    <row r="257" customFormat="false" ht="13.8" hidden="false" customHeight="false" outlineLevel="0" collapsed="false">
      <c r="A257" s="0" t="n">
        <v>4</v>
      </c>
      <c r="B257" s="0" t="n">
        <v>25.1</v>
      </c>
      <c r="K257" s="0" t="n">
        <v>140</v>
      </c>
      <c r="L257" s="0" t="n">
        <v>25.1</v>
      </c>
    </row>
    <row r="258" customFormat="false" ht="13.8" hidden="false" customHeight="false" outlineLevel="0" collapsed="false">
      <c r="A258" s="0" t="n">
        <v>6</v>
      </c>
      <c r="B258" s="0" t="n">
        <v>20.5</v>
      </c>
      <c r="K258" s="0" t="n">
        <v>225</v>
      </c>
      <c r="L258" s="0" t="n">
        <v>20.5</v>
      </c>
    </row>
    <row r="259" customFormat="false" ht="13.8" hidden="false" customHeight="false" outlineLevel="0" collapsed="false">
      <c r="A259" s="0" t="n">
        <v>6</v>
      </c>
      <c r="B259" s="0" t="n">
        <v>19.4</v>
      </c>
      <c r="K259" s="0" t="n">
        <v>232</v>
      </c>
      <c r="L259" s="0" t="n">
        <v>19.4</v>
      </c>
    </row>
    <row r="260" customFormat="false" ht="13.8" hidden="false" customHeight="false" outlineLevel="0" collapsed="false">
      <c r="A260" s="0" t="n">
        <v>6</v>
      </c>
      <c r="B260" s="0" t="n">
        <v>20.6</v>
      </c>
      <c r="K260" s="0" t="n">
        <v>231</v>
      </c>
      <c r="L260" s="0" t="n">
        <v>20.6</v>
      </c>
    </row>
    <row r="261" customFormat="false" ht="13.8" hidden="false" customHeight="false" outlineLevel="0" collapsed="false">
      <c r="A261" s="0" t="n">
        <v>6</v>
      </c>
      <c r="B261" s="0" t="n">
        <v>20.8</v>
      </c>
      <c r="K261" s="0" t="n">
        <v>200</v>
      </c>
      <c r="L261" s="0" t="n">
        <v>20.8</v>
      </c>
    </row>
    <row r="262" customFormat="false" ht="13.8" hidden="false" customHeight="false" outlineLevel="0" collapsed="false">
      <c r="A262" s="0" t="n">
        <v>6</v>
      </c>
      <c r="B262" s="0" t="n">
        <v>18.6</v>
      </c>
      <c r="K262" s="0" t="n">
        <v>225</v>
      </c>
      <c r="L262" s="0" t="n">
        <v>18.6</v>
      </c>
    </row>
    <row r="263" customFormat="false" ht="13.8" hidden="false" customHeight="false" outlineLevel="0" collapsed="false">
      <c r="A263" s="0" t="n">
        <v>6</v>
      </c>
      <c r="B263" s="0" t="n">
        <v>18.1</v>
      </c>
      <c r="K263" s="0" t="n">
        <v>258</v>
      </c>
      <c r="L263" s="0" t="n">
        <v>18.1</v>
      </c>
    </row>
    <row r="264" customFormat="false" ht="13.8" hidden="false" customHeight="false" outlineLevel="0" collapsed="false">
      <c r="A264" s="0" t="n">
        <v>8</v>
      </c>
      <c r="B264" s="0" t="n">
        <v>19.2</v>
      </c>
      <c r="K264" s="0" t="n">
        <v>305</v>
      </c>
      <c r="L264" s="0" t="n">
        <v>19.2</v>
      </c>
    </row>
    <row r="265" customFormat="false" ht="13.8" hidden="false" customHeight="false" outlineLevel="0" collapsed="false">
      <c r="A265" s="0" t="n">
        <v>6</v>
      </c>
      <c r="B265" s="0" t="n">
        <v>17.7</v>
      </c>
      <c r="K265" s="0" t="n">
        <v>231</v>
      </c>
      <c r="L265" s="0" t="n">
        <v>17.7</v>
      </c>
    </row>
    <row r="266" customFormat="false" ht="13.8" hidden="false" customHeight="false" outlineLevel="0" collapsed="false">
      <c r="A266" s="0" t="n">
        <v>8</v>
      </c>
      <c r="B266" s="0" t="n">
        <v>18.1</v>
      </c>
      <c r="K266" s="0" t="n">
        <v>302</v>
      </c>
      <c r="L266" s="0" t="n">
        <v>18.1</v>
      </c>
    </row>
    <row r="267" customFormat="false" ht="13.8" hidden="false" customHeight="false" outlineLevel="0" collapsed="false">
      <c r="A267" s="0" t="n">
        <v>8</v>
      </c>
      <c r="B267" s="0" t="n">
        <v>17.5</v>
      </c>
      <c r="K267" s="0" t="n">
        <v>318</v>
      </c>
      <c r="L267" s="0" t="n">
        <v>17.5</v>
      </c>
    </row>
    <row r="268" customFormat="false" ht="13.8" hidden="false" customHeight="false" outlineLevel="0" collapsed="false">
      <c r="A268" s="0" t="n">
        <v>4</v>
      </c>
      <c r="B268" s="0" t="n">
        <v>30</v>
      </c>
      <c r="K268" s="0" t="n">
        <v>98</v>
      </c>
      <c r="L268" s="0" t="n">
        <v>30</v>
      </c>
    </row>
    <row r="269" customFormat="false" ht="13.8" hidden="false" customHeight="false" outlineLevel="0" collapsed="false">
      <c r="A269" s="0" t="n">
        <v>4</v>
      </c>
      <c r="B269" s="0" t="n">
        <v>27.5</v>
      </c>
      <c r="K269" s="0" t="n">
        <v>134</v>
      </c>
      <c r="L269" s="0" t="n">
        <v>27.5</v>
      </c>
    </row>
    <row r="270" customFormat="false" ht="13.8" hidden="false" customHeight="false" outlineLevel="0" collapsed="false">
      <c r="A270" s="0" t="n">
        <v>4</v>
      </c>
      <c r="B270" s="0" t="n">
        <v>27.2</v>
      </c>
      <c r="K270" s="0" t="n">
        <v>119</v>
      </c>
      <c r="L270" s="0" t="n">
        <v>27.2</v>
      </c>
    </row>
    <row r="271" customFormat="false" ht="13.8" hidden="false" customHeight="false" outlineLevel="0" collapsed="false">
      <c r="A271" s="0" t="n">
        <v>4</v>
      </c>
      <c r="B271" s="0" t="n">
        <v>30.9</v>
      </c>
      <c r="K271" s="0" t="n">
        <v>105</v>
      </c>
      <c r="L271" s="0" t="n">
        <v>30.9</v>
      </c>
    </row>
    <row r="272" customFormat="false" ht="13.8" hidden="false" customHeight="false" outlineLevel="0" collapsed="false">
      <c r="A272" s="0" t="n">
        <v>4</v>
      </c>
      <c r="B272" s="0" t="n">
        <v>21.1</v>
      </c>
      <c r="K272" s="0" t="n">
        <v>134</v>
      </c>
      <c r="L272" s="0" t="n">
        <v>21.1</v>
      </c>
    </row>
    <row r="273" customFormat="false" ht="13.8" hidden="false" customHeight="false" outlineLevel="0" collapsed="false">
      <c r="A273" s="0" t="n">
        <v>4</v>
      </c>
      <c r="B273" s="0" t="n">
        <v>23.2</v>
      </c>
      <c r="K273" s="0" t="n">
        <v>156</v>
      </c>
      <c r="L273" s="0" t="n">
        <v>23.2</v>
      </c>
    </row>
    <row r="274" customFormat="false" ht="13.8" hidden="false" customHeight="false" outlineLevel="0" collapsed="false">
      <c r="A274" s="0" t="n">
        <v>4</v>
      </c>
      <c r="B274" s="0" t="n">
        <v>23.8</v>
      </c>
      <c r="K274" s="0" t="n">
        <v>151</v>
      </c>
      <c r="L274" s="0" t="n">
        <v>23.8</v>
      </c>
    </row>
    <row r="275" customFormat="false" ht="13.8" hidden="false" customHeight="false" outlineLevel="0" collapsed="false">
      <c r="A275" s="0" t="n">
        <v>4</v>
      </c>
      <c r="B275" s="0" t="n">
        <v>23.9</v>
      </c>
      <c r="K275" s="0" t="n">
        <v>119</v>
      </c>
      <c r="L275" s="0" t="n">
        <v>23.9</v>
      </c>
    </row>
    <row r="276" customFormat="false" ht="13.8" hidden="false" customHeight="false" outlineLevel="0" collapsed="false">
      <c r="A276" s="0" t="n">
        <v>5</v>
      </c>
      <c r="B276" s="0" t="n">
        <v>20.3</v>
      </c>
      <c r="K276" s="0" t="n">
        <v>131</v>
      </c>
      <c r="L276" s="0" t="n">
        <v>20.3</v>
      </c>
    </row>
    <row r="277" customFormat="false" ht="13.8" hidden="false" customHeight="false" outlineLevel="0" collapsed="false">
      <c r="A277" s="0" t="n">
        <v>6</v>
      </c>
      <c r="B277" s="0" t="n">
        <v>17</v>
      </c>
      <c r="K277" s="0" t="n">
        <v>163</v>
      </c>
      <c r="L277" s="0" t="n">
        <v>17</v>
      </c>
    </row>
    <row r="278" customFormat="false" ht="13.8" hidden="false" customHeight="false" outlineLevel="0" collapsed="false">
      <c r="A278" s="0" t="n">
        <v>4</v>
      </c>
      <c r="B278" s="0" t="n">
        <v>21.6</v>
      </c>
      <c r="K278" s="0" t="n">
        <v>121</v>
      </c>
      <c r="L278" s="0" t="n">
        <v>21.6</v>
      </c>
    </row>
    <row r="279" customFormat="false" ht="13.8" hidden="false" customHeight="false" outlineLevel="0" collapsed="false">
      <c r="A279" s="0" t="n">
        <v>6</v>
      </c>
      <c r="B279" s="0" t="n">
        <v>16.2</v>
      </c>
      <c r="K279" s="0" t="n">
        <v>163</v>
      </c>
      <c r="L279" s="0" t="n">
        <v>16.2</v>
      </c>
    </row>
    <row r="280" customFormat="false" ht="13.8" hidden="false" customHeight="false" outlineLevel="0" collapsed="false">
      <c r="A280" s="0" t="n">
        <v>4</v>
      </c>
      <c r="B280" s="0" t="n">
        <v>31.5</v>
      </c>
      <c r="K280" s="0" t="n">
        <v>89</v>
      </c>
      <c r="L280" s="0" t="n">
        <v>31.5</v>
      </c>
    </row>
    <row r="281" customFormat="false" ht="13.8" hidden="false" customHeight="false" outlineLevel="0" collapsed="false">
      <c r="A281" s="0" t="n">
        <v>4</v>
      </c>
      <c r="B281" s="0" t="n">
        <v>29.5</v>
      </c>
      <c r="K281" s="0" t="n">
        <v>98</v>
      </c>
      <c r="L281" s="0" t="n">
        <v>29.5</v>
      </c>
    </row>
    <row r="282" customFormat="false" ht="13.8" hidden="false" customHeight="false" outlineLevel="0" collapsed="false">
      <c r="A282" s="0" t="n">
        <v>6</v>
      </c>
      <c r="B282" s="0" t="n">
        <v>21.5</v>
      </c>
      <c r="K282" s="0" t="n">
        <v>231</v>
      </c>
      <c r="L282" s="0" t="n">
        <v>21.5</v>
      </c>
    </row>
    <row r="283" customFormat="false" ht="13.8" hidden="false" customHeight="false" outlineLevel="0" collapsed="false">
      <c r="A283" s="0" t="n">
        <v>6</v>
      </c>
      <c r="B283" s="0" t="n">
        <v>19.8</v>
      </c>
      <c r="K283" s="0" t="n">
        <v>200</v>
      </c>
      <c r="L283" s="0" t="n">
        <v>19.8</v>
      </c>
    </row>
    <row r="284" customFormat="false" ht="13.8" hidden="false" customHeight="false" outlineLevel="0" collapsed="false">
      <c r="A284" s="0" t="n">
        <v>4</v>
      </c>
      <c r="B284" s="0" t="n">
        <v>22.3</v>
      </c>
      <c r="K284" s="0" t="n">
        <v>140</v>
      </c>
      <c r="L284" s="0" t="n">
        <v>22.3</v>
      </c>
    </row>
    <row r="285" customFormat="false" ht="13.8" hidden="false" customHeight="false" outlineLevel="0" collapsed="false">
      <c r="A285" s="0" t="n">
        <v>6</v>
      </c>
      <c r="B285" s="0" t="n">
        <v>20.2</v>
      </c>
      <c r="K285" s="0" t="n">
        <v>232</v>
      </c>
      <c r="L285" s="0" t="n">
        <v>20.2</v>
      </c>
    </row>
    <row r="286" customFormat="false" ht="13.8" hidden="false" customHeight="false" outlineLevel="0" collapsed="false">
      <c r="A286" s="0" t="n">
        <v>6</v>
      </c>
      <c r="B286" s="0" t="n">
        <v>20.6</v>
      </c>
      <c r="K286" s="0" t="n">
        <v>225</v>
      </c>
      <c r="L286" s="0" t="n">
        <v>20.6</v>
      </c>
    </row>
    <row r="287" customFormat="false" ht="13.8" hidden="false" customHeight="false" outlineLevel="0" collapsed="false">
      <c r="A287" s="0" t="n">
        <v>8</v>
      </c>
      <c r="B287" s="0" t="n">
        <v>17</v>
      </c>
      <c r="K287" s="0" t="n">
        <v>305</v>
      </c>
      <c r="L287" s="0" t="n">
        <v>17</v>
      </c>
    </row>
    <row r="288" customFormat="false" ht="13.8" hidden="false" customHeight="false" outlineLevel="0" collapsed="false">
      <c r="A288" s="0" t="n">
        <v>8</v>
      </c>
      <c r="B288" s="0" t="n">
        <v>17.6</v>
      </c>
      <c r="K288" s="0" t="n">
        <v>302</v>
      </c>
      <c r="L288" s="0" t="n">
        <v>17.6</v>
      </c>
    </row>
    <row r="289" customFormat="false" ht="13.8" hidden="false" customHeight="false" outlineLevel="0" collapsed="false">
      <c r="A289" s="0" t="n">
        <v>8</v>
      </c>
      <c r="B289" s="0" t="n">
        <v>16.5</v>
      </c>
      <c r="K289" s="0" t="n">
        <v>351</v>
      </c>
      <c r="L289" s="0" t="n">
        <v>16.5</v>
      </c>
    </row>
    <row r="290" customFormat="false" ht="13.8" hidden="false" customHeight="false" outlineLevel="0" collapsed="false">
      <c r="A290" s="0" t="n">
        <v>8</v>
      </c>
      <c r="B290" s="0" t="n">
        <v>18.2</v>
      </c>
      <c r="K290" s="0" t="n">
        <v>318</v>
      </c>
      <c r="L290" s="0" t="n">
        <v>18.2</v>
      </c>
    </row>
    <row r="291" customFormat="false" ht="13.8" hidden="false" customHeight="false" outlineLevel="0" collapsed="false">
      <c r="A291" s="0" t="n">
        <v>8</v>
      </c>
      <c r="B291" s="0" t="n">
        <v>16.9</v>
      </c>
      <c r="K291" s="0" t="n">
        <v>350</v>
      </c>
      <c r="L291" s="0" t="n">
        <v>16.9</v>
      </c>
    </row>
    <row r="292" customFormat="false" ht="13.8" hidden="false" customHeight="false" outlineLevel="0" collapsed="false">
      <c r="A292" s="0" t="n">
        <v>8</v>
      </c>
      <c r="B292" s="0" t="n">
        <v>15.5</v>
      </c>
      <c r="K292" s="0" t="n">
        <v>351</v>
      </c>
      <c r="L292" s="0" t="n">
        <v>15.5</v>
      </c>
    </row>
    <row r="293" customFormat="false" ht="13.8" hidden="false" customHeight="false" outlineLevel="0" collapsed="false">
      <c r="A293" s="0" t="n">
        <v>8</v>
      </c>
      <c r="B293" s="0" t="n">
        <v>19.2</v>
      </c>
      <c r="K293" s="0" t="n">
        <v>267</v>
      </c>
      <c r="L293" s="0" t="n">
        <v>19.2</v>
      </c>
    </row>
    <row r="294" customFormat="false" ht="13.8" hidden="false" customHeight="false" outlineLevel="0" collapsed="false">
      <c r="A294" s="0" t="n">
        <v>8</v>
      </c>
      <c r="B294" s="0" t="n">
        <v>18.5</v>
      </c>
      <c r="K294" s="0" t="n">
        <v>360</v>
      </c>
      <c r="L294" s="0" t="n">
        <v>18.5</v>
      </c>
    </row>
    <row r="295" customFormat="false" ht="13.8" hidden="false" customHeight="false" outlineLevel="0" collapsed="false">
      <c r="A295" s="0" t="n">
        <v>4</v>
      </c>
      <c r="B295" s="0" t="n">
        <v>31.9</v>
      </c>
      <c r="K295" s="0" t="n">
        <v>89</v>
      </c>
      <c r="L295" s="0" t="n">
        <v>31.9</v>
      </c>
    </row>
    <row r="296" customFormat="false" ht="13.8" hidden="false" customHeight="false" outlineLevel="0" collapsed="false">
      <c r="A296" s="0" t="n">
        <v>4</v>
      </c>
      <c r="B296" s="0" t="n">
        <v>34.1</v>
      </c>
      <c r="K296" s="0" t="n">
        <v>86</v>
      </c>
      <c r="L296" s="0" t="n">
        <v>34.1</v>
      </c>
    </row>
    <row r="297" customFormat="false" ht="13.8" hidden="false" customHeight="false" outlineLevel="0" collapsed="false">
      <c r="A297" s="0" t="n">
        <v>4</v>
      </c>
      <c r="B297" s="0" t="n">
        <v>35.7</v>
      </c>
      <c r="K297" s="0" t="n">
        <v>98</v>
      </c>
      <c r="L297" s="0" t="n">
        <v>35.7</v>
      </c>
    </row>
    <row r="298" customFormat="false" ht="13.8" hidden="false" customHeight="false" outlineLevel="0" collapsed="false">
      <c r="A298" s="0" t="n">
        <v>4</v>
      </c>
      <c r="B298" s="0" t="n">
        <v>27.4</v>
      </c>
      <c r="K298" s="0" t="n">
        <v>121</v>
      </c>
      <c r="L298" s="0" t="n">
        <v>27.4</v>
      </c>
    </row>
    <row r="299" customFormat="false" ht="13.8" hidden="false" customHeight="false" outlineLevel="0" collapsed="false">
      <c r="A299" s="0" t="n">
        <v>5</v>
      </c>
      <c r="B299" s="0" t="n">
        <v>25.4</v>
      </c>
      <c r="K299" s="0" t="n">
        <v>183</v>
      </c>
      <c r="L299" s="0" t="n">
        <v>25.4</v>
      </c>
    </row>
    <row r="300" customFormat="false" ht="13.8" hidden="false" customHeight="false" outlineLevel="0" collapsed="false">
      <c r="A300" s="0" t="n">
        <v>8</v>
      </c>
      <c r="B300" s="0" t="n">
        <v>23</v>
      </c>
      <c r="K300" s="0" t="n">
        <v>350</v>
      </c>
      <c r="L300" s="0" t="n">
        <v>23</v>
      </c>
    </row>
    <row r="301" customFormat="false" ht="13.8" hidden="false" customHeight="false" outlineLevel="0" collapsed="false">
      <c r="A301" s="0" t="n">
        <v>4</v>
      </c>
      <c r="B301" s="0" t="n">
        <v>27.2</v>
      </c>
      <c r="K301" s="0" t="n">
        <v>141</v>
      </c>
      <c r="L301" s="0" t="n">
        <v>27.2</v>
      </c>
    </row>
    <row r="302" customFormat="false" ht="13.8" hidden="false" customHeight="false" outlineLevel="0" collapsed="false">
      <c r="A302" s="0" t="n">
        <v>8</v>
      </c>
      <c r="B302" s="0" t="n">
        <v>23.9</v>
      </c>
      <c r="K302" s="0" t="n">
        <v>260</v>
      </c>
      <c r="L302" s="0" t="n">
        <v>23.9</v>
      </c>
    </row>
    <row r="303" customFormat="false" ht="13.8" hidden="false" customHeight="false" outlineLevel="0" collapsed="false">
      <c r="A303" s="0" t="n">
        <v>4</v>
      </c>
      <c r="B303" s="0" t="n">
        <v>34.2</v>
      </c>
      <c r="K303" s="0" t="n">
        <v>105</v>
      </c>
      <c r="L303" s="0" t="n">
        <v>34.2</v>
      </c>
    </row>
    <row r="304" customFormat="false" ht="13.8" hidden="false" customHeight="false" outlineLevel="0" collapsed="false">
      <c r="A304" s="0" t="n">
        <v>4</v>
      </c>
      <c r="B304" s="0" t="n">
        <v>34.5</v>
      </c>
      <c r="K304" s="0" t="n">
        <v>105</v>
      </c>
      <c r="L304" s="0" t="n">
        <v>34.5</v>
      </c>
    </row>
    <row r="305" customFormat="false" ht="13.8" hidden="false" customHeight="false" outlineLevel="0" collapsed="false">
      <c r="A305" s="0" t="n">
        <v>4</v>
      </c>
      <c r="B305" s="0" t="n">
        <v>31.8</v>
      </c>
      <c r="K305" s="0" t="n">
        <v>85</v>
      </c>
      <c r="L305" s="0" t="n">
        <v>31.8</v>
      </c>
    </row>
    <row r="306" customFormat="false" ht="13.8" hidden="false" customHeight="false" outlineLevel="0" collapsed="false">
      <c r="A306" s="0" t="n">
        <v>4</v>
      </c>
      <c r="B306" s="0" t="n">
        <v>37.3</v>
      </c>
      <c r="K306" s="0" t="n">
        <v>91</v>
      </c>
      <c r="L306" s="0" t="n">
        <v>37.3</v>
      </c>
    </row>
    <row r="307" customFormat="false" ht="13.8" hidden="false" customHeight="false" outlineLevel="0" collapsed="false">
      <c r="A307" s="0" t="n">
        <v>4</v>
      </c>
      <c r="B307" s="0" t="n">
        <v>28.4</v>
      </c>
      <c r="K307" s="0" t="n">
        <v>151</v>
      </c>
      <c r="L307" s="0" t="n">
        <v>28.4</v>
      </c>
    </row>
    <row r="308" customFormat="false" ht="13.8" hidden="false" customHeight="false" outlineLevel="0" collapsed="false">
      <c r="A308" s="0" t="n">
        <v>6</v>
      </c>
      <c r="B308" s="0" t="n">
        <v>28.8</v>
      </c>
      <c r="K308" s="0" t="n">
        <v>173</v>
      </c>
      <c r="L308" s="0" t="n">
        <v>28.8</v>
      </c>
    </row>
    <row r="309" customFormat="false" ht="13.8" hidden="false" customHeight="false" outlineLevel="0" collapsed="false">
      <c r="A309" s="0" t="n">
        <v>6</v>
      </c>
      <c r="B309" s="0" t="n">
        <v>26.8</v>
      </c>
      <c r="K309" s="0" t="n">
        <v>173</v>
      </c>
      <c r="L309" s="0" t="n">
        <v>26.8</v>
      </c>
    </row>
    <row r="310" customFormat="false" ht="13.8" hidden="false" customHeight="false" outlineLevel="0" collapsed="false">
      <c r="A310" s="0" t="n">
        <v>4</v>
      </c>
      <c r="B310" s="0" t="n">
        <v>33.5</v>
      </c>
      <c r="K310" s="0" t="n">
        <v>151</v>
      </c>
      <c r="L310" s="0" t="n">
        <v>33.5</v>
      </c>
    </row>
    <row r="311" customFormat="false" ht="13.8" hidden="false" customHeight="false" outlineLevel="0" collapsed="false">
      <c r="A311" s="0" t="n">
        <v>4</v>
      </c>
      <c r="B311" s="0" t="n">
        <v>41.5</v>
      </c>
      <c r="K311" s="0" t="n">
        <v>98</v>
      </c>
      <c r="L311" s="0" t="n">
        <v>41.5</v>
      </c>
    </row>
    <row r="312" customFormat="false" ht="13.8" hidden="false" customHeight="false" outlineLevel="0" collapsed="false">
      <c r="A312" s="0" t="n">
        <v>4</v>
      </c>
      <c r="B312" s="0" t="n">
        <v>38.1</v>
      </c>
      <c r="K312" s="0" t="n">
        <v>89</v>
      </c>
      <c r="L312" s="0" t="n">
        <v>38.1</v>
      </c>
    </row>
    <row r="313" customFormat="false" ht="13.8" hidden="false" customHeight="false" outlineLevel="0" collapsed="false">
      <c r="A313" s="0" t="n">
        <v>4</v>
      </c>
      <c r="B313" s="0" t="n">
        <v>32.1</v>
      </c>
      <c r="K313" s="0" t="n">
        <v>98</v>
      </c>
      <c r="L313" s="0" t="n">
        <v>32.1</v>
      </c>
    </row>
    <row r="314" customFormat="false" ht="13.8" hidden="false" customHeight="false" outlineLevel="0" collapsed="false">
      <c r="A314" s="0" t="n">
        <v>4</v>
      </c>
      <c r="B314" s="0" t="n">
        <v>37.2</v>
      </c>
      <c r="K314" s="0" t="n">
        <v>86</v>
      </c>
      <c r="L314" s="0" t="n">
        <v>37.2</v>
      </c>
    </row>
    <row r="315" customFormat="false" ht="13.8" hidden="false" customHeight="false" outlineLevel="0" collapsed="false">
      <c r="A315" s="0" t="n">
        <v>4</v>
      </c>
      <c r="B315" s="0" t="n">
        <v>28</v>
      </c>
      <c r="K315" s="0" t="n">
        <v>151</v>
      </c>
      <c r="L315" s="0" t="n">
        <v>28</v>
      </c>
    </row>
    <row r="316" customFormat="false" ht="13.8" hidden="false" customHeight="false" outlineLevel="0" collapsed="false">
      <c r="A316" s="0" t="n">
        <v>4</v>
      </c>
      <c r="B316" s="0" t="n">
        <v>26.4</v>
      </c>
      <c r="K316" s="0" t="n">
        <v>140</v>
      </c>
      <c r="L316" s="0" t="n">
        <v>26.4</v>
      </c>
    </row>
    <row r="317" customFormat="false" ht="13.8" hidden="false" customHeight="false" outlineLevel="0" collapsed="false">
      <c r="A317" s="0" t="n">
        <v>4</v>
      </c>
      <c r="B317" s="0" t="n">
        <v>24.3</v>
      </c>
      <c r="K317" s="0" t="n">
        <v>151</v>
      </c>
      <c r="L317" s="0" t="n">
        <v>24.3</v>
      </c>
    </row>
    <row r="318" customFormat="false" ht="13.8" hidden="false" customHeight="false" outlineLevel="0" collapsed="false">
      <c r="A318" s="0" t="n">
        <v>6</v>
      </c>
      <c r="B318" s="0" t="n">
        <v>19.1</v>
      </c>
      <c r="K318" s="0" t="n">
        <v>225</v>
      </c>
      <c r="L318" s="0" t="n">
        <v>19.1</v>
      </c>
    </row>
    <row r="319" customFormat="false" ht="13.8" hidden="false" customHeight="false" outlineLevel="0" collapsed="false">
      <c r="A319" s="0" t="n">
        <v>4</v>
      </c>
      <c r="B319" s="0" t="n">
        <v>34.3</v>
      </c>
      <c r="K319" s="0" t="n">
        <v>97</v>
      </c>
      <c r="L319" s="0" t="n">
        <v>34.3</v>
      </c>
    </row>
    <row r="320" customFormat="false" ht="13.8" hidden="false" customHeight="false" outlineLevel="0" collapsed="false">
      <c r="A320" s="0" t="n">
        <v>4</v>
      </c>
      <c r="B320" s="0" t="n">
        <v>29.8</v>
      </c>
      <c r="K320" s="0" t="n">
        <v>134</v>
      </c>
      <c r="L320" s="0" t="n">
        <v>29.8</v>
      </c>
    </row>
    <row r="321" customFormat="false" ht="13.8" hidden="false" customHeight="false" outlineLevel="0" collapsed="false">
      <c r="A321" s="0" t="n">
        <v>4</v>
      </c>
      <c r="B321" s="0" t="n">
        <v>31.3</v>
      </c>
      <c r="K321" s="0" t="n">
        <v>120</v>
      </c>
      <c r="L321" s="0" t="n">
        <v>31.3</v>
      </c>
    </row>
    <row r="322" customFormat="false" ht="13.8" hidden="false" customHeight="false" outlineLevel="0" collapsed="false">
      <c r="A322" s="0" t="n">
        <v>4</v>
      </c>
      <c r="B322" s="0" t="n">
        <v>37</v>
      </c>
      <c r="K322" s="0" t="n">
        <v>119</v>
      </c>
      <c r="L322" s="0" t="n">
        <v>37</v>
      </c>
    </row>
    <row r="323" customFormat="false" ht="13.8" hidden="false" customHeight="false" outlineLevel="0" collapsed="false">
      <c r="A323" s="0" t="n">
        <v>4</v>
      </c>
      <c r="B323" s="0" t="n">
        <v>32.2</v>
      </c>
      <c r="K323" s="0" t="n">
        <v>108</v>
      </c>
      <c r="L323" s="0" t="n">
        <v>32.2</v>
      </c>
    </row>
    <row r="324" customFormat="false" ht="13.8" hidden="false" customHeight="false" outlineLevel="0" collapsed="false">
      <c r="A324" s="0" t="n">
        <v>4</v>
      </c>
      <c r="B324" s="0" t="n">
        <v>46.6</v>
      </c>
      <c r="K324" s="0" t="n">
        <v>86</v>
      </c>
      <c r="L324" s="0" t="n">
        <v>46.6</v>
      </c>
    </row>
    <row r="325" customFormat="false" ht="13.8" hidden="false" customHeight="false" outlineLevel="0" collapsed="false">
      <c r="A325" s="0" t="n">
        <v>4</v>
      </c>
      <c r="B325" s="0" t="n">
        <v>27.9</v>
      </c>
      <c r="K325" s="0" t="n">
        <v>156</v>
      </c>
      <c r="L325" s="0" t="n">
        <v>27.9</v>
      </c>
    </row>
    <row r="326" customFormat="false" ht="13.8" hidden="false" customHeight="false" outlineLevel="0" collapsed="false">
      <c r="A326" s="0" t="n">
        <v>4</v>
      </c>
      <c r="B326" s="0" t="n">
        <v>40.8</v>
      </c>
      <c r="K326" s="0" t="n">
        <v>85</v>
      </c>
      <c r="L326" s="0" t="n">
        <v>40.8</v>
      </c>
    </row>
    <row r="327" customFormat="false" ht="13.8" hidden="false" customHeight="false" outlineLevel="0" collapsed="false">
      <c r="A327" s="0" t="n">
        <v>4</v>
      </c>
      <c r="B327" s="0" t="n">
        <v>44.3</v>
      </c>
      <c r="K327" s="0" t="n">
        <v>90</v>
      </c>
      <c r="L327" s="0" t="n">
        <v>44.3</v>
      </c>
    </row>
    <row r="328" customFormat="false" ht="13.8" hidden="false" customHeight="false" outlineLevel="0" collapsed="false">
      <c r="A328" s="0" t="n">
        <v>4</v>
      </c>
      <c r="B328" s="0" t="n">
        <v>43.4</v>
      </c>
      <c r="K328" s="0" t="n">
        <v>90</v>
      </c>
      <c r="L328" s="0" t="n">
        <v>43.4</v>
      </c>
    </row>
    <row r="329" customFormat="false" ht="13.8" hidden="false" customHeight="false" outlineLevel="0" collapsed="false">
      <c r="A329" s="0" t="n">
        <v>5</v>
      </c>
      <c r="B329" s="0" t="n">
        <v>36.4</v>
      </c>
      <c r="K329" s="0" t="n">
        <v>121</v>
      </c>
      <c r="L329" s="0" t="n">
        <v>36.4</v>
      </c>
    </row>
    <row r="330" customFormat="false" ht="13.8" hidden="false" customHeight="false" outlineLevel="0" collapsed="false">
      <c r="A330" s="0" t="n">
        <v>4</v>
      </c>
      <c r="B330" s="0" t="n">
        <v>30</v>
      </c>
      <c r="K330" s="0" t="n">
        <v>146</v>
      </c>
      <c r="L330" s="0" t="n">
        <v>30</v>
      </c>
    </row>
    <row r="331" customFormat="false" ht="13.8" hidden="false" customHeight="false" outlineLevel="0" collapsed="false">
      <c r="A331" s="0" t="n">
        <v>4</v>
      </c>
      <c r="B331" s="0" t="n">
        <v>44.6</v>
      </c>
      <c r="K331" s="0" t="n">
        <v>91</v>
      </c>
      <c r="L331" s="0" t="n">
        <v>44.6</v>
      </c>
    </row>
    <row r="332" customFormat="false" ht="13.8" hidden="false" customHeight="false" outlineLevel="0" collapsed="false">
      <c r="A332" s="0" t="n">
        <v>4</v>
      </c>
      <c r="B332" s="0" t="n">
        <v>40.9</v>
      </c>
      <c r="K332" s="0" t="n">
        <v>85</v>
      </c>
      <c r="L332" s="0" t="n">
        <v>40.9</v>
      </c>
    </row>
    <row r="333" customFormat="false" ht="13.8" hidden="false" customHeight="false" outlineLevel="0" collapsed="false">
      <c r="A333" s="0" t="n">
        <v>4</v>
      </c>
      <c r="B333" s="0" t="n">
        <v>33.8</v>
      </c>
      <c r="K333" s="0" t="n">
        <v>97</v>
      </c>
      <c r="L333" s="0" t="n">
        <v>33.8</v>
      </c>
    </row>
    <row r="334" customFormat="false" ht="13.8" hidden="false" customHeight="false" outlineLevel="0" collapsed="false">
      <c r="A334" s="0" t="n">
        <v>4</v>
      </c>
      <c r="B334" s="0" t="n">
        <v>29.8</v>
      </c>
      <c r="K334" s="0" t="n">
        <v>89</v>
      </c>
      <c r="L334" s="0" t="n">
        <v>29.8</v>
      </c>
    </row>
    <row r="335" customFormat="false" ht="13.8" hidden="false" customHeight="false" outlineLevel="0" collapsed="false">
      <c r="A335" s="0" t="n">
        <v>6</v>
      </c>
      <c r="B335" s="0" t="n">
        <v>32.7</v>
      </c>
      <c r="K335" s="0" t="n">
        <v>168</v>
      </c>
      <c r="L335" s="0" t="n">
        <v>32.7</v>
      </c>
    </row>
    <row r="336" customFormat="false" ht="13.8" hidden="false" customHeight="false" outlineLevel="0" collapsed="false">
      <c r="A336" s="0" t="n">
        <v>3</v>
      </c>
      <c r="B336" s="0" t="n">
        <v>23.7</v>
      </c>
      <c r="K336" s="0" t="n">
        <v>70</v>
      </c>
      <c r="L336" s="0" t="n">
        <v>23.7</v>
      </c>
    </row>
    <row r="337" customFormat="false" ht="13.8" hidden="false" customHeight="false" outlineLevel="0" collapsed="false">
      <c r="A337" s="0" t="n">
        <v>4</v>
      </c>
      <c r="B337" s="0" t="n">
        <v>35</v>
      </c>
      <c r="K337" s="0" t="n">
        <v>122</v>
      </c>
      <c r="L337" s="0" t="n">
        <v>35</v>
      </c>
    </row>
    <row r="338" customFormat="false" ht="13.8" hidden="false" customHeight="false" outlineLevel="0" collapsed="false">
      <c r="A338" s="0" t="n">
        <v>4</v>
      </c>
      <c r="B338" s="0" t="n">
        <v>23.6</v>
      </c>
      <c r="K338" s="0" t="n">
        <v>140</v>
      </c>
      <c r="L338" s="0" t="n">
        <v>23.6</v>
      </c>
    </row>
    <row r="339" customFormat="false" ht="13.8" hidden="false" customHeight="false" outlineLevel="0" collapsed="false">
      <c r="A339" s="0" t="n">
        <v>4</v>
      </c>
      <c r="B339" s="0" t="n">
        <v>32.4</v>
      </c>
      <c r="K339" s="0" t="n">
        <v>107</v>
      </c>
      <c r="L339" s="0" t="n">
        <v>32.4</v>
      </c>
    </row>
    <row r="340" customFormat="false" ht="13.8" hidden="false" customHeight="false" outlineLevel="0" collapsed="false">
      <c r="A340" s="0" t="n">
        <v>4</v>
      </c>
      <c r="B340" s="0" t="n">
        <v>27.2</v>
      </c>
      <c r="K340" s="0" t="n">
        <v>135</v>
      </c>
      <c r="L340" s="0" t="n">
        <v>27.2</v>
      </c>
    </row>
    <row r="341" customFormat="false" ht="13.8" hidden="false" customHeight="false" outlineLevel="0" collapsed="false">
      <c r="A341" s="0" t="n">
        <v>4</v>
      </c>
      <c r="B341" s="0" t="n">
        <v>26.6</v>
      </c>
      <c r="K341" s="0" t="n">
        <v>151</v>
      </c>
      <c r="L341" s="0" t="n">
        <v>26.6</v>
      </c>
    </row>
    <row r="342" customFormat="false" ht="13.8" hidden="false" customHeight="false" outlineLevel="0" collapsed="false">
      <c r="A342" s="0" t="n">
        <v>4</v>
      </c>
      <c r="B342" s="0" t="n">
        <v>25.8</v>
      </c>
      <c r="K342" s="0" t="n">
        <v>156</v>
      </c>
      <c r="L342" s="0" t="n">
        <v>25.8</v>
      </c>
    </row>
    <row r="343" customFormat="false" ht="13.8" hidden="false" customHeight="false" outlineLevel="0" collapsed="false">
      <c r="A343" s="0" t="n">
        <v>6</v>
      </c>
      <c r="B343" s="0" t="n">
        <v>23.5</v>
      </c>
      <c r="K343" s="0" t="n">
        <v>173</v>
      </c>
      <c r="L343" s="0" t="n">
        <v>23.5</v>
      </c>
    </row>
    <row r="344" customFormat="false" ht="13.8" hidden="false" customHeight="false" outlineLevel="0" collapsed="false">
      <c r="A344" s="0" t="n">
        <v>4</v>
      </c>
      <c r="B344" s="0" t="n">
        <v>30</v>
      </c>
      <c r="K344" s="0" t="n">
        <v>135</v>
      </c>
      <c r="L344" s="0" t="n">
        <v>30</v>
      </c>
    </row>
    <row r="345" customFormat="false" ht="13.8" hidden="false" customHeight="false" outlineLevel="0" collapsed="false">
      <c r="A345" s="0" t="n">
        <v>4</v>
      </c>
      <c r="B345" s="0" t="n">
        <v>39.1</v>
      </c>
      <c r="K345" s="0" t="n">
        <v>79</v>
      </c>
      <c r="L345" s="0" t="n">
        <v>39.1</v>
      </c>
    </row>
    <row r="346" customFormat="false" ht="13.8" hidden="false" customHeight="false" outlineLevel="0" collapsed="false">
      <c r="A346" s="0" t="n">
        <v>4</v>
      </c>
      <c r="B346" s="0" t="n">
        <v>39</v>
      </c>
      <c r="K346" s="0" t="n">
        <v>86</v>
      </c>
      <c r="L346" s="0" t="n">
        <v>39</v>
      </c>
    </row>
    <row r="347" customFormat="false" ht="13.8" hidden="false" customHeight="false" outlineLevel="0" collapsed="false">
      <c r="A347" s="0" t="n">
        <v>4</v>
      </c>
      <c r="B347" s="0" t="n">
        <v>35.1</v>
      </c>
      <c r="K347" s="0" t="n">
        <v>81</v>
      </c>
      <c r="L347" s="0" t="n">
        <v>35.1</v>
      </c>
    </row>
    <row r="348" customFormat="false" ht="13.8" hidden="false" customHeight="false" outlineLevel="0" collapsed="false">
      <c r="A348" s="0" t="n">
        <v>4</v>
      </c>
      <c r="B348" s="0" t="n">
        <v>32.3</v>
      </c>
      <c r="K348" s="0" t="n">
        <v>97</v>
      </c>
      <c r="L348" s="0" t="n">
        <v>32.3</v>
      </c>
    </row>
    <row r="349" customFormat="false" ht="13.8" hidden="false" customHeight="false" outlineLevel="0" collapsed="false">
      <c r="A349" s="0" t="n">
        <v>4</v>
      </c>
      <c r="B349" s="0" t="n">
        <v>37</v>
      </c>
      <c r="K349" s="0" t="n">
        <v>85</v>
      </c>
      <c r="L349" s="0" t="n">
        <v>37</v>
      </c>
    </row>
    <row r="350" customFormat="false" ht="13.8" hidden="false" customHeight="false" outlineLevel="0" collapsed="false">
      <c r="A350" s="0" t="n">
        <v>4</v>
      </c>
      <c r="B350" s="0" t="n">
        <v>37.7</v>
      </c>
      <c r="K350" s="0" t="n">
        <v>89</v>
      </c>
      <c r="L350" s="0" t="n">
        <v>37.7</v>
      </c>
    </row>
    <row r="351" customFormat="false" ht="13.8" hidden="false" customHeight="false" outlineLevel="0" collapsed="false">
      <c r="A351" s="0" t="n">
        <v>4</v>
      </c>
      <c r="B351" s="0" t="n">
        <v>34.1</v>
      </c>
      <c r="K351" s="0" t="n">
        <v>91</v>
      </c>
      <c r="L351" s="0" t="n">
        <v>34.1</v>
      </c>
    </row>
    <row r="352" customFormat="false" ht="13.8" hidden="false" customHeight="false" outlineLevel="0" collapsed="false">
      <c r="A352" s="0" t="n">
        <v>4</v>
      </c>
      <c r="B352" s="0" t="n">
        <v>34.7</v>
      </c>
      <c r="K352" s="0" t="n">
        <v>105</v>
      </c>
      <c r="L352" s="0" t="n">
        <v>34.7</v>
      </c>
    </row>
    <row r="353" customFormat="false" ht="13.8" hidden="false" customHeight="false" outlineLevel="0" collapsed="false">
      <c r="A353" s="0" t="n">
        <v>4</v>
      </c>
      <c r="B353" s="0" t="n">
        <v>34.4</v>
      </c>
      <c r="K353" s="0" t="n">
        <v>98</v>
      </c>
      <c r="L353" s="0" t="n">
        <v>34.4</v>
      </c>
    </row>
    <row r="354" customFormat="false" ht="13.8" hidden="false" customHeight="false" outlineLevel="0" collapsed="false">
      <c r="A354" s="0" t="n">
        <v>4</v>
      </c>
      <c r="B354" s="0" t="n">
        <v>29.9</v>
      </c>
      <c r="K354" s="0" t="n">
        <v>98</v>
      </c>
      <c r="L354" s="0" t="n">
        <v>29.9</v>
      </c>
    </row>
    <row r="355" customFormat="false" ht="13.8" hidden="false" customHeight="false" outlineLevel="0" collapsed="false">
      <c r="A355" s="0" t="n">
        <v>4</v>
      </c>
      <c r="B355" s="0" t="n">
        <v>33</v>
      </c>
      <c r="K355" s="0" t="n">
        <v>105</v>
      </c>
      <c r="L355" s="0" t="n">
        <v>33</v>
      </c>
    </row>
    <row r="356" customFormat="false" ht="13.8" hidden="false" customHeight="false" outlineLevel="0" collapsed="false">
      <c r="A356" s="0" t="n">
        <v>4</v>
      </c>
      <c r="B356" s="0" t="n">
        <v>34.5</v>
      </c>
      <c r="K356" s="0" t="n">
        <v>100</v>
      </c>
      <c r="L356" s="0" t="n">
        <v>34.5</v>
      </c>
    </row>
    <row r="357" customFormat="false" ht="13.8" hidden="false" customHeight="false" outlineLevel="0" collapsed="false">
      <c r="A357" s="0" t="n">
        <v>4</v>
      </c>
      <c r="B357" s="0" t="n">
        <v>33.7</v>
      </c>
      <c r="K357" s="0" t="n">
        <v>107</v>
      </c>
      <c r="L357" s="0" t="n">
        <v>33.7</v>
      </c>
    </row>
    <row r="358" customFormat="false" ht="13.8" hidden="false" customHeight="false" outlineLevel="0" collapsed="false">
      <c r="A358" s="0" t="n">
        <v>4</v>
      </c>
      <c r="B358" s="0" t="n">
        <v>32.4</v>
      </c>
      <c r="K358" s="0" t="n">
        <v>108</v>
      </c>
      <c r="L358" s="0" t="n">
        <v>32.4</v>
      </c>
    </row>
    <row r="359" customFormat="false" ht="13.8" hidden="false" customHeight="false" outlineLevel="0" collapsed="false">
      <c r="A359" s="0" t="n">
        <v>4</v>
      </c>
      <c r="B359" s="0" t="n">
        <v>32.9</v>
      </c>
      <c r="K359" s="0" t="n">
        <v>119</v>
      </c>
      <c r="L359" s="0" t="n">
        <v>32.9</v>
      </c>
    </row>
    <row r="360" customFormat="false" ht="13.8" hidden="false" customHeight="false" outlineLevel="0" collapsed="false">
      <c r="A360" s="0" t="n">
        <v>4</v>
      </c>
      <c r="B360" s="0" t="n">
        <v>31.6</v>
      </c>
      <c r="K360" s="0" t="n">
        <v>120</v>
      </c>
      <c r="L360" s="0" t="n">
        <v>31.6</v>
      </c>
    </row>
    <row r="361" customFormat="false" ht="13.8" hidden="false" customHeight="false" outlineLevel="0" collapsed="false">
      <c r="A361" s="0" t="n">
        <v>4</v>
      </c>
      <c r="B361" s="0" t="n">
        <v>28.1</v>
      </c>
      <c r="K361" s="0" t="n">
        <v>141</v>
      </c>
      <c r="L361" s="0" t="n">
        <v>28.1</v>
      </c>
    </row>
    <row r="362" customFormat="false" ht="13.8" hidden="false" customHeight="false" outlineLevel="0" collapsed="false">
      <c r="A362" s="0" t="n">
        <v>6</v>
      </c>
      <c r="B362" s="0" t="n">
        <v>30.7</v>
      </c>
      <c r="K362" s="0" t="n">
        <v>145</v>
      </c>
      <c r="L362" s="0" t="n">
        <v>30.7</v>
      </c>
    </row>
    <row r="363" customFormat="false" ht="13.8" hidden="false" customHeight="false" outlineLevel="0" collapsed="false">
      <c r="A363" s="0" t="n">
        <v>6</v>
      </c>
      <c r="B363" s="0" t="n">
        <v>25.4</v>
      </c>
      <c r="K363" s="0" t="n">
        <v>168</v>
      </c>
      <c r="L363" s="0" t="n">
        <v>25.4</v>
      </c>
    </row>
    <row r="364" customFormat="false" ht="13.8" hidden="false" customHeight="false" outlineLevel="0" collapsed="false">
      <c r="A364" s="0" t="n">
        <v>6</v>
      </c>
      <c r="B364" s="0" t="n">
        <v>24.2</v>
      </c>
      <c r="K364" s="0" t="n">
        <v>146</v>
      </c>
      <c r="L364" s="0" t="n">
        <v>24.2</v>
      </c>
    </row>
    <row r="365" customFormat="false" ht="13.8" hidden="false" customHeight="false" outlineLevel="0" collapsed="false">
      <c r="A365" s="0" t="n">
        <v>6</v>
      </c>
      <c r="B365" s="0" t="n">
        <v>22.4</v>
      </c>
      <c r="K365" s="0" t="n">
        <v>231</v>
      </c>
      <c r="L365" s="0" t="n">
        <v>22.4</v>
      </c>
    </row>
    <row r="366" customFormat="false" ht="13.8" hidden="false" customHeight="false" outlineLevel="0" collapsed="false">
      <c r="A366" s="0" t="n">
        <v>8</v>
      </c>
      <c r="B366" s="0" t="n">
        <v>26.6</v>
      </c>
      <c r="K366" s="0" t="n">
        <v>350</v>
      </c>
      <c r="L366" s="0" t="n">
        <v>26.6</v>
      </c>
    </row>
    <row r="367" customFormat="false" ht="13.8" hidden="false" customHeight="false" outlineLevel="0" collapsed="false">
      <c r="A367" s="0" t="n">
        <v>6</v>
      </c>
      <c r="B367" s="0" t="n">
        <v>20.2</v>
      </c>
      <c r="K367" s="0" t="n">
        <v>200</v>
      </c>
      <c r="L367" s="0" t="n">
        <v>20.2</v>
      </c>
    </row>
    <row r="368" customFormat="false" ht="13.8" hidden="false" customHeight="false" outlineLevel="0" collapsed="false">
      <c r="A368" s="0" t="n">
        <v>6</v>
      </c>
      <c r="B368" s="0" t="n">
        <v>17.6</v>
      </c>
      <c r="K368" s="0" t="n">
        <v>225</v>
      </c>
      <c r="L368" s="0" t="n">
        <v>17.6</v>
      </c>
    </row>
    <row r="369" customFormat="false" ht="13.8" hidden="false" customHeight="false" outlineLevel="0" collapsed="false">
      <c r="A369" s="0" t="n">
        <v>4</v>
      </c>
      <c r="B369" s="0" t="n">
        <v>28</v>
      </c>
      <c r="K369" s="0" t="n">
        <v>112</v>
      </c>
      <c r="L369" s="0" t="n">
        <v>28</v>
      </c>
    </row>
    <row r="370" customFormat="false" ht="13.8" hidden="false" customHeight="false" outlineLevel="0" collapsed="false">
      <c r="A370" s="0" t="n">
        <v>4</v>
      </c>
      <c r="B370" s="0" t="n">
        <v>27</v>
      </c>
      <c r="K370" s="0" t="n">
        <v>112</v>
      </c>
      <c r="L370" s="0" t="n">
        <v>27</v>
      </c>
    </row>
    <row r="371" customFormat="false" ht="13.8" hidden="false" customHeight="false" outlineLevel="0" collapsed="false">
      <c r="A371" s="0" t="n">
        <v>4</v>
      </c>
      <c r="B371" s="0" t="n">
        <v>34</v>
      </c>
      <c r="K371" s="0" t="n">
        <v>112</v>
      </c>
      <c r="L371" s="0" t="n">
        <v>34</v>
      </c>
    </row>
    <row r="372" customFormat="false" ht="13.8" hidden="false" customHeight="false" outlineLevel="0" collapsed="false">
      <c r="A372" s="0" t="n">
        <v>4</v>
      </c>
      <c r="B372" s="0" t="n">
        <v>31</v>
      </c>
      <c r="K372" s="0" t="n">
        <v>112</v>
      </c>
      <c r="L372" s="0" t="n">
        <v>31</v>
      </c>
    </row>
    <row r="373" customFormat="false" ht="13.8" hidden="false" customHeight="false" outlineLevel="0" collapsed="false">
      <c r="A373" s="0" t="n">
        <v>4</v>
      </c>
      <c r="B373" s="0" t="n">
        <v>29</v>
      </c>
      <c r="K373" s="0" t="n">
        <v>135</v>
      </c>
      <c r="L373" s="0" t="n">
        <v>29</v>
      </c>
    </row>
    <row r="374" customFormat="false" ht="13.8" hidden="false" customHeight="false" outlineLevel="0" collapsed="false">
      <c r="A374" s="0" t="n">
        <v>4</v>
      </c>
      <c r="B374" s="0" t="n">
        <v>27</v>
      </c>
      <c r="K374" s="0" t="n">
        <v>151</v>
      </c>
      <c r="L374" s="0" t="n">
        <v>27</v>
      </c>
    </row>
    <row r="375" customFormat="false" ht="13.8" hidden="false" customHeight="false" outlineLevel="0" collapsed="false">
      <c r="A375" s="0" t="n">
        <v>4</v>
      </c>
      <c r="B375" s="0" t="n">
        <v>24</v>
      </c>
      <c r="K375" s="0" t="n">
        <v>140</v>
      </c>
      <c r="L375" s="0" t="n">
        <v>24</v>
      </c>
    </row>
    <row r="376" customFormat="false" ht="13.8" hidden="false" customHeight="false" outlineLevel="0" collapsed="false">
      <c r="A376" s="0" t="n">
        <v>4</v>
      </c>
      <c r="B376" s="0" t="n">
        <v>23</v>
      </c>
      <c r="K376" s="0" t="n">
        <v>151</v>
      </c>
      <c r="L376" s="0" t="n">
        <v>23</v>
      </c>
    </row>
    <row r="377" customFormat="false" ht="13.8" hidden="false" customHeight="false" outlineLevel="0" collapsed="false">
      <c r="A377" s="0" t="n">
        <v>4</v>
      </c>
      <c r="B377" s="0" t="n">
        <v>36</v>
      </c>
      <c r="K377" s="0" t="n">
        <v>105</v>
      </c>
      <c r="L377" s="0" t="n">
        <v>36</v>
      </c>
    </row>
    <row r="378" customFormat="false" ht="13.8" hidden="false" customHeight="false" outlineLevel="0" collapsed="false">
      <c r="A378" s="0" t="n">
        <v>4</v>
      </c>
      <c r="B378" s="0" t="n">
        <v>37</v>
      </c>
      <c r="K378" s="0" t="n">
        <v>91</v>
      </c>
      <c r="L378" s="0" t="n">
        <v>37</v>
      </c>
    </row>
    <row r="379" customFormat="false" ht="13.8" hidden="false" customHeight="false" outlineLevel="0" collapsed="false">
      <c r="A379" s="0" t="n">
        <v>4</v>
      </c>
      <c r="B379" s="0" t="n">
        <v>31</v>
      </c>
      <c r="K379" s="0" t="n">
        <v>91</v>
      </c>
      <c r="L379" s="0" t="n">
        <v>31</v>
      </c>
    </row>
    <row r="380" customFormat="false" ht="13.8" hidden="false" customHeight="false" outlineLevel="0" collapsed="false">
      <c r="A380" s="0" t="n">
        <v>4</v>
      </c>
      <c r="B380" s="0" t="n">
        <v>38</v>
      </c>
      <c r="K380" s="0" t="n">
        <v>105</v>
      </c>
      <c r="L380" s="0" t="n">
        <v>38</v>
      </c>
    </row>
    <row r="381" customFormat="false" ht="13.8" hidden="false" customHeight="false" outlineLevel="0" collapsed="false">
      <c r="A381" s="0" t="n">
        <v>4</v>
      </c>
      <c r="B381" s="0" t="n">
        <v>36</v>
      </c>
      <c r="K381" s="0" t="n">
        <v>98</v>
      </c>
      <c r="L381" s="0" t="n">
        <v>36</v>
      </c>
    </row>
    <row r="382" customFormat="false" ht="13.8" hidden="false" customHeight="false" outlineLevel="0" collapsed="false">
      <c r="A382" s="0" t="n">
        <v>4</v>
      </c>
      <c r="B382" s="0" t="n">
        <v>36</v>
      </c>
      <c r="K382" s="0" t="n">
        <v>120</v>
      </c>
      <c r="L382" s="0" t="n">
        <v>36</v>
      </c>
    </row>
    <row r="383" customFormat="false" ht="13.8" hidden="false" customHeight="false" outlineLevel="0" collapsed="false">
      <c r="A383" s="0" t="n">
        <v>4</v>
      </c>
      <c r="B383" s="0" t="n">
        <v>36</v>
      </c>
      <c r="K383" s="0" t="n">
        <v>107</v>
      </c>
      <c r="L383" s="0" t="n">
        <v>36</v>
      </c>
    </row>
    <row r="384" customFormat="false" ht="13.8" hidden="false" customHeight="false" outlineLevel="0" collapsed="false">
      <c r="A384" s="0" t="n">
        <v>4</v>
      </c>
      <c r="B384" s="0" t="n">
        <v>34</v>
      </c>
      <c r="K384" s="0" t="n">
        <v>108</v>
      </c>
      <c r="L384" s="0" t="n">
        <v>34</v>
      </c>
    </row>
    <row r="385" customFormat="false" ht="13.8" hidden="false" customHeight="false" outlineLevel="0" collapsed="false">
      <c r="A385" s="0" t="n">
        <v>4</v>
      </c>
      <c r="B385" s="0" t="n">
        <v>38</v>
      </c>
      <c r="K385" s="0" t="n">
        <v>91</v>
      </c>
      <c r="L385" s="0" t="n">
        <v>38</v>
      </c>
    </row>
    <row r="386" customFormat="false" ht="13.8" hidden="false" customHeight="false" outlineLevel="0" collapsed="false">
      <c r="A386" s="0" t="n">
        <v>4</v>
      </c>
      <c r="B386" s="0" t="n">
        <v>32</v>
      </c>
      <c r="K386" s="0" t="n">
        <v>91</v>
      </c>
      <c r="L386" s="0" t="n">
        <v>32</v>
      </c>
    </row>
    <row r="387" customFormat="false" ht="13.8" hidden="false" customHeight="false" outlineLevel="0" collapsed="false">
      <c r="A387" s="0" t="n">
        <v>4</v>
      </c>
      <c r="B387" s="0" t="n">
        <v>38</v>
      </c>
      <c r="K387" s="0" t="n">
        <v>91</v>
      </c>
      <c r="L387" s="0" t="n">
        <v>38</v>
      </c>
    </row>
    <row r="388" customFormat="false" ht="13.8" hidden="false" customHeight="false" outlineLevel="0" collapsed="false">
      <c r="A388" s="0" t="n">
        <v>6</v>
      </c>
      <c r="B388" s="0" t="n">
        <v>25</v>
      </c>
      <c r="K388" s="0" t="n">
        <v>181</v>
      </c>
      <c r="L388" s="0" t="n">
        <v>25</v>
      </c>
    </row>
    <row r="389" customFormat="false" ht="13.8" hidden="false" customHeight="false" outlineLevel="0" collapsed="false">
      <c r="A389" s="0" t="n">
        <v>6</v>
      </c>
      <c r="B389" s="0" t="n">
        <v>38</v>
      </c>
      <c r="K389" s="0" t="n">
        <v>262</v>
      </c>
      <c r="L389" s="0" t="n">
        <v>38</v>
      </c>
    </row>
    <row r="390" customFormat="false" ht="13.8" hidden="false" customHeight="false" outlineLevel="0" collapsed="false">
      <c r="A390" s="0" t="n">
        <v>4</v>
      </c>
      <c r="B390" s="0" t="n">
        <v>26</v>
      </c>
      <c r="K390" s="0" t="n">
        <v>156</v>
      </c>
      <c r="L390" s="0" t="n">
        <v>26</v>
      </c>
    </row>
    <row r="391" customFormat="false" ht="13.8" hidden="false" customHeight="false" outlineLevel="0" collapsed="false">
      <c r="A391" s="0" t="n">
        <v>6</v>
      </c>
      <c r="B391" s="0" t="n">
        <v>22</v>
      </c>
      <c r="K391" s="0" t="n">
        <v>232</v>
      </c>
      <c r="L391" s="0" t="n">
        <v>22</v>
      </c>
    </row>
    <row r="392" customFormat="false" ht="13.8" hidden="false" customHeight="false" outlineLevel="0" collapsed="false">
      <c r="A392" s="0" t="n">
        <v>4</v>
      </c>
      <c r="B392" s="0" t="n">
        <v>32</v>
      </c>
      <c r="K392" s="0" t="n">
        <v>144</v>
      </c>
      <c r="L392" s="0" t="n">
        <v>32</v>
      </c>
    </row>
    <row r="393" customFormat="false" ht="13.8" hidden="false" customHeight="false" outlineLevel="0" collapsed="false">
      <c r="A393" s="0" t="n">
        <v>4</v>
      </c>
      <c r="B393" s="0" t="n">
        <v>36</v>
      </c>
      <c r="K393" s="0" t="n">
        <v>135</v>
      </c>
      <c r="L393" s="0" t="n">
        <v>36</v>
      </c>
    </row>
    <row r="394" customFormat="false" ht="13.8" hidden="false" customHeight="false" outlineLevel="0" collapsed="false">
      <c r="A394" s="0" t="n">
        <v>4</v>
      </c>
      <c r="B394" s="0" t="n">
        <v>27</v>
      </c>
      <c r="K394" s="0" t="n">
        <v>151</v>
      </c>
      <c r="L394" s="0" t="n">
        <v>27</v>
      </c>
    </row>
    <row r="395" customFormat="false" ht="13.8" hidden="false" customHeight="false" outlineLevel="0" collapsed="false">
      <c r="A395" s="0" t="n">
        <v>4</v>
      </c>
      <c r="B395" s="0" t="n">
        <v>27</v>
      </c>
      <c r="K395" s="0" t="n">
        <v>140</v>
      </c>
      <c r="L395" s="0" t="n">
        <v>27</v>
      </c>
    </row>
    <row r="396" customFormat="false" ht="13.8" hidden="false" customHeight="false" outlineLevel="0" collapsed="false">
      <c r="A396" s="0" t="n">
        <v>4</v>
      </c>
      <c r="B396" s="0" t="n">
        <v>44</v>
      </c>
      <c r="K396" s="0" t="n">
        <v>97</v>
      </c>
      <c r="L396" s="0" t="n">
        <v>44</v>
      </c>
    </row>
    <row r="397" customFormat="false" ht="13.8" hidden="false" customHeight="false" outlineLevel="0" collapsed="false">
      <c r="A397" s="0" t="n">
        <v>4</v>
      </c>
      <c r="B397" s="0" t="n">
        <v>32</v>
      </c>
      <c r="K397" s="0" t="n">
        <v>135</v>
      </c>
      <c r="L397" s="0" t="n">
        <v>32</v>
      </c>
    </row>
    <row r="398" customFormat="false" ht="13.8" hidden="false" customHeight="false" outlineLevel="0" collapsed="false">
      <c r="A398" s="0" t="n">
        <v>4</v>
      </c>
      <c r="B398" s="0" t="n">
        <v>28</v>
      </c>
      <c r="K398" s="0" t="n">
        <v>120</v>
      </c>
      <c r="L398" s="0" t="n">
        <v>28</v>
      </c>
    </row>
    <row r="399" customFormat="false" ht="13.8" hidden="false" customHeight="false" outlineLevel="0" collapsed="false">
      <c r="A399" s="0" t="n">
        <v>4</v>
      </c>
      <c r="B399" s="0" t="n">
        <v>31</v>
      </c>
      <c r="K399" s="0" t="n">
        <v>119</v>
      </c>
      <c r="L399" s="0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9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16" activeCellId="0" sqref="K16"/>
    </sheetView>
  </sheetViews>
  <sheetFormatPr defaultRowHeight="13.8"/>
  <cols>
    <col collapsed="false" hidden="false" max="4" min="1" style="0" width="8.57085020242915"/>
    <col collapsed="false" hidden="false" max="5" min="5" style="0" width="11.246963562753"/>
    <col collapsed="false" hidden="false" max="10" min="6" style="0" width="8.57085020242915"/>
    <col collapsed="false" hidden="false" max="11" min="11" style="0" width="6.21457489878543"/>
    <col collapsed="false" hidden="false" max="1025" min="12" style="0" width="9.10526315789474"/>
  </cols>
  <sheetData>
    <row r="1" customFormat="false" ht="13.8" hidden="false" customHeight="false" outlineLevel="0" collapsed="false">
      <c r="A1" s="0" t="s">
        <v>3</v>
      </c>
      <c r="B1" s="0" t="s">
        <v>0</v>
      </c>
      <c r="C1" s="0" t="s">
        <v>4</v>
      </c>
      <c r="D1" s="0" t="s">
        <v>0</v>
      </c>
      <c r="E1" s="0" t="s">
        <v>5</v>
      </c>
      <c r="F1" s="0" t="s">
        <v>0</v>
      </c>
      <c r="G1" s="0" t="s">
        <v>6</v>
      </c>
      <c r="H1" s="0" t="s">
        <v>0</v>
      </c>
      <c r="I1" s="0" t="s">
        <v>7</v>
      </c>
      <c r="J1" s="0" t="s">
        <v>0</v>
      </c>
    </row>
    <row r="2" customFormat="false" ht="13.8" hidden="false" customHeight="false" outlineLevel="0" collapsed="false">
      <c r="A2" s="0" t="n">
        <v>130</v>
      </c>
      <c r="B2" s="0" t="n">
        <v>18</v>
      </c>
      <c r="C2" s="0" t="n">
        <v>3504</v>
      </c>
      <c r="D2" s="0" t="n">
        <v>18</v>
      </c>
      <c r="E2" s="0" t="n">
        <v>12</v>
      </c>
      <c r="F2" s="0" t="n">
        <v>18</v>
      </c>
      <c r="G2" s="0" t="n">
        <v>70</v>
      </c>
      <c r="H2" s="0" t="n">
        <v>18</v>
      </c>
      <c r="I2" s="0" t="n">
        <v>1</v>
      </c>
      <c r="J2" s="0" t="n">
        <v>18</v>
      </c>
    </row>
    <row r="3" customFormat="false" ht="13.8" hidden="false" customHeight="false" outlineLevel="0" collapsed="false">
      <c r="A3" s="0" t="n">
        <v>165</v>
      </c>
      <c r="B3" s="0" t="n">
        <v>15</v>
      </c>
      <c r="C3" s="0" t="n">
        <v>3693</v>
      </c>
      <c r="D3" s="0" t="n">
        <v>15</v>
      </c>
      <c r="E3" s="0" t="n">
        <v>11.5</v>
      </c>
      <c r="F3" s="0" t="n">
        <v>15</v>
      </c>
      <c r="G3" s="0" t="n">
        <v>70</v>
      </c>
      <c r="H3" s="0" t="n">
        <v>15</v>
      </c>
      <c r="I3" s="0" t="n">
        <v>1</v>
      </c>
      <c r="J3" s="0" t="n">
        <v>15</v>
      </c>
    </row>
    <row r="4" customFormat="false" ht="13.8" hidden="false" customHeight="false" outlineLevel="0" collapsed="false">
      <c r="A4" s="0" t="n">
        <v>150</v>
      </c>
      <c r="B4" s="0" t="n">
        <v>18</v>
      </c>
      <c r="C4" s="0" t="n">
        <v>3436</v>
      </c>
      <c r="D4" s="0" t="n">
        <v>18</v>
      </c>
      <c r="E4" s="0" t="n">
        <v>11</v>
      </c>
      <c r="F4" s="0" t="n">
        <v>18</v>
      </c>
      <c r="G4" s="0" t="n">
        <v>70</v>
      </c>
      <c r="H4" s="0" t="n">
        <v>18</v>
      </c>
      <c r="I4" s="0" t="n">
        <v>1</v>
      </c>
      <c r="J4" s="0" t="n">
        <v>18</v>
      </c>
    </row>
    <row r="5" customFormat="false" ht="13.8" hidden="false" customHeight="false" outlineLevel="0" collapsed="false">
      <c r="A5" s="0" t="n">
        <v>150</v>
      </c>
      <c r="B5" s="0" t="n">
        <v>16</v>
      </c>
      <c r="C5" s="0" t="n">
        <v>3433</v>
      </c>
      <c r="D5" s="0" t="n">
        <v>16</v>
      </c>
      <c r="E5" s="0" t="n">
        <v>12</v>
      </c>
      <c r="F5" s="0" t="n">
        <v>16</v>
      </c>
      <c r="G5" s="0" t="n">
        <v>70</v>
      </c>
      <c r="H5" s="0" t="n">
        <v>16</v>
      </c>
      <c r="I5" s="0" t="n">
        <v>1</v>
      </c>
      <c r="J5" s="0" t="n">
        <v>16</v>
      </c>
    </row>
    <row r="6" customFormat="false" ht="13.8" hidden="false" customHeight="false" outlineLevel="0" collapsed="false">
      <c r="A6" s="0" t="n">
        <v>140</v>
      </c>
      <c r="B6" s="0" t="n">
        <v>17</v>
      </c>
      <c r="C6" s="0" t="n">
        <v>3449</v>
      </c>
      <c r="D6" s="0" t="n">
        <v>17</v>
      </c>
      <c r="E6" s="0" t="n">
        <v>10.5</v>
      </c>
      <c r="F6" s="0" t="n">
        <v>17</v>
      </c>
      <c r="G6" s="0" t="n">
        <v>70</v>
      </c>
      <c r="H6" s="0" t="n">
        <v>17</v>
      </c>
      <c r="I6" s="0" t="n">
        <v>1</v>
      </c>
      <c r="J6" s="0" t="n">
        <v>17</v>
      </c>
    </row>
    <row r="7" customFormat="false" ht="13.8" hidden="false" customHeight="false" outlineLevel="0" collapsed="false">
      <c r="A7" s="0" t="n">
        <v>198</v>
      </c>
      <c r="B7" s="0" t="n">
        <v>15</v>
      </c>
      <c r="C7" s="0" t="n">
        <v>4341</v>
      </c>
      <c r="D7" s="0" t="n">
        <v>15</v>
      </c>
      <c r="E7" s="0" t="n">
        <v>10</v>
      </c>
      <c r="F7" s="0" t="n">
        <v>15</v>
      </c>
      <c r="G7" s="0" t="n">
        <v>70</v>
      </c>
      <c r="H7" s="0" t="n">
        <v>15</v>
      </c>
      <c r="I7" s="0" t="n">
        <v>1</v>
      </c>
      <c r="J7" s="0" t="n">
        <v>15</v>
      </c>
    </row>
    <row r="8" customFormat="false" ht="13.8" hidden="false" customHeight="false" outlineLevel="0" collapsed="false">
      <c r="A8" s="0" t="n">
        <v>220</v>
      </c>
      <c r="B8" s="0" t="n">
        <v>14</v>
      </c>
      <c r="C8" s="0" t="n">
        <v>4354</v>
      </c>
      <c r="D8" s="0" t="n">
        <v>14</v>
      </c>
      <c r="E8" s="0" t="n">
        <v>9</v>
      </c>
      <c r="F8" s="0" t="n">
        <v>14</v>
      </c>
      <c r="G8" s="0" t="n">
        <v>70</v>
      </c>
      <c r="H8" s="0" t="n">
        <v>14</v>
      </c>
      <c r="I8" s="0" t="n">
        <v>1</v>
      </c>
      <c r="J8" s="0" t="n">
        <v>14</v>
      </c>
    </row>
    <row r="9" customFormat="false" ht="13.8" hidden="false" customHeight="false" outlineLevel="0" collapsed="false">
      <c r="A9" s="0" t="n">
        <v>215</v>
      </c>
      <c r="B9" s="0" t="n">
        <v>14</v>
      </c>
      <c r="C9" s="0" t="n">
        <v>4312</v>
      </c>
      <c r="D9" s="0" t="n">
        <v>14</v>
      </c>
      <c r="E9" s="0" t="n">
        <v>8.5</v>
      </c>
      <c r="F9" s="0" t="n">
        <v>14</v>
      </c>
      <c r="G9" s="0" t="n">
        <v>70</v>
      </c>
      <c r="H9" s="0" t="n">
        <v>14</v>
      </c>
      <c r="I9" s="0" t="n">
        <v>1</v>
      </c>
      <c r="J9" s="0" t="n">
        <v>14</v>
      </c>
    </row>
    <row r="10" customFormat="false" ht="13.8" hidden="false" customHeight="false" outlineLevel="0" collapsed="false">
      <c r="A10" s="0" t="n">
        <v>225</v>
      </c>
      <c r="B10" s="0" t="n">
        <v>14</v>
      </c>
      <c r="C10" s="0" t="n">
        <v>4425</v>
      </c>
      <c r="D10" s="0" t="n">
        <v>14</v>
      </c>
      <c r="E10" s="0" t="n">
        <v>10</v>
      </c>
      <c r="F10" s="0" t="n">
        <v>14</v>
      </c>
      <c r="G10" s="0" t="n">
        <v>70</v>
      </c>
      <c r="H10" s="0" t="n">
        <v>14</v>
      </c>
      <c r="I10" s="0" t="n">
        <v>1</v>
      </c>
      <c r="J10" s="0" t="n">
        <v>14</v>
      </c>
    </row>
    <row r="11" customFormat="false" ht="13.8" hidden="false" customHeight="false" outlineLevel="0" collapsed="false">
      <c r="A11" s="0" t="n">
        <v>190</v>
      </c>
      <c r="B11" s="0" t="n">
        <v>15</v>
      </c>
      <c r="C11" s="0" t="n">
        <v>3850</v>
      </c>
      <c r="D11" s="0" t="n">
        <v>15</v>
      </c>
      <c r="E11" s="0" t="n">
        <v>8.5</v>
      </c>
      <c r="F11" s="0" t="n">
        <v>15</v>
      </c>
      <c r="G11" s="0" t="n">
        <v>70</v>
      </c>
      <c r="H11" s="0" t="n">
        <v>15</v>
      </c>
      <c r="I11" s="0" t="n">
        <v>1</v>
      </c>
      <c r="J11" s="0" t="n">
        <v>15</v>
      </c>
    </row>
    <row r="12" customFormat="false" ht="13.8" hidden="false" customHeight="false" outlineLevel="0" collapsed="false">
      <c r="A12" s="0" t="n">
        <v>170</v>
      </c>
      <c r="B12" s="0" t="n">
        <v>15</v>
      </c>
      <c r="C12" s="0" t="n">
        <v>3563</v>
      </c>
      <c r="D12" s="0" t="n">
        <v>15</v>
      </c>
      <c r="E12" s="0" t="n">
        <v>10</v>
      </c>
      <c r="F12" s="0" t="n">
        <v>15</v>
      </c>
      <c r="G12" s="0" t="n">
        <v>70</v>
      </c>
      <c r="H12" s="0" t="n">
        <v>15</v>
      </c>
      <c r="I12" s="0" t="n">
        <v>1</v>
      </c>
      <c r="J12" s="0" t="n">
        <v>15</v>
      </c>
    </row>
    <row r="13" customFormat="false" ht="13.8" hidden="false" customHeight="false" outlineLevel="0" collapsed="false">
      <c r="A13" s="0" t="n">
        <v>160</v>
      </c>
      <c r="B13" s="0" t="n">
        <v>14</v>
      </c>
      <c r="C13" s="0" t="n">
        <v>3609</v>
      </c>
      <c r="D13" s="0" t="n">
        <v>14</v>
      </c>
      <c r="E13" s="0" t="n">
        <v>8</v>
      </c>
      <c r="F13" s="0" t="n">
        <v>14</v>
      </c>
      <c r="G13" s="0" t="n">
        <v>70</v>
      </c>
      <c r="H13" s="0" t="n">
        <v>14</v>
      </c>
      <c r="I13" s="0" t="n">
        <v>1</v>
      </c>
      <c r="J13" s="0" t="n">
        <v>14</v>
      </c>
    </row>
    <row r="14" customFormat="false" ht="13.8" hidden="false" customHeight="false" outlineLevel="0" collapsed="false">
      <c r="A14" s="0" t="n">
        <v>150</v>
      </c>
      <c r="B14" s="0" t="n">
        <v>15</v>
      </c>
      <c r="C14" s="0" t="n">
        <v>3761</v>
      </c>
      <c r="D14" s="0" t="n">
        <v>15</v>
      </c>
      <c r="E14" s="0" t="n">
        <v>9.5</v>
      </c>
      <c r="F14" s="0" t="n">
        <v>15</v>
      </c>
      <c r="G14" s="0" t="n">
        <v>70</v>
      </c>
      <c r="H14" s="0" t="n">
        <v>15</v>
      </c>
      <c r="I14" s="0" t="n">
        <v>1</v>
      </c>
      <c r="J14" s="0" t="n">
        <v>15</v>
      </c>
    </row>
    <row r="15" customFormat="false" ht="13.8" hidden="false" customHeight="false" outlineLevel="0" collapsed="false">
      <c r="A15" s="0" t="n">
        <v>225</v>
      </c>
      <c r="B15" s="0" t="n">
        <v>14</v>
      </c>
      <c r="C15" s="0" t="n">
        <v>3086</v>
      </c>
      <c r="D15" s="0" t="n">
        <v>14</v>
      </c>
      <c r="E15" s="0" t="n">
        <v>10</v>
      </c>
      <c r="F15" s="0" t="n">
        <v>14</v>
      </c>
      <c r="G15" s="0" t="n">
        <v>70</v>
      </c>
      <c r="H15" s="0" t="n">
        <v>14</v>
      </c>
      <c r="I15" s="0" t="n">
        <v>1</v>
      </c>
      <c r="J15" s="0" t="n">
        <v>14</v>
      </c>
    </row>
    <row r="16" customFormat="false" ht="13.8" hidden="false" customHeight="false" outlineLevel="0" collapsed="false">
      <c r="A16" s="0" t="n">
        <v>95</v>
      </c>
      <c r="B16" s="0" t="n">
        <v>24</v>
      </c>
      <c r="C16" s="0" t="n">
        <v>2372</v>
      </c>
      <c r="D16" s="0" t="n">
        <v>24</v>
      </c>
      <c r="E16" s="0" t="n">
        <v>15</v>
      </c>
      <c r="F16" s="0" t="n">
        <v>24</v>
      </c>
      <c r="G16" s="0" t="n">
        <v>70</v>
      </c>
      <c r="H16" s="0" t="n">
        <v>24</v>
      </c>
      <c r="I16" s="0" t="n">
        <v>3</v>
      </c>
      <c r="J16" s="0" t="n">
        <v>24</v>
      </c>
    </row>
    <row r="17" customFormat="false" ht="13.8" hidden="false" customHeight="false" outlineLevel="0" collapsed="false">
      <c r="A17" s="0" t="n">
        <v>95</v>
      </c>
      <c r="B17" s="0" t="n">
        <v>22</v>
      </c>
      <c r="C17" s="0" t="n">
        <v>2833</v>
      </c>
      <c r="D17" s="0" t="n">
        <v>22</v>
      </c>
      <c r="E17" s="0" t="n">
        <v>15.5</v>
      </c>
      <c r="F17" s="0" t="n">
        <v>22</v>
      </c>
      <c r="G17" s="0" t="n">
        <v>70</v>
      </c>
      <c r="H17" s="0" t="n">
        <v>22</v>
      </c>
      <c r="I17" s="0" t="n">
        <v>1</v>
      </c>
      <c r="J17" s="0" t="n">
        <v>22</v>
      </c>
    </row>
    <row r="18" customFormat="false" ht="13.8" hidden="false" customHeight="false" outlineLevel="0" collapsed="false">
      <c r="A18" s="0" t="n">
        <v>97</v>
      </c>
      <c r="B18" s="0" t="n">
        <v>18</v>
      </c>
      <c r="C18" s="0" t="n">
        <v>2774</v>
      </c>
      <c r="D18" s="0" t="n">
        <v>18</v>
      </c>
      <c r="E18" s="0" t="n">
        <v>15.5</v>
      </c>
      <c r="F18" s="0" t="n">
        <v>18</v>
      </c>
      <c r="G18" s="0" t="n">
        <v>70</v>
      </c>
      <c r="H18" s="0" t="n">
        <v>18</v>
      </c>
      <c r="I18" s="0" t="n">
        <v>1</v>
      </c>
      <c r="J18" s="0" t="n">
        <v>18</v>
      </c>
    </row>
    <row r="19" customFormat="false" ht="13.8" hidden="false" customHeight="false" outlineLevel="0" collapsed="false">
      <c r="A19" s="0" t="n">
        <v>85</v>
      </c>
      <c r="B19" s="0" t="n">
        <v>21</v>
      </c>
      <c r="C19" s="0" t="n">
        <v>2587</v>
      </c>
      <c r="D19" s="0" t="n">
        <v>21</v>
      </c>
      <c r="E19" s="0" t="n">
        <v>16</v>
      </c>
      <c r="F19" s="0" t="n">
        <v>21</v>
      </c>
      <c r="G19" s="0" t="n">
        <v>70</v>
      </c>
      <c r="H19" s="0" t="n">
        <v>21</v>
      </c>
      <c r="I19" s="0" t="n">
        <v>1</v>
      </c>
      <c r="J19" s="0" t="n">
        <v>21</v>
      </c>
    </row>
    <row r="20" customFormat="false" ht="13.8" hidden="false" customHeight="false" outlineLevel="0" collapsed="false">
      <c r="A20" s="0" t="n">
        <v>88</v>
      </c>
      <c r="B20" s="0" t="n">
        <v>27</v>
      </c>
      <c r="C20" s="0" t="n">
        <v>2130</v>
      </c>
      <c r="D20" s="0" t="n">
        <v>27</v>
      </c>
      <c r="E20" s="0" t="n">
        <v>14.5</v>
      </c>
      <c r="F20" s="0" t="n">
        <v>27</v>
      </c>
      <c r="G20" s="0" t="n">
        <v>70</v>
      </c>
      <c r="H20" s="0" t="n">
        <v>27</v>
      </c>
      <c r="I20" s="0" t="n">
        <v>3</v>
      </c>
      <c r="J20" s="0" t="n">
        <v>27</v>
      </c>
    </row>
    <row r="21" customFormat="false" ht="13.8" hidden="false" customHeight="false" outlineLevel="0" collapsed="false">
      <c r="A21" s="0" t="n">
        <v>46</v>
      </c>
      <c r="B21" s="0" t="n">
        <v>26</v>
      </c>
      <c r="C21" s="0" t="n">
        <v>1835</v>
      </c>
      <c r="D21" s="0" t="n">
        <v>26</v>
      </c>
      <c r="E21" s="0" t="n">
        <v>20.5</v>
      </c>
      <c r="F21" s="0" t="n">
        <v>26</v>
      </c>
      <c r="G21" s="0" t="n">
        <v>70</v>
      </c>
      <c r="H21" s="0" t="n">
        <v>26</v>
      </c>
      <c r="I21" s="0" t="n">
        <v>2</v>
      </c>
      <c r="J21" s="0" t="n">
        <v>26</v>
      </c>
    </row>
    <row r="22" customFormat="false" ht="13.8" hidden="false" customHeight="false" outlineLevel="0" collapsed="false">
      <c r="A22" s="0" t="n">
        <v>87</v>
      </c>
      <c r="B22" s="0" t="n">
        <v>25</v>
      </c>
      <c r="C22" s="0" t="n">
        <v>2672</v>
      </c>
      <c r="D22" s="0" t="n">
        <v>25</v>
      </c>
      <c r="E22" s="0" t="n">
        <v>17.5</v>
      </c>
      <c r="F22" s="0" t="n">
        <v>25</v>
      </c>
      <c r="G22" s="0" t="n">
        <v>70</v>
      </c>
      <c r="H22" s="0" t="n">
        <v>25</v>
      </c>
      <c r="I22" s="0" t="n">
        <v>2</v>
      </c>
      <c r="J22" s="0" t="n">
        <v>25</v>
      </c>
    </row>
    <row r="23" customFormat="false" ht="13.8" hidden="false" customHeight="false" outlineLevel="0" collapsed="false">
      <c r="A23" s="0" t="n">
        <v>90</v>
      </c>
      <c r="B23" s="0" t="n">
        <v>24</v>
      </c>
      <c r="C23" s="0" t="n">
        <v>2430</v>
      </c>
      <c r="D23" s="0" t="n">
        <v>24</v>
      </c>
      <c r="E23" s="0" t="n">
        <v>14.5</v>
      </c>
      <c r="F23" s="0" t="n">
        <v>24</v>
      </c>
      <c r="G23" s="0" t="n">
        <v>70</v>
      </c>
      <c r="H23" s="0" t="n">
        <v>24</v>
      </c>
      <c r="I23" s="0" t="n">
        <v>2</v>
      </c>
      <c r="J23" s="0" t="n">
        <v>24</v>
      </c>
    </row>
    <row r="24" customFormat="false" ht="13.8" hidden="false" customHeight="false" outlineLevel="0" collapsed="false">
      <c r="A24" s="0" t="n">
        <v>95</v>
      </c>
      <c r="B24" s="0" t="n">
        <v>25</v>
      </c>
      <c r="C24" s="0" t="n">
        <v>2375</v>
      </c>
      <c r="D24" s="0" t="n">
        <v>25</v>
      </c>
      <c r="E24" s="0" t="n">
        <v>17.5</v>
      </c>
      <c r="F24" s="0" t="n">
        <v>25</v>
      </c>
      <c r="G24" s="0" t="n">
        <v>70</v>
      </c>
      <c r="H24" s="0" t="n">
        <v>25</v>
      </c>
      <c r="I24" s="0" t="n">
        <v>2</v>
      </c>
      <c r="J24" s="0" t="n">
        <v>25</v>
      </c>
    </row>
    <row r="25" customFormat="false" ht="13.8" hidden="false" customHeight="false" outlineLevel="0" collapsed="false">
      <c r="A25" s="0" t="n">
        <v>113</v>
      </c>
      <c r="B25" s="0" t="n">
        <v>26</v>
      </c>
      <c r="C25" s="0" t="n">
        <v>2234</v>
      </c>
      <c r="D25" s="0" t="n">
        <v>26</v>
      </c>
      <c r="E25" s="0" t="n">
        <v>12.5</v>
      </c>
      <c r="F25" s="0" t="n">
        <v>26</v>
      </c>
      <c r="G25" s="0" t="n">
        <v>70</v>
      </c>
      <c r="H25" s="0" t="n">
        <v>26</v>
      </c>
      <c r="I25" s="0" t="n">
        <v>2</v>
      </c>
      <c r="J25" s="0" t="n">
        <v>26</v>
      </c>
    </row>
    <row r="26" customFormat="false" ht="13.8" hidden="false" customHeight="false" outlineLevel="0" collapsed="false">
      <c r="A26" s="0" t="n">
        <v>90</v>
      </c>
      <c r="B26" s="0" t="n">
        <v>21</v>
      </c>
      <c r="C26" s="0" t="n">
        <v>2648</v>
      </c>
      <c r="D26" s="0" t="n">
        <v>21</v>
      </c>
      <c r="E26" s="0" t="n">
        <v>15</v>
      </c>
      <c r="F26" s="0" t="n">
        <v>21</v>
      </c>
      <c r="G26" s="0" t="n">
        <v>70</v>
      </c>
      <c r="H26" s="0" t="n">
        <v>21</v>
      </c>
      <c r="I26" s="0" t="n">
        <v>1</v>
      </c>
      <c r="J26" s="0" t="n">
        <v>21</v>
      </c>
    </row>
    <row r="27" customFormat="false" ht="13.8" hidden="false" customHeight="false" outlineLevel="0" collapsed="false">
      <c r="A27" s="0" t="n">
        <v>215</v>
      </c>
      <c r="B27" s="0" t="n">
        <v>10</v>
      </c>
      <c r="C27" s="0" t="n">
        <v>4615</v>
      </c>
      <c r="D27" s="0" t="n">
        <v>10</v>
      </c>
      <c r="E27" s="0" t="n">
        <v>14</v>
      </c>
      <c r="F27" s="0" t="n">
        <v>10</v>
      </c>
      <c r="G27" s="0" t="n">
        <v>70</v>
      </c>
      <c r="H27" s="0" t="n">
        <v>10</v>
      </c>
      <c r="I27" s="0" t="n">
        <v>1</v>
      </c>
      <c r="J27" s="0" t="n">
        <v>10</v>
      </c>
    </row>
    <row r="28" customFormat="false" ht="13.8" hidden="false" customHeight="false" outlineLevel="0" collapsed="false">
      <c r="A28" s="0" t="n">
        <v>200</v>
      </c>
      <c r="B28" s="0" t="n">
        <v>10</v>
      </c>
      <c r="C28" s="0" t="n">
        <v>4376</v>
      </c>
      <c r="D28" s="0" t="n">
        <v>10</v>
      </c>
      <c r="E28" s="0" t="n">
        <v>15</v>
      </c>
      <c r="F28" s="0" t="n">
        <v>10</v>
      </c>
      <c r="G28" s="0" t="n">
        <v>70</v>
      </c>
      <c r="H28" s="0" t="n">
        <v>10</v>
      </c>
      <c r="I28" s="0" t="n">
        <v>1</v>
      </c>
      <c r="J28" s="0" t="n">
        <v>10</v>
      </c>
    </row>
    <row r="29" customFormat="false" ht="13.8" hidden="false" customHeight="false" outlineLevel="0" collapsed="false">
      <c r="A29" s="0" t="n">
        <v>210</v>
      </c>
      <c r="B29" s="0" t="n">
        <v>11</v>
      </c>
      <c r="C29" s="0" t="n">
        <v>4382</v>
      </c>
      <c r="D29" s="0" t="n">
        <v>11</v>
      </c>
      <c r="E29" s="0" t="n">
        <v>13.5</v>
      </c>
      <c r="F29" s="0" t="n">
        <v>11</v>
      </c>
      <c r="G29" s="0" t="n">
        <v>70</v>
      </c>
      <c r="H29" s="0" t="n">
        <v>11</v>
      </c>
      <c r="I29" s="0" t="n">
        <v>1</v>
      </c>
      <c r="J29" s="0" t="n">
        <v>11</v>
      </c>
    </row>
    <row r="30" customFormat="false" ht="13.8" hidden="false" customHeight="false" outlineLevel="0" collapsed="false">
      <c r="A30" s="0" t="n">
        <v>193</v>
      </c>
      <c r="B30" s="0" t="n">
        <v>9</v>
      </c>
      <c r="C30" s="0" t="n">
        <v>4732</v>
      </c>
      <c r="D30" s="0" t="n">
        <v>9</v>
      </c>
      <c r="E30" s="0" t="n">
        <v>18.5</v>
      </c>
      <c r="F30" s="0" t="n">
        <v>9</v>
      </c>
      <c r="G30" s="0" t="n">
        <v>70</v>
      </c>
      <c r="H30" s="0" t="n">
        <v>9</v>
      </c>
      <c r="I30" s="0" t="n">
        <v>1</v>
      </c>
      <c r="J30" s="0" t="n">
        <v>9</v>
      </c>
    </row>
    <row r="31" customFormat="false" ht="13.8" hidden="false" customHeight="false" outlineLevel="0" collapsed="false">
      <c r="A31" s="0" t="n">
        <v>88</v>
      </c>
      <c r="B31" s="0" t="n">
        <v>27</v>
      </c>
      <c r="C31" s="0" t="n">
        <v>2130</v>
      </c>
      <c r="D31" s="0" t="n">
        <v>27</v>
      </c>
      <c r="E31" s="0" t="n">
        <v>14.5</v>
      </c>
      <c r="F31" s="0" t="n">
        <v>27</v>
      </c>
      <c r="G31" s="0" t="n">
        <v>71</v>
      </c>
      <c r="H31" s="0" t="n">
        <v>27</v>
      </c>
      <c r="I31" s="0" t="n">
        <v>3</v>
      </c>
      <c r="J31" s="0" t="n">
        <v>27</v>
      </c>
    </row>
    <row r="32" customFormat="false" ht="13.8" hidden="false" customHeight="false" outlineLevel="0" collapsed="false">
      <c r="A32" s="0" t="n">
        <v>90</v>
      </c>
      <c r="B32" s="0" t="n">
        <v>28</v>
      </c>
      <c r="C32" s="0" t="n">
        <v>2264</v>
      </c>
      <c r="D32" s="0" t="n">
        <v>28</v>
      </c>
      <c r="E32" s="0" t="n">
        <v>15.5</v>
      </c>
      <c r="F32" s="0" t="n">
        <v>28</v>
      </c>
      <c r="G32" s="0" t="n">
        <v>71</v>
      </c>
      <c r="H32" s="0" t="n">
        <v>28</v>
      </c>
      <c r="I32" s="0" t="n">
        <v>1</v>
      </c>
      <c r="J32" s="0" t="n">
        <v>28</v>
      </c>
    </row>
    <row r="33" customFormat="false" ht="13.8" hidden="false" customHeight="false" outlineLevel="0" collapsed="false">
      <c r="A33" s="0" t="n">
        <v>95</v>
      </c>
      <c r="B33" s="0" t="n">
        <v>25</v>
      </c>
      <c r="C33" s="0" t="n">
        <v>2228</v>
      </c>
      <c r="D33" s="0" t="n">
        <v>25</v>
      </c>
      <c r="E33" s="0" t="n">
        <v>14</v>
      </c>
      <c r="F33" s="0" t="n">
        <v>25</v>
      </c>
      <c r="G33" s="0" t="n">
        <v>71</v>
      </c>
      <c r="H33" s="0" t="n">
        <v>25</v>
      </c>
      <c r="I33" s="0" t="n">
        <v>3</v>
      </c>
      <c r="J33" s="0" t="n">
        <v>25</v>
      </c>
    </row>
    <row r="34" customFormat="false" ht="13.8" hidden="false" customHeight="false" outlineLevel="0" collapsed="false">
      <c r="A34" s="0" t="n">
        <v>90</v>
      </c>
      <c r="B34" s="0" t="n">
        <v>25</v>
      </c>
      <c r="C34" s="0" t="n">
        <v>2046</v>
      </c>
      <c r="D34" s="0" t="n">
        <v>25</v>
      </c>
      <c r="E34" s="0" t="n">
        <v>19</v>
      </c>
      <c r="F34" s="0" t="n">
        <v>25</v>
      </c>
      <c r="G34" s="0" t="n">
        <v>71</v>
      </c>
      <c r="H34" s="0" t="n">
        <v>25</v>
      </c>
      <c r="I34" s="0" t="n">
        <v>1</v>
      </c>
      <c r="J34" s="0" t="n">
        <v>25</v>
      </c>
    </row>
    <row r="35" customFormat="false" ht="13.8" hidden="false" customHeight="false" outlineLevel="0" collapsed="false">
      <c r="A35" s="0" t="n">
        <v>100</v>
      </c>
      <c r="B35" s="0" t="n">
        <v>19</v>
      </c>
      <c r="C35" s="0" t="n">
        <v>2634</v>
      </c>
      <c r="D35" s="0" t="n">
        <v>19</v>
      </c>
      <c r="E35" s="0" t="n">
        <v>13</v>
      </c>
      <c r="F35" s="0" t="n">
        <v>19</v>
      </c>
      <c r="G35" s="0" t="n">
        <v>71</v>
      </c>
      <c r="H35" s="0" t="n">
        <v>19</v>
      </c>
      <c r="I35" s="0" t="n">
        <v>1</v>
      </c>
      <c r="J35" s="0" t="n">
        <v>19</v>
      </c>
    </row>
    <row r="36" customFormat="false" ht="13.8" hidden="false" customHeight="false" outlineLevel="0" collapsed="false">
      <c r="A36" s="0" t="n">
        <v>105</v>
      </c>
      <c r="B36" s="0" t="n">
        <v>16</v>
      </c>
      <c r="C36" s="0" t="n">
        <v>3439</v>
      </c>
      <c r="D36" s="0" t="n">
        <v>16</v>
      </c>
      <c r="E36" s="0" t="n">
        <v>15.5</v>
      </c>
      <c r="F36" s="0" t="n">
        <v>16</v>
      </c>
      <c r="G36" s="0" t="n">
        <v>71</v>
      </c>
      <c r="H36" s="0" t="n">
        <v>16</v>
      </c>
      <c r="I36" s="0" t="n">
        <v>1</v>
      </c>
      <c r="J36" s="0" t="n">
        <v>16</v>
      </c>
    </row>
    <row r="37" customFormat="false" ht="13.8" hidden="false" customHeight="false" outlineLevel="0" collapsed="false">
      <c r="A37" s="0" t="n">
        <v>100</v>
      </c>
      <c r="B37" s="0" t="n">
        <v>17</v>
      </c>
      <c r="C37" s="0" t="n">
        <v>3329</v>
      </c>
      <c r="D37" s="0" t="n">
        <v>17</v>
      </c>
      <c r="E37" s="0" t="n">
        <v>15.5</v>
      </c>
      <c r="F37" s="0" t="n">
        <v>17</v>
      </c>
      <c r="G37" s="0" t="n">
        <v>71</v>
      </c>
      <c r="H37" s="0" t="n">
        <v>17</v>
      </c>
      <c r="I37" s="0" t="n">
        <v>1</v>
      </c>
      <c r="J37" s="0" t="n">
        <v>17</v>
      </c>
    </row>
    <row r="38" customFormat="false" ht="13.8" hidden="false" customHeight="false" outlineLevel="0" collapsed="false">
      <c r="A38" s="0" t="n">
        <v>88</v>
      </c>
      <c r="B38" s="0" t="n">
        <v>19</v>
      </c>
      <c r="C38" s="0" t="n">
        <v>3302</v>
      </c>
      <c r="D38" s="0" t="n">
        <v>19</v>
      </c>
      <c r="E38" s="0" t="n">
        <v>15.5</v>
      </c>
      <c r="F38" s="0" t="n">
        <v>19</v>
      </c>
      <c r="G38" s="0" t="n">
        <v>71</v>
      </c>
      <c r="H38" s="0" t="n">
        <v>19</v>
      </c>
      <c r="I38" s="0" t="n">
        <v>1</v>
      </c>
      <c r="J38" s="0" t="n">
        <v>19</v>
      </c>
    </row>
    <row r="39" customFormat="false" ht="13.8" hidden="false" customHeight="false" outlineLevel="0" collapsed="false">
      <c r="A39" s="0" t="n">
        <v>100</v>
      </c>
      <c r="B39" s="0" t="n">
        <v>18</v>
      </c>
      <c r="C39" s="0" t="n">
        <v>3288</v>
      </c>
      <c r="D39" s="0" t="n">
        <v>18</v>
      </c>
      <c r="E39" s="0" t="n">
        <v>15.5</v>
      </c>
      <c r="F39" s="0" t="n">
        <v>18</v>
      </c>
      <c r="G39" s="0" t="n">
        <v>71</v>
      </c>
      <c r="H39" s="0" t="n">
        <v>18</v>
      </c>
      <c r="I39" s="0" t="n">
        <v>1</v>
      </c>
      <c r="J39" s="0" t="n">
        <v>18</v>
      </c>
    </row>
    <row r="40" customFormat="false" ht="13.8" hidden="false" customHeight="false" outlineLevel="0" collapsed="false">
      <c r="A40" s="0" t="n">
        <v>165</v>
      </c>
      <c r="B40" s="0" t="n">
        <v>14</v>
      </c>
      <c r="C40" s="0" t="n">
        <v>4209</v>
      </c>
      <c r="D40" s="0" t="n">
        <v>14</v>
      </c>
      <c r="E40" s="0" t="n">
        <v>12</v>
      </c>
      <c r="F40" s="0" t="n">
        <v>14</v>
      </c>
      <c r="G40" s="0" t="n">
        <v>71</v>
      </c>
      <c r="H40" s="0" t="n">
        <v>14</v>
      </c>
      <c r="I40" s="0" t="n">
        <v>1</v>
      </c>
      <c r="J40" s="0" t="n">
        <v>14</v>
      </c>
    </row>
    <row r="41" customFormat="false" ht="13.8" hidden="false" customHeight="false" outlineLevel="0" collapsed="false">
      <c r="A41" s="0" t="n">
        <v>175</v>
      </c>
      <c r="B41" s="0" t="n">
        <v>14</v>
      </c>
      <c r="C41" s="0" t="n">
        <v>4464</v>
      </c>
      <c r="D41" s="0" t="n">
        <v>14</v>
      </c>
      <c r="E41" s="0" t="n">
        <v>11.5</v>
      </c>
      <c r="F41" s="0" t="n">
        <v>14</v>
      </c>
      <c r="G41" s="0" t="n">
        <v>71</v>
      </c>
      <c r="H41" s="0" t="n">
        <v>14</v>
      </c>
      <c r="I41" s="0" t="n">
        <v>1</v>
      </c>
      <c r="J41" s="0" t="n">
        <v>14</v>
      </c>
    </row>
    <row r="42" customFormat="false" ht="13.8" hidden="false" customHeight="false" outlineLevel="0" collapsed="false">
      <c r="A42" s="0" t="n">
        <v>153</v>
      </c>
      <c r="B42" s="0" t="n">
        <v>14</v>
      </c>
      <c r="C42" s="0" t="n">
        <v>4154</v>
      </c>
      <c r="D42" s="0" t="n">
        <v>14</v>
      </c>
      <c r="E42" s="0" t="n">
        <v>13.5</v>
      </c>
      <c r="F42" s="0" t="n">
        <v>14</v>
      </c>
      <c r="G42" s="0" t="n">
        <v>71</v>
      </c>
      <c r="H42" s="0" t="n">
        <v>14</v>
      </c>
      <c r="I42" s="0" t="n">
        <v>1</v>
      </c>
      <c r="J42" s="0" t="n">
        <v>14</v>
      </c>
    </row>
    <row r="43" customFormat="false" ht="13.8" hidden="false" customHeight="false" outlineLevel="0" collapsed="false">
      <c r="A43" s="0" t="n">
        <v>150</v>
      </c>
      <c r="B43" s="0" t="n">
        <v>14</v>
      </c>
      <c r="C43" s="0" t="n">
        <v>4096</v>
      </c>
      <c r="D43" s="0" t="n">
        <v>14</v>
      </c>
      <c r="E43" s="0" t="n">
        <v>13</v>
      </c>
      <c r="F43" s="0" t="n">
        <v>14</v>
      </c>
      <c r="G43" s="0" t="n">
        <v>71</v>
      </c>
      <c r="H43" s="0" t="n">
        <v>14</v>
      </c>
      <c r="I43" s="0" t="n">
        <v>1</v>
      </c>
      <c r="J43" s="0" t="n">
        <v>14</v>
      </c>
    </row>
    <row r="44" customFormat="false" ht="13.8" hidden="false" customHeight="false" outlineLevel="0" collapsed="false">
      <c r="A44" s="0" t="n">
        <v>180</v>
      </c>
      <c r="B44" s="0" t="n">
        <v>12</v>
      </c>
      <c r="C44" s="0" t="n">
        <v>4955</v>
      </c>
      <c r="D44" s="0" t="n">
        <v>12</v>
      </c>
      <c r="E44" s="0" t="n">
        <v>11.5</v>
      </c>
      <c r="F44" s="0" t="n">
        <v>12</v>
      </c>
      <c r="G44" s="0" t="n">
        <v>71</v>
      </c>
      <c r="H44" s="0" t="n">
        <v>12</v>
      </c>
      <c r="I44" s="0" t="n">
        <v>1</v>
      </c>
      <c r="J44" s="0" t="n">
        <v>12</v>
      </c>
    </row>
    <row r="45" customFormat="false" ht="13.8" hidden="false" customHeight="false" outlineLevel="0" collapsed="false">
      <c r="A45" s="0" t="n">
        <v>170</v>
      </c>
      <c r="B45" s="0" t="n">
        <v>13</v>
      </c>
      <c r="C45" s="0" t="n">
        <v>4746</v>
      </c>
      <c r="D45" s="0" t="n">
        <v>13</v>
      </c>
      <c r="E45" s="0" t="n">
        <v>12</v>
      </c>
      <c r="F45" s="0" t="n">
        <v>13</v>
      </c>
      <c r="G45" s="0" t="n">
        <v>71</v>
      </c>
      <c r="H45" s="0" t="n">
        <v>13</v>
      </c>
      <c r="I45" s="0" t="n">
        <v>1</v>
      </c>
      <c r="J45" s="0" t="n">
        <v>13</v>
      </c>
    </row>
    <row r="46" customFormat="false" ht="13.8" hidden="false" customHeight="false" outlineLevel="0" collapsed="false">
      <c r="A46" s="0" t="n">
        <v>175</v>
      </c>
      <c r="B46" s="0" t="n">
        <v>13</v>
      </c>
      <c r="C46" s="0" t="n">
        <v>5140</v>
      </c>
      <c r="D46" s="0" t="n">
        <v>13</v>
      </c>
      <c r="E46" s="0" t="n">
        <v>12</v>
      </c>
      <c r="F46" s="0" t="n">
        <v>13</v>
      </c>
      <c r="G46" s="0" t="n">
        <v>71</v>
      </c>
      <c r="H46" s="0" t="n">
        <v>13</v>
      </c>
      <c r="I46" s="0" t="n">
        <v>1</v>
      </c>
      <c r="J46" s="0" t="n">
        <v>13</v>
      </c>
    </row>
    <row r="47" customFormat="false" ht="13.8" hidden="false" customHeight="false" outlineLevel="0" collapsed="false">
      <c r="A47" s="0" t="n">
        <v>110</v>
      </c>
      <c r="B47" s="0" t="n">
        <v>18</v>
      </c>
      <c r="C47" s="0" t="n">
        <v>2962</v>
      </c>
      <c r="D47" s="0" t="n">
        <v>18</v>
      </c>
      <c r="E47" s="0" t="n">
        <v>13.5</v>
      </c>
      <c r="F47" s="0" t="n">
        <v>18</v>
      </c>
      <c r="G47" s="0" t="n">
        <v>71</v>
      </c>
      <c r="H47" s="0" t="n">
        <v>18</v>
      </c>
      <c r="I47" s="0" t="n">
        <v>1</v>
      </c>
      <c r="J47" s="0" t="n">
        <v>18</v>
      </c>
    </row>
    <row r="48" customFormat="false" ht="13.8" hidden="false" customHeight="false" outlineLevel="0" collapsed="false">
      <c r="A48" s="0" t="n">
        <v>72</v>
      </c>
      <c r="B48" s="0" t="n">
        <v>22</v>
      </c>
      <c r="C48" s="0" t="n">
        <v>2408</v>
      </c>
      <c r="D48" s="0" t="n">
        <v>22</v>
      </c>
      <c r="E48" s="0" t="n">
        <v>19</v>
      </c>
      <c r="F48" s="0" t="n">
        <v>22</v>
      </c>
      <c r="G48" s="0" t="n">
        <v>71</v>
      </c>
      <c r="H48" s="0" t="n">
        <v>22</v>
      </c>
      <c r="I48" s="0" t="n">
        <v>1</v>
      </c>
      <c r="J48" s="0" t="n">
        <v>22</v>
      </c>
    </row>
    <row r="49" customFormat="false" ht="13.8" hidden="false" customHeight="false" outlineLevel="0" collapsed="false">
      <c r="A49" s="0" t="n">
        <v>100</v>
      </c>
      <c r="B49" s="0" t="n">
        <v>19</v>
      </c>
      <c r="C49" s="0" t="n">
        <v>3282</v>
      </c>
      <c r="D49" s="0" t="n">
        <v>19</v>
      </c>
      <c r="E49" s="0" t="n">
        <v>15</v>
      </c>
      <c r="F49" s="0" t="n">
        <v>19</v>
      </c>
      <c r="G49" s="0" t="n">
        <v>71</v>
      </c>
      <c r="H49" s="0" t="n">
        <v>19</v>
      </c>
      <c r="I49" s="0" t="n">
        <v>1</v>
      </c>
      <c r="J49" s="0" t="n">
        <v>19</v>
      </c>
    </row>
    <row r="50" customFormat="false" ht="13.8" hidden="false" customHeight="false" outlineLevel="0" collapsed="false">
      <c r="A50" s="0" t="n">
        <v>88</v>
      </c>
      <c r="B50" s="0" t="n">
        <v>18</v>
      </c>
      <c r="C50" s="0" t="n">
        <v>3139</v>
      </c>
      <c r="D50" s="0" t="n">
        <v>18</v>
      </c>
      <c r="E50" s="0" t="n">
        <v>14.5</v>
      </c>
      <c r="F50" s="0" t="n">
        <v>18</v>
      </c>
      <c r="G50" s="0" t="n">
        <v>71</v>
      </c>
      <c r="H50" s="0" t="n">
        <v>18</v>
      </c>
      <c r="I50" s="0" t="n">
        <v>1</v>
      </c>
      <c r="J50" s="0" t="n">
        <v>18</v>
      </c>
    </row>
    <row r="51" customFormat="false" ht="13.8" hidden="false" customHeight="false" outlineLevel="0" collapsed="false">
      <c r="A51" s="0" t="n">
        <v>86</v>
      </c>
      <c r="B51" s="0" t="n">
        <v>23</v>
      </c>
      <c r="C51" s="0" t="n">
        <v>2220</v>
      </c>
      <c r="D51" s="0" t="n">
        <v>23</v>
      </c>
      <c r="E51" s="0" t="n">
        <v>14</v>
      </c>
      <c r="F51" s="0" t="n">
        <v>23</v>
      </c>
      <c r="G51" s="0" t="n">
        <v>71</v>
      </c>
      <c r="H51" s="0" t="n">
        <v>23</v>
      </c>
      <c r="I51" s="0" t="n">
        <v>1</v>
      </c>
      <c r="J51" s="0" t="n">
        <v>23</v>
      </c>
    </row>
    <row r="52" customFormat="false" ht="13.8" hidden="false" customHeight="false" outlineLevel="0" collapsed="false">
      <c r="A52" s="0" t="n">
        <v>90</v>
      </c>
      <c r="B52" s="0" t="n">
        <v>28</v>
      </c>
      <c r="C52" s="0" t="n">
        <v>2123</v>
      </c>
      <c r="D52" s="0" t="n">
        <v>28</v>
      </c>
      <c r="E52" s="0" t="n">
        <v>14</v>
      </c>
      <c r="F52" s="0" t="n">
        <v>28</v>
      </c>
      <c r="G52" s="0" t="n">
        <v>71</v>
      </c>
      <c r="H52" s="0" t="n">
        <v>28</v>
      </c>
      <c r="I52" s="0" t="n">
        <v>2</v>
      </c>
      <c r="J52" s="0" t="n">
        <v>28</v>
      </c>
    </row>
    <row r="53" customFormat="false" ht="13.8" hidden="false" customHeight="false" outlineLevel="0" collapsed="false">
      <c r="A53" s="0" t="n">
        <v>70</v>
      </c>
      <c r="B53" s="0" t="n">
        <v>30</v>
      </c>
      <c r="C53" s="0" t="n">
        <v>2074</v>
      </c>
      <c r="D53" s="0" t="n">
        <v>30</v>
      </c>
      <c r="E53" s="0" t="n">
        <v>19.5</v>
      </c>
      <c r="F53" s="0" t="n">
        <v>30</v>
      </c>
      <c r="G53" s="0" t="n">
        <v>71</v>
      </c>
      <c r="H53" s="0" t="n">
        <v>30</v>
      </c>
      <c r="I53" s="0" t="n">
        <v>2</v>
      </c>
      <c r="J53" s="0" t="n">
        <v>30</v>
      </c>
    </row>
    <row r="54" customFormat="false" ht="13.8" hidden="false" customHeight="false" outlineLevel="0" collapsed="false">
      <c r="A54" s="0" t="n">
        <v>76</v>
      </c>
      <c r="B54" s="0" t="n">
        <v>30</v>
      </c>
      <c r="C54" s="0" t="n">
        <v>2065</v>
      </c>
      <c r="D54" s="0" t="n">
        <v>30</v>
      </c>
      <c r="E54" s="0" t="n">
        <v>14.5</v>
      </c>
      <c r="F54" s="0" t="n">
        <v>30</v>
      </c>
      <c r="G54" s="0" t="n">
        <v>71</v>
      </c>
      <c r="H54" s="0" t="n">
        <v>30</v>
      </c>
      <c r="I54" s="0" t="n">
        <v>2</v>
      </c>
      <c r="J54" s="0" t="n">
        <v>30</v>
      </c>
    </row>
    <row r="55" customFormat="false" ht="13.8" hidden="false" customHeight="false" outlineLevel="0" collapsed="false">
      <c r="A55" s="0" t="n">
        <v>65</v>
      </c>
      <c r="B55" s="0" t="n">
        <v>31</v>
      </c>
      <c r="C55" s="0" t="n">
        <v>1773</v>
      </c>
      <c r="D55" s="0" t="n">
        <v>31</v>
      </c>
      <c r="E55" s="0" t="n">
        <v>19</v>
      </c>
      <c r="F55" s="0" t="n">
        <v>31</v>
      </c>
      <c r="G55" s="0" t="n">
        <v>71</v>
      </c>
      <c r="H55" s="0" t="n">
        <v>31</v>
      </c>
      <c r="I55" s="0" t="n">
        <v>3</v>
      </c>
      <c r="J55" s="0" t="n">
        <v>31</v>
      </c>
    </row>
    <row r="56" customFormat="false" ht="13.8" hidden="false" customHeight="false" outlineLevel="0" collapsed="false">
      <c r="A56" s="0" t="n">
        <v>69</v>
      </c>
      <c r="B56" s="0" t="n">
        <v>35</v>
      </c>
      <c r="C56" s="0" t="n">
        <v>1613</v>
      </c>
      <c r="D56" s="0" t="n">
        <v>35</v>
      </c>
      <c r="E56" s="0" t="n">
        <v>18</v>
      </c>
      <c r="F56" s="0" t="n">
        <v>35</v>
      </c>
      <c r="G56" s="0" t="n">
        <v>71</v>
      </c>
      <c r="H56" s="0" t="n">
        <v>35</v>
      </c>
      <c r="I56" s="0" t="n">
        <v>3</v>
      </c>
      <c r="J56" s="0" t="n">
        <v>35</v>
      </c>
    </row>
    <row r="57" customFormat="false" ht="13.8" hidden="false" customHeight="false" outlineLevel="0" collapsed="false">
      <c r="A57" s="0" t="n">
        <v>60</v>
      </c>
      <c r="B57" s="0" t="n">
        <v>27</v>
      </c>
      <c r="C57" s="0" t="n">
        <v>1834</v>
      </c>
      <c r="D57" s="0" t="n">
        <v>27</v>
      </c>
      <c r="E57" s="0" t="n">
        <v>19</v>
      </c>
      <c r="F57" s="0" t="n">
        <v>27</v>
      </c>
      <c r="G57" s="0" t="n">
        <v>71</v>
      </c>
      <c r="H57" s="0" t="n">
        <v>27</v>
      </c>
      <c r="I57" s="0" t="n">
        <v>2</v>
      </c>
      <c r="J57" s="0" t="n">
        <v>27</v>
      </c>
    </row>
    <row r="58" customFormat="false" ht="13.8" hidden="false" customHeight="false" outlineLevel="0" collapsed="false">
      <c r="A58" s="0" t="n">
        <v>70</v>
      </c>
      <c r="B58" s="0" t="n">
        <v>26</v>
      </c>
      <c r="C58" s="0" t="n">
        <v>1955</v>
      </c>
      <c r="D58" s="0" t="n">
        <v>26</v>
      </c>
      <c r="E58" s="0" t="n">
        <v>20.5</v>
      </c>
      <c r="F58" s="0" t="n">
        <v>26</v>
      </c>
      <c r="G58" s="0" t="n">
        <v>71</v>
      </c>
      <c r="H58" s="0" t="n">
        <v>26</v>
      </c>
      <c r="I58" s="0" t="n">
        <v>1</v>
      </c>
      <c r="J58" s="0" t="n">
        <v>26</v>
      </c>
    </row>
    <row r="59" customFormat="false" ht="13.8" hidden="false" customHeight="false" outlineLevel="0" collapsed="false">
      <c r="A59" s="0" t="n">
        <v>95</v>
      </c>
      <c r="B59" s="0" t="n">
        <v>24</v>
      </c>
      <c r="C59" s="0" t="n">
        <v>2278</v>
      </c>
      <c r="D59" s="0" t="n">
        <v>24</v>
      </c>
      <c r="E59" s="0" t="n">
        <v>15.5</v>
      </c>
      <c r="F59" s="0" t="n">
        <v>24</v>
      </c>
      <c r="G59" s="0" t="n">
        <v>72</v>
      </c>
      <c r="H59" s="0" t="n">
        <v>24</v>
      </c>
      <c r="I59" s="0" t="n">
        <v>3</v>
      </c>
      <c r="J59" s="0" t="n">
        <v>24</v>
      </c>
    </row>
    <row r="60" customFormat="false" ht="13.8" hidden="false" customHeight="false" outlineLevel="0" collapsed="false">
      <c r="A60" s="0" t="n">
        <v>80</v>
      </c>
      <c r="B60" s="0" t="n">
        <v>25</v>
      </c>
      <c r="C60" s="0" t="n">
        <v>2126</v>
      </c>
      <c r="D60" s="0" t="n">
        <v>25</v>
      </c>
      <c r="E60" s="0" t="n">
        <v>17</v>
      </c>
      <c r="F60" s="0" t="n">
        <v>25</v>
      </c>
      <c r="G60" s="0" t="n">
        <v>72</v>
      </c>
      <c r="H60" s="0" t="n">
        <v>25</v>
      </c>
      <c r="I60" s="0" t="n">
        <v>1</v>
      </c>
      <c r="J60" s="0" t="n">
        <v>25</v>
      </c>
    </row>
    <row r="61" customFormat="false" ht="13.8" hidden="false" customHeight="false" outlineLevel="0" collapsed="false">
      <c r="A61" s="0" t="n">
        <v>54</v>
      </c>
      <c r="B61" s="0" t="n">
        <v>23</v>
      </c>
      <c r="C61" s="0" t="n">
        <v>2254</v>
      </c>
      <c r="D61" s="0" t="n">
        <v>23</v>
      </c>
      <c r="E61" s="0" t="n">
        <v>23.5</v>
      </c>
      <c r="F61" s="0" t="n">
        <v>23</v>
      </c>
      <c r="G61" s="0" t="n">
        <v>72</v>
      </c>
      <c r="H61" s="0" t="n">
        <v>23</v>
      </c>
      <c r="I61" s="0" t="n">
        <v>2</v>
      </c>
      <c r="J61" s="0" t="n">
        <v>23</v>
      </c>
    </row>
    <row r="62" customFormat="false" ht="13.8" hidden="false" customHeight="false" outlineLevel="0" collapsed="false">
      <c r="A62" s="0" t="n">
        <v>90</v>
      </c>
      <c r="B62" s="0" t="n">
        <v>20</v>
      </c>
      <c r="C62" s="0" t="n">
        <v>2408</v>
      </c>
      <c r="D62" s="0" t="n">
        <v>20</v>
      </c>
      <c r="E62" s="0" t="n">
        <v>19.5</v>
      </c>
      <c r="F62" s="0" t="n">
        <v>20</v>
      </c>
      <c r="G62" s="0" t="n">
        <v>72</v>
      </c>
      <c r="H62" s="0" t="n">
        <v>20</v>
      </c>
      <c r="I62" s="0" t="n">
        <v>1</v>
      </c>
      <c r="J62" s="0" t="n">
        <v>20</v>
      </c>
    </row>
    <row r="63" customFormat="false" ht="13.8" hidden="false" customHeight="false" outlineLevel="0" collapsed="false">
      <c r="A63" s="0" t="n">
        <v>86</v>
      </c>
      <c r="B63" s="0" t="n">
        <v>21</v>
      </c>
      <c r="C63" s="0" t="n">
        <v>2226</v>
      </c>
      <c r="D63" s="0" t="n">
        <v>21</v>
      </c>
      <c r="E63" s="0" t="n">
        <v>16.5</v>
      </c>
      <c r="F63" s="0" t="n">
        <v>21</v>
      </c>
      <c r="G63" s="0" t="n">
        <v>72</v>
      </c>
      <c r="H63" s="0" t="n">
        <v>21</v>
      </c>
      <c r="I63" s="0" t="n">
        <v>1</v>
      </c>
      <c r="J63" s="0" t="n">
        <v>21</v>
      </c>
    </row>
    <row r="64" customFormat="false" ht="13.8" hidden="false" customHeight="false" outlineLevel="0" collapsed="false">
      <c r="A64" s="0" t="n">
        <v>165</v>
      </c>
      <c r="B64" s="0" t="n">
        <v>13</v>
      </c>
      <c r="C64" s="0" t="n">
        <v>4274</v>
      </c>
      <c r="D64" s="0" t="n">
        <v>13</v>
      </c>
      <c r="E64" s="0" t="n">
        <v>12</v>
      </c>
      <c r="F64" s="0" t="n">
        <v>13</v>
      </c>
      <c r="G64" s="0" t="n">
        <v>72</v>
      </c>
      <c r="H64" s="0" t="n">
        <v>13</v>
      </c>
      <c r="I64" s="0" t="n">
        <v>1</v>
      </c>
      <c r="J64" s="0" t="n">
        <v>13</v>
      </c>
    </row>
    <row r="65" customFormat="false" ht="13.8" hidden="false" customHeight="false" outlineLevel="0" collapsed="false">
      <c r="A65" s="0" t="n">
        <v>175</v>
      </c>
      <c r="B65" s="0" t="n">
        <v>14</v>
      </c>
      <c r="C65" s="0" t="n">
        <v>4385</v>
      </c>
      <c r="D65" s="0" t="n">
        <v>14</v>
      </c>
      <c r="E65" s="0" t="n">
        <v>12</v>
      </c>
      <c r="F65" s="0" t="n">
        <v>14</v>
      </c>
      <c r="G65" s="0" t="n">
        <v>72</v>
      </c>
      <c r="H65" s="0" t="n">
        <v>14</v>
      </c>
      <c r="I65" s="0" t="n">
        <v>1</v>
      </c>
      <c r="J65" s="0" t="n">
        <v>14</v>
      </c>
    </row>
    <row r="66" customFormat="false" ht="13.8" hidden="false" customHeight="false" outlineLevel="0" collapsed="false">
      <c r="A66" s="0" t="n">
        <v>150</v>
      </c>
      <c r="B66" s="0" t="n">
        <v>15</v>
      </c>
      <c r="C66" s="0" t="n">
        <v>4135</v>
      </c>
      <c r="D66" s="0" t="n">
        <v>15</v>
      </c>
      <c r="E66" s="0" t="n">
        <v>13.5</v>
      </c>
      <c r="F66" s="0" t="n">
        <v>15</v>
      </c>
      <c r="G66" s="0" t="n">
        <v>72</v>
      </c>
      <c r="H66" s="0" t="n">
        <v>15</v>
      </c>
      <c r="I66" s="0" t="n">
        <v>1</v>
      </c>
      <c r="J66" s="0" t="n">
        <v>15</v>
      </c>
    </row>
    <row r="67" customFormat="false" ht="13.8" hidden="false" customHeight="false" outlineLevel="0" collapsed="false">
      <c r="A67" s="0" t="n">
        <v>153</v>
      </c>
      <c r="B67" s="0" t="n">
        <v>14</v>
      </c>
      <c r="C67" s="0" t="n">
        <v>4129</v>
      </c>
      <c r="D67" s="0" t="n">
        <v>14</v>
      </c>
      <c r="E67" s="0" t="n">
        <v>13</v>
      </c>
      <c r="F67" s="0" t="n">
        <v>14</v>
      </c>
      <c r="G67" s="0" t="n">
        <v>72</v>
      </c>
      <c r="H67" s="0" t="n">
        <v>14</v>
      </c>
      <c r="I67" s="0" t="n">
        <v>1</v>
      </c>
      <c r="J67" s="0" t="n">
        <v>14</v>
      </c>
    </row>
    <row r="68" customFormat="false" ht="13.8" hidden="false" customHeight="false" outlineLevel="0" collapsed="false">
      <c r="A68" s="0" t="n">
        <v>150</v>
      </c>
      <c r="B68" s="0" t="n">
        <v>17</v>
      </c>
      <c r="C68" s="0" t="n">
        <v>3672</v>
      </c>
      <c r="D68" s="0" t="n">
        <v>17</v>
      </c>
      <c r="E68" s="0" t="n">
        <v>11.5</v>
      </c>
      <c r="F68" s="0" t="n">
        <v>17</v>
      </c>
      <c r="G68" s="0" t="n">
        <v>72</v>
      </c>
      <c r="H68" s="0" t="n">
        <v>17</v>
      </c>
      <c r="I68" s="0" t="n">
        <v>1</v>
      </c>
      <c r="J68" s="0" t="n">
        <v>17</v>
      </c>
    </row>
    <row r="69" customFormat="false" ht="13.8" hidden="false" customHeight="false" outlineLevel="0" collapsed="false">
      <c r="A69" s="0" t="n">
        <v>208</v>
      </c>
      <c r="B69" s="0" t="n">
        <v>11</v>
      </c>
      <c r="C69" s="0" t="n">
        <v>4633</v>
      </c>
      <c r="D69" s="0" t="n">
        <v>11</v>
      </c>
      <c r="E69" s="0" t="n">
        <v>11</v>
      </c>
      <c r="F69" s="0" t="n">
        <v>11</v>
      </c>
      <c r="G69" s="0" t="n">
        <v>72</v>
      </c>
      <c r="H69" s="0" t="n">
        <v>11</v>
      </c>
      <c r="I69" s="0" t="n">
        <v>1</v>
      </c>
      <c r="J69" s="0" t="n">
        <v>11</v>
      </c>
    </row>
    <row r="70" customFormat="false" ht="13.8" hidden="false" customHeight="false" outlineLevel="0" collapsed="false">
      <c r="A70" s="0" t="n">
        <v>155</v>
      </c>
      <c r="B70" s="0" t="n">
        <v>13</v>
      </c>
      <c r="C70" s="0" t="n">
        <v>4502</v>
      </c>
      <c r="D70" s="0" t="n">
        <v>13</v>
      </c>
      <c r="E70" s="0" t="n">
        <v>13.5</v>
      </c>
      <c r="F70" s="0" t="n">
        <v>13</v>
      </c>
      <c r="G70" s="0" t="n">
        <v>72</v>
      </c>
      <c r="H70" s="0" t="n">
        <v>13</v>
      </c>
      <c r="I70" s="0" t="n">
        <v>1</v>
      </c>
      <c r="J70" s="0" t="n">
        <v>13</v>
      </c>
    </row>
    <row r="71" customFormat="false" ht="13.8" hidden="false" customHeight="false" outlineLevel="0" collapsed="false">
      <c r="A71" s="0" t="n">
        <v>160</v>
      </c>
      <c r="B71" s="0" t="n">
        <v>12</v>
      </c>
      <c r="C71" s="0" t="n">
        <v>4456</v>
      </c>
      <c r="D71" s="0" t="n">
        <v>12</v>
      </c>
      <c r="E71" s="0" t="n">
        <v>13.5</v>
      </c>
      <c r="F71" s="0" t="n">
        <v>12</v>
      </c>
      <c r="G71" s="0" t="n">
        <v>72</v>
      </c>
      <c r="H71" s="0" t="n">
        <v>12</v>
      </c>
      <c r="I71" s="0" t="n">
        <v>1</v>
      </c>
      <c r="J71" s="0" t="n">
        <v>12</v>
      </c>
    </row>
    <row r="72" customFormat="false" ht="13.8" hidden="false" customHeight="false" outlineLevel="0" collapsed="false">
      <c r="A72" s="0" t="n">
        <v>190</v>
      </c>
      <c r="B72" s="0" t="n">
        <v>13</v>
      </c>
      <c r="C72" s="0" t="n">
        <v>4422</v>
      </c>
      <c r="D72" s="0" t="n">
        <v>13</v>
      </c>
      <c r="E72" s="0" t="n">
        <v>12.5</v>
      </c>
      <c r="F72" s="0" t="n">
        <v>13</v>
      </c>
      <c r="G72" s="0" t="n">
        <v>72</v>
      </c>
      <c r="H72" s="0" t="n">
        <v>13</v>
      </c>
      <c r="I72" s="0" t="n">
        <v>1</v>
      </c>
      <c r="J72" s="0" t="n">
        <v>13</v>
      </c>
    </row>
    <row r="73" customFormat="false" ht="13.8" hidden="false" customHeight="false" outlineLevel="0" collapsed="false">
      <c r="A73" s="0" t="n">
        <v>97</v>
      </c>
      <c r="B73" s="0" t="n">
        <v>19</v>
      </c>
      <c r="C73" s="0" t="n">
        <v>2330</v>
      </c>
      <c r="D73" s="0" t="n">
        <v>19</v>
      </c>
      <c r="E73" s="0" t="n">
        <v>13.5</v>
      </c>
      <c r="F73" s="0" t="n">
        <v>19</v>
      </c>
      <c r="G73" s="0" t="n">
        <v>72</v>
      </c>
      <c r="H73" s="0" t="n">
        <v>19</v>
      </c>
      <c r="I73" s="0" t="n">
        <v>3</v>
      </c>
      <c r="J73" s="0" t="n">
        <v>19</v>
      </c>
    </row>
    <row r="74" customFormat="false" ht="13.8" hidden="false" customHeight="false" outlineLevel="0" collapsed="false">
      <c r="A74" s="0" t="n">
        <v>150</v>
      </c>
      <c r="B74" s="0" t="n">
        <v>15</v>
      </c>
      <c r="C74" s="0" t="n">
        <v>3892</v>
      </c>
      <c r="D74" s="0" t="n">
        <v>15</v>
      </c>
      <c r="E74" s="0" t="n">
        <v>12.5</v>
      </c>
      <c r="F74" s="0" t="n">
        <v>15</v>
      </c>
      <c r="G74" s="0" t="n">
        <v>72</v>
      </c>
      <c r="H74" s="0" t="n">
        <v>15</v>
      </c>
      <c r="I74" s="0" t="n">
        <v>1</v>
      </c>
      <c r="J74" s="0" t="n">
        <v>15</v>
      </c>
    </row>
    <row r="75" customFormat="false" ht="13.8" hidden="false" customHeight="false" outlineLevel="0" collapsed="false">
      <c r="A75" s="0" t="n">
        <v>130</v>
      </c>
      <c r="B75" s="0" t="n">
        <v>13</v>
      </c>
      <c r="C75" s="0" t="n">
        <v>4098</v>
      </c>
      <c r="D75" s="0" t="n">
        <v>13</v>
      </c>
      <c r="E75" s="0" t="n">
        <v>14</v>
      </c>
      <c r="F75" s="0" t="n">
        <v>13</v>
      </c>
      <c r="G75" s="0" t="n">
        <v>72</v>
      </c>
      <c r="H75" s="0" t="n">
        <v>13</v>
      </c>
      <c r="I75" s="0" t="n">
        <v>1</v>
      </c>
      <c r="J75" s="0" t="n">
        <v>13</v>
      </c>
    </row>
    <row r="76" customFormat="false" ht="13.8" hidden="false" customHeight="false" outlineLevel="0" collapsed="false">
      <c r="A76" s="0" t="n">
        <v>140</v>
      </c>
      <c r="B76" s="0" t="n">
        <v>13</v>
      </c>
      <c r="C76" s="0" t="n">
        <v>4294</v>
      </c>
      <c r="D76" s="0" t="n">
        <v>13</v>
      </c>
      <c r="E76" s="0" t="n">
        <v>16</v>
      </c>
      <c r="F76" s="0" t="n">
        <v>13</v>
      </c>
      <c r="G76" s="0" t="n">
        <v>72</v>
      </c>
      <c r="H76" s="0" t="n">
        <v>13</v>
      </c>
      <c r="I76" s="0" t="n">
        <v>1</v>
      </c>
      <c r="J76" s="0" t="n">
        <v>13</v>
      </c>
    </row>
    <row r="77" customFormat="false" ht="13.8" hidden="false" customHeight="false" outlineLevel="0" collapsed="false">
      <c r="A77" s="0" t="n">
        <v>150</v>
      </c>
      <c r="B77" s="0" t="n">
        <v>14</v>
      </c>
      <c r="C77" s="0" t="n">
        <v>4077</v>
      </c>
      <c r="D77" s="0" t="n">
        <v>14</v>
      </c>
      <c r="E77" s="0" t="n">
        <v>14</v>
      </c>
      <c r="F77" s="0" t="n">
        <v>14</v>
      </c>
      <c r="G77" s="0" t="n">
        <v>72</v>
      </c>
      <c r="H77" s="0" t="n">
        <v>14</v>
      </c>
      <c r="I77" s="0" t="n">
        <v>1</v>
      </c>
      <c r="J77" s="0" t="n">
        <v>14</v>
      </c>
    </row>
    <row r="78" customFormat="false" ht="13.8" hidden="false" customHeight="false" outlineLevel="0" collapsed="false">
      <c r="A78" s="0" t="n">
        <v>112</v>
      </c>
      <c r="B78" s="0" t="n">
        <v>18</v>
      </c>
      <c r="C78" s="0" t="n">
        <v>2933</v>
      </c>
      <c r="D78" s="0" t="n">
        <v>18</v>
      </c>
      <c r="E78" s="0" t="n">
        <v>14.5</v>
      </c>
      <c r="F78" s="0" t="n">
        <v>18</v>
      </c>
      <c r="G78" s="0" t="n">
        <v>72</v>
      </c>
      <c r="H78" s="0" t="n">
        <v>18</v>
      </c>
      <c r="I78" s="0" t="n">
        <v>2</v>
      </c>
      <c r="J78" s="0" t="n">
        <v>18</v>
      </c>
    </row>
    <row r="79" customFormat="false" ht="13.8" hidden="false" customHeight="false" outlineLevel="0" collapsed="false">
      <c r="A79" s="0" t="n">
        <v>76</v>
      </c>
      <c r="B79" s="0" t="n">
        <v>22</v>
      </c>
      <c r="C79" s="0" t="n">
        <v>2511</v>
      </c>
      <c r="D79" s="0" t="n">
        <v>22</v>
      </c>
      <c r="E79" s="0" t="n">
        <v>18</v>
      </c>
      <c r="F79" s="0" t="n">
        <v>22</v>
      </c>
      <c r="G79" s="0" t="n">
        <v>72</v>
      </c>
      <c r="H79" s="0" t="n">
        <v>22</v>
      </c>
      <c r="I79" s="0" t="n">
        <v>2</v>
      </c>
      <c r="J79" s="0" t="n">
        <v>22</v>
      </c>
    </row>
    <row r="80" customFormat="false" ht="13.8" hidden="false" customHeight="false" outlineLevel="0" collapsed="false">
      <c r="A80" s="0" t="n">
        <v>87</v>
      </c>
      <c r="B80" s="0" t="n">
        <v>21</v>
      </c>
      <c r="C80" s="0" t="n">
        <v>2979</v>
      </c>
      <c r="D80" s="0" t="n">
        <v>21</v>
      </c>
      <c r="E80" s="0" t="n">
        <v>19.5</v>
      </c>
      <c r="F80" s="0" t="n">
        <v>21</v>
      </c>
      <c r="G80" s="0" t="n">
        <v>72</v>
      </c>
      <c r="H80" s="0" t="n">
        <v>21</v>
      </c>
      <c r="I80" s="0" t="n">
        <v>2</v>
      </c>
      <c r="J80" s="0" t="n">
        <v>21</v>
      </c>
    </row>
    <row r="81" customFormat="false" ht="13.8" hidden="false" customHeight="false" outlineLevel="0" collapsed="false">
      <c r="A81" s="0" t="n">
        <v>69</v>
      </c>
      <c r="B81" s="0" t="n">
        <v>26</v>
      </c>
      <c r="C81" s="0" t="n">
        <v>2189</v>
      </c>
      <c r="D81" s="0" t="n">
        <v>26</v>
      </c>
      <c r="E81" s="0" t="n">
        <v>18</v>
      </c>
      <c r="F81" s="0" t="n">
        <v>26</v>
      </c>
      <c r="G81" s="0" t="n">
        <v>72</v>
      </c>
      <c r="H81" s="0" t="n">
        <v>26</v>
      </c>
      <c r="I81" s="0" t="n">
        <v>2</v>
      </c>
      <c r="J81" s="0" t="n">
        <v>26</v>
      </c>
    </row>
    <row r="82" customFormat="false" ht="13.8" hidden="false" customHeight="false" outlineLevel="0" collapsed="false">
      <c r="A82" s="0" t="n">
        <v>86</v>
      </c>
      <c r="B82" s="0" t="n">
        <v>22</v>
      </c>
      <c r="C82" s="0" t="n">
        <v>2395</v>
      </c>
      <c r="D82" s="0" t="n">
        <v>22</v>
      </c>
      <c r="E82" s="0" t="n">
        <v>16</v>
      </c>
      <c r="F82" s="0" t="n">
        <v>22</v>
      </c>
      <c r="G82" s="0" t="n">
        <v>72</v>
      </c>
      <c r="H82" s="0" t="n">
        <v>22</v>
      </c>
      <c r="I82" s="0" t="n">
        <v>1</v>
      </c>
      <c r="J82" s="0" t="n">
        <v>22</v>
      </c>
    </row>
    <row r="83" customFormat="false" ht="13.8" hidden="false" customHeight="false" outlineLevel="0" collapsed="false">
      <c r="A83" s="0" t="n">
        <v>92</v>
      </c>
      <c r="B83" s="0" t="n">
        <v>28</v>
      </c>
      <c r="C83" s="0" t="n">
        <v>2288</v>
      </c>
      <c r="D83" s="0" t="n">
        <v>28</v>
      </c>
      <c r="E83" s="0" t="n">
        <v>17</v>
      </c>
      <c r="F83" s="0" t="n">
        <v>28</v>
      </c>
      <c r="G83" s="0" t="n">
        <v>72</v>
      </c>
      <c r="H83" s="0" t="n">
        <v>28</v>
      </c>
      <c r="I83" s="0" t="n">
        <v>3</v>
      </c>
      <c r="J83" s="0" t="n">
        <v>28</v>
      </c>
    </row>
    <row r="84" customFormat="false" ht="13.8" hidden="false" customHeight="false" outlineLevel="0" collapsed="false">
      <c r="A84" s="0" t="n">
        <v>97</v>
      </c>
      <c r="B84" s="0" t="n">
        <v>23</v>
      </c>
      <c r="C84" s="0" t="n">
        <v>2506</v>
      </c>
      <c r="D84" s="0" t="n">
        <v>23</v>
      </c>
      <c r="E84" s="0" t="n">
        <v>14.5</v>
      </c>
      <c r="F84" s="0" t="n">
        <v>23</v>
      </c>
      <c r="G84" s="0" t="n">
        <v>72</v>
      </c>
      <c r="H84" s="0" t="n">
        <v>23</v>
      </c>
      <c r="I84" s="0" t="n">
        <v>3</v>
      </c>
      <c r="J84" s="0" t="n">
        <v>23</v>
      </c>
    </row>
    <row r="85" customFormat="false" ht="13.8" hidden="false" customHeight="false" outlineLevel="0" collapsed="false">
      <c r="A85" s="0" t="n">
        <v>80</v>
      </c>
      <c r="B85" s="0" t="n">
        <v>28</v>
      </c>
      <c r="C85" s="0" t="n">
        <v>2164</v>
      </c>
      <c r="D85" s="0" t="n">
        <v>28</v>
      </c>
      <c r="E85" s="0" t="n">
        <v>15</v>
      </c>
      <c r="F85" s="0" t="n">
        <v>28</v>
      </c>
      <c r="G85" s="0" t="n">
        <v>72</v>
      </c>
      <c r="H85" s="0" t="n">
        <v>28</v>
      </c>
      <c r="I85" s="0" t="n">
        <v>1</v>
      </c>
      <c r="J85" s="0" t="n">
        <v>28</v>
      </c>
    </row>
    <row r="86" customFormat="false" ht="13.8" hidden="false" customHeight="false" outlineLevel="0" collapsed="false">
      <c r="A86" s="0" t="n">
        <v>88</v>
      </c>
      <c r="B86" s="0" t="n">
        <v>27</v>
      </c>
      <c r="C86" s="0" t="n">
        <v>2100</v>
      </c>
      <c r="D86" s="0" t="n">
        <v>27</v>
      </c>
      <c r="E86" s="0" t="n">
        <v>16.5</v>
      </c>
      <c r="F86" s="0" t="n">
        <v>27</v>
      </c>
      <c r="G86" s="0" t="n">
        <v>72</v>
      </c>
      <c r="H86" s="0" t="n">
        <v>27</v>
      </c>
      <c r="I86" s="0" t="n">
        <v>3</v>
      </c>
      <c r="J86" s="0" t="n">
        <v>27</v>
      </c>
    </row>
    <row r="87" customFormat="false" ht="13.8" hidden="false" customHeight="false" outlineLevel="0" collapsed="false">
      <c r="A87" s="0" t="n">
        <v>175</v>
      </c>
      <c r="B87" s="0" t="n">
        <v>13</v>
      </c>
      <c r="C87" s="0" t="n">
        <v>4100</v>
      </c>
      <c r="D87" s="0" t="n">
        <v>13</v>
      </c>
      <c r="E87" s="0" t="n">
        <v>13</v>
      </c>
      <c r="F87" s="0" t="n">
        <v>13</v>
      </c>
      <c r="G87" s="0" t="n">
        <v>73</v>
      </c>
      <c r="H87" s="0" t="n">
        <v>13</v>
      </c>
      <c r="I87" s="0" t="n">
        <v>1</v>
      </c>
      <c r="J87" s="0" t="n">
        <v>13</v>
      </c>
    </row>
    <row r="88" customFormat="false" ht="13.8" hidden="false" customHeight="false" outlineLevel="0" collapsed="false">
      <c r="A88" s="0" t="n">
        <v>150</v>
      </c>
      <c r="B88" s="0" t="n">
        <v>14</v>
      </c>
      <c r="C88" s="0" t="n">
        <v>3672</v>
      </c>
      <c r="D88" s="0" t="n">
        <v>14</v>
      </c>
      <c r="E88" s="0" t="n">
        <v>11.5</v>
      </c>
      <c r="F88" s="0" t="n">
        <v>14</v>
      </c>
      <c r="G88" s="0" t="n">
        <v>73</v>
      </c>
      <c r="H88" s="0" t="n">
        <v>14</v>
      </c>
      <c r="I88" s="0" t="n">
        <v>1</v>
      </c>
      <c r="J88" s="0" t="n">
        <v>14</v>
      </c>
    </row>
    <row r="89" customFormat="false" ht="13.8" hidden="false" customHeight="false" outlineLevel="0" collapsed="false">
      <c r="A89" s="0" t="n">
        <v>145</v>
      </c>
      <c r="B89" s="0" t="n">
        <v>13</v>
      </c>
      <c r="C89" s="0" t="n">
        <v>3988</v>
      </c>
      <c r="D89" s="0" t="n">
        <v>13</v>
      </c>
      <c r="E89" s="0" t="n">
        <v>13</v>
      </c>
      <c r="F89" s="0" t="n">
        <v>13</v>
      </c>
      <c r="G89" s="0" t="n">
        <v>73</v>
      </c>
      <c r="H89" s="0" t="n">
        <v>13</v>
      </c>
      <c r="I89" s="0" t="n">
        <v>1</v>
      </c>
      <c r="J89" s="0" t="n">
        <v>13</v>
      </c>
    </row>
    <row r="90" customFormat="false" ht="13.8" hidden="false" customHeight="false" outlineLevel="0" collapsed="false">
      <c r="A90" s="0" t="n">
        <v>137</v>
      </c>
      <c r="B90" s="0" t="n">
        <v>14</v>
      </c>
      <c r="C90" s="0" t="n">
        <v>4042</v>
      </c>
      <c r="D90" s="0" t="n">
        <v>14</v>
      </c>
      <c r="E90" s="0" t="n">
        <v>14.5</v>
      </c>
      <c r="F90" s="0" t="n">
        <v>14</v>
      </c>
      <c r="G90" s="0" t="n">
        <v>73</v>
      </c>
      <c r="H90" s="0" t="n">
        <v>14</v>
      </c>
      <c r="I90" s="0" t="n">
        <v>1</v>
      </c>
      <c r="J90" s="0" t="n">
        <v>14</v>
      </c>
    </row>
    <row r="91" customFormat="false" ht="13.8" hidden="false" customHeight="false" outlineLevel="0" collapsed="false">
      <c r="A91" s="0" t="n">
        <v>150</v>
      </c>
      <c r="B91" s="0" t="n">
        <v>15</v>
      </c>
      <c r="C91" s="0" t="n">
        <v>3777</v>
      </c>
      <c r="D91" s="0" t="n">
        <v>15</v>
      </c>
      <c r="E91" s="0" t="n">
        <v>12.5</v>
      </c>
      <c r="F91" s="0" t="n">
        <v>15</v>
      </c>
      <c r="G91" s="0" t="n">
        <v>73</v>
      </c>
      <c r="H91" s="0" t="n">
        <v>15</v>
      </c>
      <c r="I91" s="0" t="n">
        <v>1</v>
      </c>
      <c r="J91" s="0" t="n">
        <v>15</v>
      </c>
    </row>
    <row r="92" customFormat="false" ht="13.8" hidden="false" customHeight="false" outlineLevel="0" collapsed="false">
      <c r="A92" s="0" t="n">
        <v>198</v>
      </c>
      <c r="B92" s="0" t="n">
        <v>12</v>
      </c>
      <c r="C92" s="0" t="n">
        <v>4952</v>
      </c>
      <c r="D92" s="0" t="n">
        <v>12</v>
      </c>
      <c r="E92" s="0" t="n">
        <v>11.5</v>
      </c>
      <c r="F92" s="0" t="n">
        <v>12</v>
      </c>
      <c r="G92" s="0" t="n">
        <v>73</v>
      </c>
      <c r="H92" s="0" t="n">
        <v>12</v>
      </c>
      <c r="I92" s="0" t="n">
        <v>1</v>
      </c>
      <c r="J92" s="0" t="n">
        <v>12</v>
      </c>
    </row>
    <row r="93" customFormat="false" ht="13.8" hidden="false" customHeight="false" outlineLevel="0" collapsed="false">
      <c r="A93" s="0" t="n">
        <v>150</v>
      </c>
      <c r="B93" s="0" t="n">
        <v>13</v>
      </c>
      <c r="C93" s="0" t="n">
        <v>4464</v>
      </c>
      <c r="D93" s="0" t="n">
        <v>13</v>
      </c>
      <c r="E93" s="0" t="n">
        <v>12</v>
      </c>
      <c r="F93" s="0" t="n">
        <v>13</v>
      </c>
      <c r="G93" s="0" t="n">
        <v>73</v>
      </c>
      <c r="H93" s="0" t="n">
        <v>13</v>
      </c>
      <c r="I93" s="0" t="n">
        <v>1</v>
      </c>
      <c r="J93" s="0" t="n">
        <v>13</v>
      </c>
    </row>
    <row r="94" customFormat="false" ht="13.8" hidden="false" customHeight="false" outlineLevel="0" collapsed="false">
      <c r="A94" s="0" t="n">
        <v>158</v>
      </c>
      <c r="B94" s="0" t="n">
        <v>13</v>
      </c>
      <c r="C94" s="0" t="n">
        <v>4363</v>
      </c>
      <c r="D94" s="0" t="n">
        <v>13</v>
      </c>
      <c r="E94" s="0" t="n">
        <v>13</v>
      </c>
      <c r="F94" s="0" t="n">
        <v>13</v>
      </c>
      <c r="G94" s="0" t="n">
        <v>73</v>
      </c>
      <c r="H94" s="0" t="n">
        <v>13</v>
      </c>
      <c r="I94" s="0" t="n">
        <v>1</v>
      </c>
      <c r="J94" s="0" t="n">
        <v>13</v>
      </c>
    </row>
    <row r="95" customFormat="false" ht="13.8" hidden="false" customHeight="false" outlineLevel="0" collapsed="false">
      <c r="A95" s="0" t="n">
        <v>150</v>
      </c>
      <c r="B95" s="0" t="n">
        <v>14</v>
      </c>
      <c r="C95" s="0" t="n">
        <v>4237</v>
      </c>
      <c r="D95" s="0" t="n">
        <v>14</v>
      </c>
      <c r="E95" s="0" t="n">
        <v>14.5</v>
      </c>
      <c r="F95" s="0" t="n">
        <v>14</v>
      </c>
      <c r="G95" s="0" t="n">
        <v>73</v>
      </c>
      <c r="H95" s="0" t="n">
        <v>14</v>
      </c>
      <c r="I95" s="0" t="n">
        <v>1</v>
      </c>
      <c r="J95" s="0" t="n">
        <v>14</v>
      </c>
    </row>
    <row r="96" customFormat="false" ht="13.8" hidden="false" customHeight="false" outlineLevel="0" collapsed="false">
      <c r="A96" s="0" t="n">
        <v>215</v>
      </c>
      <c r="B96" s="0" t="n">
        <v>13</v>
      </c>
      <c r="C96" s="0" t="n">
        <v>4735</v>
      </c>
      <c r="D96" s="0" t="n">
        <v>13</v>
      </c>
      <c r="E96" s="0" t="n">
        <v>11</v>
      </c>
      <c r="F96" s="0" t="n">
        <v>13</v>
      </c>
      <c r="G96" s="0" t="n">
        <v>73</v>
      </c>
      <c r="H96" s="0" t="n">
        <v>13</v>
      </c>
      <c r="I96" s="0" t="n">
        <v>1</v>
      </c>
      <c r="J96" s="0" t="n">
        <v>13</v>
      </c>
    </row>
    <row r="97" customFormat="false" ht="13.8" hidden="false" customHeight="false" outlineLevel="0" collapsed="false">
      <c r="A97" s="0" t="n">
        <v>225</v>
      </c>
      <c r="B97" s="0" t="n">
        <v>12</v>
      </c>
      <c r="C97" s="0" t="n">
        <v>4951</v>
      </c>
      <c r="D97" s="0" t="n">
        <v>12</v>
      </c>
      <c r="E97" s="0" t="n">
        <v>11</v>
      </c>
      <c r="F97" s="0" t="n">
        <v>12</v>
      </c>
      <c r="G97" s="0" t="n">
        <v>73</v>
      </c>
      <c r="H97" s="0" t="n">
        <v>12</v>
      </c>
      <c r="I97" s="0" t="n">
        <v>1</v>
      </c>
      <c r="J97" s="0" t="n">
        <v>12</v>
      </c>
    </row>
    <row r="98" customFormat="false" ht="13.8" hidden="false" customHeight="false" outlineLevel="0" collapsed="false">
      <c r="A98" s="0" t="n">
        <v>175</v>
      </c>
      <c r="B98" s="0" t="n">
        <v>13</v>
      </c>
      <c r="C98" s="0" t="n">
        <v>3821</v>
      </c>
      <c r="D98" s="0" t="n">
        <v>13</v>
      </c>
      <c r="E98" s="0" t="n">
        <v>11</v>
      </c>
      <c r="F98" s="0" t="n">
        <v>13</v>
      </c>
      <c r="G98" s="0" t="n">
        <v>73</v>
      </c>
      <c r="H98" s="0" t="n">
        <v>13</v>
      </c>
      <c r="I98" s="0" t="n">
        <v>1</v>
      </c>
      <c r="J98" s="0" t="n">
        <v>13</v>
      </c>
    </row>
    <row r="99" customFormat="false" ht="13.8" hidden="false" customHeight="false" outlineLevel="0" collapsed="false">
      <c r="A99" s="0" t="n">
        <v>105</v>
      </c>
      <c r="B99" s="0" t="n">
        <v>18</v>
      </c>
      <c r="C99" s="0" t="n">
        <v>3121</v>
      </c>
      <c r="D99" s="0" t="n">
        <v>18</v>
      </c>
      <c r="E99" s="0" t="n">
        <v>16.5</v>
      </c>
      <c r="F99" s="0" t="n">
        <v>18</v>
      </c>
      <c r="G99" s="0" t="n">
        <v>73</v>
      </c>
      <c r="H99" s="0" t="n">
        <v>18</v>
      </c>
      <c r="I99" s="0" t="n">
        <v>1</v>
      </c>
      <c r="J99" s="0" t="n">
        <v>18</v>
      </c>
    </row>
    <row r="100" customFormat="false" ht="13.8" hidden="false" customHeight="false" outlineLevel="0" collapsed="false">
      <c r="A100" s="0" t="n">
        <v>100</v>
      </c>
      <c r="B100" s="0" t="n">
        <v>16</v>
      </c>
      <c r="C100" s="0" t="n">
        <v>3278</v>
      </c>
      <c r="D100" s="0" t="n">
        <v>16</v>
      </c>
      <c r="E100" s="0" t="n">
        <v>18</v>
      </c>
      <c r="F100" s="0" t="n">
        <v>16</v>
      </c>
      <c r="G100" s="0" t="n">
        <v>73</v>
      </c>
      <c r="H100" s="0" t="n">
        <v>16</v>
      </c>
      <c r="I100" s="0" t="n">
        <v>1</v>
      </c>
      <c r="J100" s="0" t="n">
        <v>16</v>
      </c>
    </row>
    <row r="101" customFormat="false" ht="13.8" hidden="false" customHeight="false" outlineLevel="0" collapsed="false">
      <c r="A101" s="0" t="n">
        <v>100</v>
      </c>
      <c r="B101" s="0" t="n">
        <v>18</v>
      </c>
      <c r="C101" s="0" t="n">
        <v>2945</v>
      </c>
      <c r="D101" s="0" t="n">
        <v>18</v>
      </c>
      <c r="E101" s="0" t="n">
        <v>16</v>
      </c>
      <c r="F101" s="0" t="n">
        <v>18</v>
      </c>
      <c r="G101" s="0" t="n">
        <v>73</v>
      </c>
      <c r="H101" s="0" t="n">
        <v>18</v>
      </c>
      <c r="I101" s="0" t="n">
        <v>1</v>
      </c>
      <c r="J101" s="0" t="n">
        <v>18</v>
      </c>
    </row>
    <row r="102" customFormat="false" ht="13.8" hidden="false" customHeight="false" outlineLevel="0" collapsed="false">
      <c r="A102" s="0" t="n">
        <v>88</v>
      </c>
      <c r="B102" s="0" t="n">
        <v>18</v>
      </c>
      <c r="C102" s="0" t="n">
        <v>3021</v>
      </c>
      <c r="D102" s="0" t="n">
        <v>18</v>
      </c>
      <c r="E102" s="0" t="n">
        <v>16.5</v>
      </c>
      <c r="F102" s="0" t="n">
        <v>18</v>
      </c>
      <c r="G102" s="0" t="n">
        <v>73</v>
      </c>
      <c r="H102" s="0" t="n">
        <v>18</v>
      </c>
      <c r="I102" s="0" t="n">
        <v>1</v>
      </c>
      <c r="J102" s="0" t="n">
        <v>18</v>
      </c>
    </row>
    <row r="103" customFormat="false" ht="13.8" hidden="false" customHeight="false" outlineLevel="0" collapsed="false">
      <c r="A103" s="0" t="n">
        <v>95</v>
      </c>
      <c r="B103" s="0" t="n">
        <v>23</v>
      </c>
      <c r="C103" s="0" t="n">
        <v>2904</v>
      </c>
      <c r="D103" s="0" t="n">
        <v>23</v>
      </c>
      <c r="E103" s="0" t="n">
        <v>16</v>
      </c>
      <c r="F103" s="0" t="n">
        <v>23</v>
      </c>
      <c r="G103" s="0" t="n">
        <v>73</v>
      </c>
      <c r="H103" s="0" t="n">
        <v>23</v>
      </c>
      <c r="I103" s="0" t="n">
        <v>1</v>
      </c>
      <c r="J103" s="0" t="n">
        <v>23</v>
      </c>
    </row>
    <row r="104" customFormat="false" ht="13.8" hidden="false" customHeight="false" outlineLevel="0" collapsed="false">
      <c r="A104" s="0" t="n">
        <v>46</v>
      </c>
      <c r="B104" s="0" t="n">
        <v>26</v>
      </c>
      <c r="C104" s="0" t="n">
        <v>1950</v>
      </c>
      <c r="D104" s="0" t="n">
        <v>26</v>
      </c>
      <c r="E104" s="0" t="n">
        <v>21</v>
      </c>
      <c r="F104" s="0" t="n">
        <v>26</v>
      </c>
      <c r="G104" s="0" t="n">
        <v>73</v>
      </c>
      <c r="H104" s="0" t="n">
        <v>26</v>
      </c>
      <c r="I104" s="0" t="n">
        <v>2</v>
      </c>
      <c r="J104" s="0" t="n">
        <v>26</v>
      </c>
    </row>
    <row r="105" customFormat="false" ht="13.8" hidden="false" customHeight="false" outlineLevel="0" collapsed="false">
      <c r="A105" s="0" t="n">
        <v>150</v>
      </c>
      <c r="B105" s="0" t="n">
        <v>11</v>
      </c>
      <c r="C105" s="0" t="n">
        <v>4997</v>
      </c>
      <c r="D105" s="0" t="n">
        <v>11</v>
      </c>
      <c r="E105" s="0" t="n">
        <v>14</v>
      </c>
      <c r="F105" s="0" t="n">
        <v>11</v>
      </c>
      <c r="G105" s="0" t="n">
        <v>73</v>
      </c>
      <c r="H105" s="0" t="n">
        <v>11</v>
      </c>
      <c r="I105" s="0" t="n">
        <v>1</v>
      </c>
      <c r="J105" s="0" t="n">
        <v>11</v>
      </c>
    </row>
    <row r="106" customFormat="false" ht="13.8" hidden="false" customHeight="false" outlineLevel="0" collapsed="false">
      <c r="A106" s="0" t="n">
        <v>167</v>
      </c>
      <c r="B106" s="0" t="n">
        <v>12</v>
      </c>
      <c r="C106" s="0" t="n">
        <v>4906</v>
      </c>
      <c r="D106" s="0" t="n">
        <v>12</v>
      </c>
      <c r="E106" s="0" t="n">
        <v>12.5</v>
      </c>
      <c r="F106" s="0" t="n">
        <v>12</v>
      </c>
      <c r="G106" s="0" t="n">
        <v>73</v>
      </c>
      <c r="H106" s="0" t="n">
        <v>12</v>
      </c>
      <c r="I106" s="0" t="n">
        <v>1</v>
      </c>
      <c r="J106" s="0" t="n">
        <v>12</v>
      </c>
    </row>
    <row r="107" customFormat="false" ht="13.8" hidden="false" customHeight="false" outlineLevel="0" collapsed="false">
      <c r="A107" s="0" t="n">
        <v>170</v>
      </c>
      <c r="B107" s="0" t="n">
        <v>13</v>
      </c>
      <c r="C107" s="0" t="n">
        <v>4654</v>
      </c>
      <c r="D107" s="0" t="n">
        <v>13</v>
      </c>
      <c r="E107" s="0" t="n">
        <v>13</v>
      </c>
      <c r="F107" s="0" t="n">
        <v>13</v>
      </c>
      <c r="G107" s="0" t="n">
        <v>73</v>
      </c>
      <c r="H107" s="0" t="n">
        <v>13</v>
      </c>
      <c r="I107" s="0" t="n">
        <v>1</v>
      </c>
      <c r="J107" s="0" t="n">
        <v>13</v>
      </c>
    </row>
    <row r="108" customFormat="false" ht="13.8" hidden="false" customHeight="false" outlineLevel="0" collapsed="false">
      <c r="A108" s="0" t="n">
        <v>180</v>
      </c>
      <c r="B108" s="0" t="n">
        <v>12</v>
      </c>
      <c r="C108" s="0" t="n">
        <v>4499</v>
      </c>
      <c r="D108" s="0" t="n">
        <v>12</v>
      </c>
      <c r="E108" s="0" t="n">
        <v>12.5</v>
      </c>
      <c r="F108" s="0" t="n">
        <v>12</v>
      </c>
      <c r="G108" s="0" t="n">
        <v>73</v>
      </c>
      <c r="H108" s="0" t="n">
        <v>12</v>
      </c>
      <c r="I108" s="0" t="n">
        <v>1</v>
      </c>
      <c r="J108" s="0" t="n">
        <v>12</v>
      </c>
    </row>
    <row r="109" customFormat="false" ht="13.8" hidden="false" customHeight="false" outlineLevel="0" collapsed="false">
      <c r="A109" s="0" t="n">
        <v>100</v>
      </c>
      <c r="B109" s="0" t="n">
        <v>18</v>
      </c>
      <c r="C109" s="0" t="n">
        <v>2789</v>
      </c>
      <c r="D109" s="0" t="n">
        <v>18</v>
      </c>
      <c r="E109" s="0" t="n">
        <v>15</v>
      </c>
      <c r="F109" s="0" t="n">
        <v>18</v>
      </c>
      <c r="G109" s="0" t="n">
        <v>73</v>
      </c>
      <c r="H109" s="0" t="n">
        <v>18</v>
      </c>
      <c r="I109" s="0" t="n">
        <v>1</v>
      </c>
      <c r="J109" s="0" t="n">
        <v>18</v>
      </c>
    </row>
    <row r="110" customFormat="false" ht="13.8" hidden="false" customHeight="false" outlineLevel="0" collapsed="false">
      <c r="A110" s="0" t="n">
        <v>88</v>
      </c>
      <c r="B110" s="0" t="n">
        <v>20</v>
      </c>
      <c r="C110" s="0" t="n">
        <v>2279</v>
      </c>
      <c r="D110" s="0" t="n">
        <v>20</v>
      </c>
      <c r="E110" s="0" t="n">
        <v>19</v>
      </c>
      <c r="F110" s="0" t="n">
        <v>20</v>
      </c>
      <c r="G110" s="0" t="n">
        <v>73</v>
      </c>
      <c r="H110" s="0" t="n">
        <v>20</v>
      </c>
      <c r="I110" s="0" t="n">
        <v>3</v>
      </c>
      <c r="J110" s="0" t="n">
        <v>20</v>
      </c>
    </row>
    <row r="111" customFormat="false" ht="13.8" hidden="false" customHeight="false" outlineLevel="0" collapsed="false">
      <c r="A111" s="0" t="n">
        <v>72</v>
      </c>
      <c r="B111" s="0" t="n">
        <v>21</v>
      </c>
      <c r="C111" s="0" t="n">
        <v>2401</v>
      </c>
      <c r="D111" s="0" t="n">
        <v>21</v>
      </c>
      <c r="E111" s="0" t="n">
        <v>19.5</v>
      </c>
      <c r="F111" s="0" t="n">
        <v>21</v>
      </c>
      <c r="G111" s="0" t="n">
        <v>73</v>
      </c>
      <c r="H111" s="0" t="n">
        <v>21</v>
      </c>
      <c r="I111" s="0" t="n">
        <v>1</v>
      </c>
      <c r="J111" s="0" t="n">
        <v>21</v>
      </c>
    </row>
    <row r="112" customFormat="false" ht="13.8" hidden="false" customHeight="false" outlineLevel="0" collapsed="false">
      <c r="A112" s="0" t="n">
        <v>94</v>
      </c>
      <c r="B112" s="0" t="n">
        <v>22</v>
      </c>
      <c r="C112" s="0" t="n">
        <v>2379</v>
      </c>
      <c r="D112" s="0" t="n">
        <v>22</v>
      </c>
      <c r="E112" s="0" t="n">
        <v>16.5</v>
      </c>
      <c r="F112" s="0" t="n">
        <v>22</v>
      </c>
      <c r="G112" s="0" t="n">
        <v>73</v>
      </c>
      <c r="H112" s="0" t="n">
        <v>22</v>
      </c>
      <c r="I112" s="0" t="n">
        <v>3</v>
      </c>
      <c r="J112" s="0" t="n">
        <v>22</v>
      </c>
    </row>
    <row r="113" customFormat="false" ht="13.8" hidden="false" customHeight="false" outlineLevel="0" collapsed="false">
      <c r="A113" s="0" t="n">
        <v>90</v>
      </c>
      <c r="B113" s="0" t="n">
        <v>18</v>
      </c>
      <c r="C113" s="0" t="n">
        <v>2124</v>
      </c>
      <c r="D113" s="0" t="n">
        <v>18</v>
      </c>
      <c r="E113" s="0" t="n">
        <v>13.5</v>
      </c>
      <c r="F113" s="0" t="n">
        <v>18</v>
      </c>
      <c r="G113" s="0" t="n">
        <v>73</v>
      </c>
      <c r="H113" s="0" t="n">
        <v>18</v>
      </c>
      <c r="I113" s="0" t="n">
        <v>3</v>
      </c>
      <c r="J113" s="0" t="n">
        <v>18</v>
      </c>
    </row>
    <row r="114" customFormat="false" ht="13.8" hidden="false" customHeight="false" outlineLevel="0" collapsed="false">
      <c r="A114" s="0" t="n">
        <v>85</v>
      </c>
      <c r="B114" s="0" t="n">
        <v>19</v>
      </c>
      <c r="C114" s="0" t="n">
        <v>2310</v>
      </c>
      <c r="D114" s="0" t="n">
        <v>19</v>
      </c>
      <c r="E114" s="0" t="n">
        <v>18.5</v>
      </c>
      <c r="F114" s="0" t="n">
        <v>19</v>
      </c>
      <c r="G114" s="0" t="n">
        <v>73</v>
      </c>
      <c r="H114" s="0" t="n">
        <v>19</v>
      </c>
      <c r="I114" s="0" t="n">
        <v>1</v>
      </c>
      <c r="J114" s="0" t="n">
        <v>19</v>
      </c>
    </row>
    <row r="115" customFormat="false" ht="13.8" hidden="false" customHeight="false" outlineLevel="0" collapsed="false">
      <c r="A115" s="0" t="n">
        <v>107</v>
      </c>
      <c r="B115" s="0" t="n">
        <v>21</v>
      </c>
      <c r="C115" s="0" t="n">
        <v>2472</v>
      </c>
      <c r="D115" s="0" t="n">
        <v>21</v>
      </c>
      <c r="E115" s="0" t="n">
        <v>14</v>
      </c>
      <c r="F115" s="0" t="n">
        <v>21</v>
      </c>
      <c r="G115" s="0" t="n">
        <v>73</v>
      </c>
      <c r="H115" s="0" t="n">
        <v>21</v>
      </c>
      <c r="I115" s="0" t="n">
        <v>1</v>
      </c>
      <c r="J115" s="0" t="n">
        <v>21</v>
      </c>
    </row>
    <row r="116" customFormat="false" ht="13.8" hidden="false" customHeight="false" outlineLevel="0" collapsed="false">
      <c r="A116" s="0" t="n">
        <v>90</v>
      </c>
      <c r="B116" s="0" t="n">
        <v>26</v>
      </c>
      <c r="C116" s="0" t="n">
        <v>2265</v>
      </c>
      <c r="D116" s="0" t="n">
        <v>26</v>
      </c>
      <c r="E116" s="0" t="n">
        <v>15.5</v>
      </c>
      <c r="F116" s="0" t="n">
        <v>26</v>
      </c>
      <c r="G116" s="0" t="n">
        <v>73</v>
      </c>
      <c r="H116" s="0" t="n">
        <v>26</v>
      </c>
      <c r="I116" s="0" t="n">
        <v>2</v>
      </c>
      <c r="J116" s="0" t="n">
        <v>26</v>
      </c>
    </row>
    <row r="117" customFormat="false" ht="13.8" hidden="false" customHeight="false" outlineLevel="0" collapsed="false">
      <c r="A117" s="0" t="n">
        <v>145</v>
      </c>
      <c r="B117" s="0" t="n">
        <v>15</v>
      </c>
      <c r="C117" s="0" t="n">
        <v>4082</v>
      </c>
      <c r="D117" s="0" t="n">
        <v>15</v>
      </c>
      <c r="E117" s="0" t="n">
        <v>13</v>
      </c>
      <c r="F117" s="0" t="n">
        <v>15</v>
      </c>
      <c r="G117" s="0" t="n">
        <v>73</v>
      </c>
      <c r="H117" s="0" t="n">
        <v>15</v>
      </c>
      <c r="I117" s="0" t="n">
        <v>1</v>
      </c>
      <c r="J117" s="0" t="n">
        <v>15</v>
      </c>
    </row>
    <row r="118" customFormat="false" ht="13.8" hidden="false" customHeight="false" outlineLevel="0" collapsed="false">
      <c r="A118" s="0" t="n">
        <v>230</v>
      </c>
      <c r="B118" s="0" t="n">
        <v>16</v>
      </c>
      <c r="C118" s="0" t="n">
        <v>4278</v>
      </c>
      <c r="D118" s="0" t="n">
        <v>16</v>
      </c>
      <c r="E118" s="0" t="n">
        <v>9.5</v>
      </c>
      <c r="F118" s="0" t="n">
        <v>16</v>
      </c>
      <c r="G118" s="0" t="n">
        <v>73</v>
      </c>
      <c r="H118" s="0" t="n">
        <v>16</v>
      </c>
      <c r="I118" s="0" t="n">
        <v>1</v>
      </c>
      <c r="J118" s="0" t="n">
        <v>16</v>
      </c>
    </row>
    <row r="119" customFormat="false" ht="13.8" hidden="false" customHeight="false" outlineLevel="0" collapsed="false">
      <c r="A119" s="0" t="n">
        <v>49</v>
      </c>
      <c r="B119" s="0" t="n">
        <v>29</v>
      </c>
      <c r="C119" s="0" t="n">
        <v>1867</v>
      </c>
      <c r="D119" s="0" t="n">
        <v>29</v>
      </c>
      <c r="E119" s="0" t="n">
        <v>19.5</v>
      </c>
      <c r="F119" s="0" t="n">
        <v>29</v>
      </c>
      <c r="G119" s="0" t="n">
        <v>73</v>
      </c>
      <c r="H119" s="0" t="n">
        <v>29</v>
      </c>
      <c r="I119" s="0" t="n">
        <v>2</v>
      </c>
      <c r="J119" s="0" t="n">
        <v>29</v>
      </c>
    </row>
    <row r="120" customFormat="false" ht="13.8" hidden="false" customHeight="false" outlineLevel="0" collapsed="false">
      <c r="A120" s="0" t="n">
        <v>75</v>
      </c>
      <c r="B120" s="0" t="n">
        <v>24</v>
      </c>
      <c r="C120" s="0" t="n">
        <v>2158</v>
      </c>
      <c r="D120" s="0" t="n">
        <v>24</v>
      </c>
      <c r="E120" s="0" t="n">
        <v>15.5</v>
      </c>
      <c r="F120" s="0" t="n">
        <v>24</v>
      </c>
      <c r="G120" s="0" t="n">
        <v>73</v>
      </c>
      <c r="H120" s="0" t="n">
        <v>24</v>
      </c>
      <c r="I120" s="0" t="n">
        <v>2</v>
      </c>
      <c r="J120" s="0" t="n">
        <v>24</v>
      </c>
    </row>
    <row r="121" customFormat="false" ht="13.8" hidden="false" customHeight="false" outlineLevel="0" collapsed="false">
      <c r="A121" s="0" t="n">
        <v>91</v>
      </c>
      <c r="B121" s="0" t="n">
        <v>20</v>
      </c>
      <c r="C121" s="0" t="n">
        <v>2582</v>
      </c>
      <c r="D121" s="0" t="n">
        <v>20</v>
      </c>
      <c r="E121" s="0" t="n">
        <v>14</v>
      </c>
      <c r="F121" s="0" t="n">
        <v>20</v>
      </c>
      <c r="G121" s="0" t="n">
        <v>73</v>
      </c>
      <c r="H121" s="0" t="n">
        <v>20</v>
      </c>
      <c r="I121" s="0" t="n">
        <v>2</v>
      </c>
      <c r="J121" s="0" t="n">
        <v>20</v>
      </c>
    </row>
    <row r="122" customFormat="false" ht="13.8" hidden="false" customHeight="false" outlineLevel="0" collapsed="false">
      <c r="A122" s="0" t="n">
        <v>112</v>
      </c>
      <c r="B122" s="0" t="n">
        <v>19</v>
      </c>
      <c r="C122" s="0" t="n">
        <v>2868</v>
      </c>
      <c r="D122" s="0" t="n">
        <v>19</v>
      </c>
      <c r="E122" s="0" t="n">
        <v>15.5</v>
      </c>
      <c r="F122" s="0" t="n">
        <v>19</v>
      </c>
      <c r="G122" s="0" t="n">
        <v>73</v>
      </c>
      <c r="H122" s="0" t="n">
        <v>19</v>
      </c>
      <c r="I122" s="0" t="n">
        <v>2</v>
      </c>
      <c r="J122" s="0" t="n">
        <v>19</v>
      </c>
    </row>
    <row r="123" customFormat="false" ht="13.8" hidden="false" customHeight="false" outlineLevel="0" collapsed="false">
      <c r="A123" s="0" t="n">
        <v>150</v>
      </c>
      <c r="B123" s="0" t="n">
        <v>15</v>
      </c>
      <c r="C123" s="0" t="n">
        <v>3399</v>
      </c>
      <c r="D123" s="0" t="n">
        <v>15</v>
      </c>
      <c r="E123" s="0" t="n">
        <v>11</v>
      </c>
      <c r="F123" s="0" t="n">
        <v>15</v>
      </c>
      <c r="G123" s="0" t="n">
        <v>73</v>
      </c>
      <c r="H123" s="0" t="n">
        <v>15</v>
      </c>
      <c r="I123" s="0" t="n">
        <v>1</v>
      </c>
      <c r="J123" s="0" t="n">
        <v>15</v>
      </c>
    </row>
    <row r="124" customFormat="false" ht="13.8" hidden="false" customHeight="false" outlineLevel="0" collapsed="false">
      <c r="A124" s="0" t="n">
        <v>110</v>
      </c>
      <c r="B124" s="0" t="n">
        <v>24</v>
      </c>
      <c r="C124" s="0" t="n">
        <v>2660</v>
      </c>
      <c r="D124" s="0" t="n">
        <v>24</v>
      </c>
      <c r="E124" s="0" t="n">
        <v>14</v>
      </c>
      <c r="F124" s="0" t="n">
        <v>24</v>
      </c>
      <c r="G124" s="0" t="n">
        <v>73</v>
      </c>
      <c r="H124" s="0" t="n">
        <v>24</v>
      </c>
      <c r="I124" s="0" t="n">
        <v>2</v>
      </c>
      <c r="J124" s="0" t="n">
        <v>24</v>
      </c>
    </row>
    <row r="125" customFormat="false" ht="13.8" hidden="false" customHeight="false" outlineLevel="0" collapsed="false">
      <c r="A125" s="0" t="n">
        <v>122</v>
      </c>
      <c r="B125" s="0" t="n">
        <v>20</v>
      </c>
      <c r="C125" s="0" t="n">
        <v>2807</v>
      </c>
      <c r="D125" s="0" t="n">
        <v>20</v>
      </c>
      <c r="E125" s="0" t="n">
        <v>13.5</v>
      </c>
      <c r="F125" s="0" t="n">
        <v>20</v>
      </c>
      <c r="G125" s="0" t="n">
        <v>73</v>
      </c>
      <c r="H125" s="0" t="n">
        <v>20</v>
      </c>
      <c r="I125" s="0" t="n">
        <v>3</v>
      </c>
      <c r="J125" s="0" t="n">
        <v>20</v>
      </c>
    </row>
    <row r="126" customFormat="false" ht="13.8" hidden="false" customHeight="false" outlineLevel="0" collapsed="false">
      <c r="A126" s="0" t="n">
        <v>180</v>
      </c>
      <c r="B126" s="0" t="n">
        <v>11</v>
      </c>
      <c r="C126" s="0" t="n">
        <v>3664</v>
      </c>
      <c r="D126" s="0" t="n">
        <v>11</v>
      </c>
      <c r="E126" s="0" t="n">
        <v>11</v>
      </c>
      <c r="F126" s="0" t="n">
        <v>11</v>
      </c>
      <c r="G126" s="0" t="n">
        <v>73</v>
      </c>
      <c r="H126" s="0" t="n">
        <v>11</v>
      </c>
      <c r="I126" s="0" t="n">
        <v>1</v>
      </c>
      <c r="J126" s="0" t="n">
        <v>11</v>
      </c>
    </row>
    <row r="127" customFormat="false" ht="13.8" hidden="false" customHeight="false" outlineLevel="0" collapsed="false">
      <c r="A127" s="0" t="n">
        <v>95</v>
      </c>
      <c r="B127" s="0" t="n">
        <v>20</v>
      </c>
      <c r="C127" s="0" t="n">
        <v>3102</v>
      </c>
      <c r="D127" s="0" t="n">
        <v>20</v>
      </c>
      <c r="E127" s="0" t="n">
        <v>16.5</v>
      </c>
      <c r="F127" s="0" t="n">
        <v>20</v>
      </c>
      <c r="G127" s="0" t="n">
        <v>74</v>
      </c>
      <c r="H127" s="0" t="n">
        <v>20</v>
      </c>
      <c r="I127" s="0" t="n">
        <v>1</v>
      </c>
      <c r="J127" s="0" t="n">
        <v>20</v>
      </c>
    </row>
    <row r="128" customFormat="false" ht="13.8" hidden="false" customHeight="false" outlineLevel="0" collapsed="false">
      <c r="A128" s="0" t="n">
        <v>95</v>
      </c>
      <c r="B128" s="0" t="n">
        <v>21</v>
      </c>
      <c r="C128" s="0" t="n">
        <v>2875</v>
      </c>
      <c r="D128" s="0" t="n">
        <v>21</v>
      </c>
      <c r="E128" s="0" t="n">
        <v>17</v>
      </c>
      <c r="F128" s="0" t="n">
        <v>21</v>
      </c>
      <c r="G128" s="0" t="n">
        <v>74</v>
      </c>
      <c r="H128" s="0" t="n">
        <v>21</v>
      </c>
      <c r="I128" s="0" t="n">
        <v>1</v>
      </c>
      <c r="J128" s="0" t="n">
        <v>21</v>
      </c>
    </row>
    <row r="129" customFormat="false" ht="13.8" hidden="false" customHeight="false" outlineLevel="0" collapsed="false">
      <c r="A129" s="0" t="n">
        <v>100</v>
      </c>
      <c r="B129" s="0" t="n">
        <v>19</v>
      </c>
      <c r="C129" s="0" t="n">
        <v>2901</v>
      </c>
      <c r="D129" s="0" t="n">
        <v>19</v>
      </c>
      <c r="E129" s="0" t="n">
        <v>16</v>
      </c>
      <c r="F129" s="0" t="n">
        <v>19</v>
      </c>
      <c r="G129" s="0" t="n">
        <v>74</v>
      </c>
      <c r="H129" s="0" t="n">
        <v>19</v>
      </c>
      <c r="I129" s="0" t="n">
        <v>1</v>
      </c>
      <c r="J129" s="0" t="n">
        <v>19</v>
      </c>
    </row>
    <row r="130" customFormat="false" ht="13.8" hidden="false" customHeight="false" outlineLevel="0" collapsed="false">
      <c r="A130" s="0" t="n">
        <v>100</v>
      </c>
      <c r="B130" s="0" t="n">
        <v>15</v>
      </c>
      <c r="C130" s="0" t="n">
        <v>3336</v>
      </c>
      <c r="D130" s="0" t="n">
        <v>15</v>
      </c>
      <c r="E130" s="0" t="n">
        <v>17</v>
      </c>
      <c r="F130" s="0" t="n">
        <v>15</v>
      </c>
      <c r="G130" s="0" t="n">
        <v>74</v>
      </c>
      <c r="H130" s="0" t="n">
        <v>15</v>
      </c>
      <c r="I130" s="0" t="n">
        <v>1</v>
      </c>
      <c r="J130" s="0" t="n">
        <v>15</v>
      </c>
    </row>
    <row r="131" customFormat="false" ht="13.8" hidden="false" customHeight="false" outlineLevel="0" collapsed="false">
      <c r="A131" s="0" t="n">
        <v>67</v>
      </c>
      <c r="B131" s="0" t="n">
        <v>31</v>
      </c>
      <c r="C131" s="0" t="n">
        <v>1950</v>
      </c>
      <c r="D131" s="0" t="n">
        <v>31</v>
      </c>
      <c r="E131" s="0" t="n">
        <v>19</v>
      </c>
      <c r="F131" s="0" t="n">
        <v>31</v>
      </c>
      <c r="G131" s="0" t="n">
        <v>74</v>
      </c>
      <c r="H131" s="0" t="n">
        <v>31</v>
      </c>
      <c r="I131" s="0" t="n">
        <v>3</v>
      </c>
      <c r="J131" s="0" t="n">
        <v>31</v>
      </c>
    </row>
    <row r="132" customFormat="false" ht="13.8" hidden="false" customHeight="false" outlineLevel="0" collapsed="false">
      <c r="A132" s="0" t="n">
        <v>80</v>
      </c>
      <c r="B132" s="0" t="n">
        <v>26</v>
      </c>
      <c r="C132" s="0" t="n">
        <v>2451</v>
      </c>
      <c r="D132" s="0" t="n">
        <v>26</v>
      </c>
      <c r="E132" s="0" t="n">
        <v>16.5</v>
      </c>
      <c r="F132" s="0" t="n">
        <v>26</v>
      </c>
      <c r="G132" s="0" t="n">
        <v>74</v>
      </c>
      <c r="H132" s="0" t="n">
        <v>26</v>
      </c>
      <c r="I132" s="0" t="n">
        <v>1</v>
      </c>
      <c r="J132" s="0" t="n">
        <v>26</v>
      </c>
    </row>
    <row r="133" customFormat="false" ht="13.8" hidden="false" customHeight="false" outlineLevel="0" collapsed="false">
      <c r="A133" s="0" t="n">
        <v>65</v>
      </c>
      <c r="B133" s="0" t="n">
        <v>32</v>
      </c>
      <c r="C133" s="0" t="n">
        <v>1836</v>
      </c>
      <c r="D133" s="0" t="n">
        <v>32</v>
      </c>
      <c r="E133" s="0" t="n">
        <v>21</v>
      </c>
      <c r="F133" s="0" t="n">
        <v>32</v>
      </c>
      <c r="G133" s="0" t="n">
        <v>74</v>
      </c>
      <c r="H133" s="0" t="n">
        <v>32</v>
      </c>
      <c r="I133" s="0" t="n">
        <v>3</v>
      </c>
      <c r="J133" s="0" t="n">
        <v>32</v>
      </c>
    </row>
    <row r="134" customFormat="false" ht="13.8" hidden="false" customHeight="false" outlineLevel="0" collapsed="false">
      <c r="A134" s="0" t="n">
        <v>75</v>
      </c>
      <c r="B134" s="0" t="n">
        <v>25</v>
      </c>
      <c r="C134" s="0" t="n">
        <v>2542</v>
      </c>
      <c r="D134" s="0" t="n">
        <v>25</v>
      </c>
      <c r="E134" s="0" t="n">
        <v>17</v>
      </c>
      <c r="F134" s="0" t="n">
        <v>25</v>
      </c>
      <c r="G134" s="0" t="n">
        <v>74</v>
      </c>
      <c r="H134" s="0" t="n">
        <v>25</v>
      </c>
      <c r="I134" s="0" t="n">
        <v>1</v>
      </c>
      <c r="J134" s="0" t="n">
        <v>25</v>
      </c>
    </row>
    <row r="135" customFormat="false" ht="13.8" hidden="false" customHeight="false" outlineLevel="0" collapsed="false">
      <c r="A135" s="0" t="n">
        <v>100</v>
      </c>
      <c r="B135" s="0" t="n">
        <v>16</v>
      </c>
      <c r="C135" s="0" t="n">
        <v>3781</v>
      </c>
      <c r="D135" s="0" t="n">
        <v>16</v>
      </c>
      <c r="E135" s="0" t="n">
        <v>17</v>
      </c>
      <c r="F135" s="0" t="n">
        <v>16</v>
      </c>
      <c r="G135" s="0" t="n">
        <v>74</v>
      </c>
      <c r="H135" s="0" t="n">
        <v>16</v>
      </c>
      <c r="I135" s="0" t="n">
        <v>1</v>
      </c>
      <c r="J135" s="0" t="n">
        <v>16</v>
      </c>
    </row>
    <row r="136" customFormat="false" ht="13.8" hidden="false" customHeight="false" outlineLevel="0" collapsed="false">
      <c r="A136" s="0" t="n">
        <v>110</v>
      </c>
      <c r="B136" s="0" t="n">
        <v>16</v>
      </c>
      <c r="C136" s="0" t="n">
        <v>3632</v>
      </c>
      <c r="D136" s="0" t="n">
        <v>16</v>
      </c>
      <c r="E136" s="0" t="n">
        <v>18</v>
      </c>
      <c r="F136" s="0" t="n">
        <v>16</v>
      </c>
      <c r="G136" s="0" t="n">
        <v>74</v>
      </c>
      <c r="H136" s="0" t="n">
        <v>16</v>
      </c>
      <c r="I136" s="0" t="n">
        <v>1</v>
      </c>
      <c r="J136" s="0" t="n">
        <v>16</v>
      </c>
    </row>
    <row r="137" customFormat="false" ht="13.8" hidden="false" customHeight="false" outlineLevel="0" collapsed="false">
      <c r="A137" s="0" t="n">
        <v>105</v>
      </c>
      <c r="B137" s="0" t="n">
        <v>18</v>
      </c>
      <c r="C137" s="0" t="n">
        <v>3613</v>
      </c>
      <c r="D137" s="0" t="n">
        <v>18</v>
      </c>
      <c r="E137" s="0" t="n">
        <v>16.5</v>
      </c>
      <c r="F137" s="0" t="n">
        <v>18</v>
      </c>
      <c r="G137" s="0" t="n">
        <v>74</v>
      </c>
      <c r="H137" s="0" t="n">
        <v>18</v>
      </c>
      <c r="I137" s="0" t="n">
        <v>1</v>
      </c>
      <c r="J137" s="0" t="n">
        <v>18</v>
      </c>
    </row>
    <row r="138" customFormat="false" ht="13.8" hidden="false" customHeight="false" outlineLevel="0" collapsed="false">
      <c r="A138" s="0" t="n">
        <v>140</v>
      </c>
      <c r="B138" s="0" t="n">
        <v>16</v>
      </c>
      <c r="C138" s="0" t="n">
        <v>4141</v>
      </c>
      <c r="D138" s="0" t="n">
        <v>16</v>
      </c>
      <c r="E138" s="0" t="n">
        <v>14</v>
      </c>
      <c r="F138" s="0" t="n">
        <v>16</v>
      </c>
      <c r="G138" s="0" t="n">
        <v>74</v>
      </c>
      <c r="H138" s="0" t="n">
        <v>16</v>
      </c>
      <c r="I138" s="0" t="n">
        <v>1</v>
      </c>
      <c r="J138" s="0" t="n">
        <v>16</v>
      </c>
    </row>
    <row r="139" customFormat="false" ht="13.8" hidden="false" customHeight="false" outlineLevel="0" collapsed="false">
      <c r="A139" s="0" t="n">
        <v>150</v>
      </c>
      <c r="B139" s="0" t="n">
        <v>13</v>
      </c>
      <c r="C139" s="0" t="n">
        <v>4699</v>
      </c>
      <c r="D139" s="0" t="n">
        <v>13</v>
      </c>
      <c r="E139" s="0" t="n">
        <v>14.5</v>
      </c>
      <c r="F139" s="0" t="n">
        <v>13</v>
      </c>
      <c r="G139" s="0" t="n">
        <v>74</v>
      </c>
      <c r="H139" s="0" t="n">
        <v>13</v>
      </c>
      <c r="I139" s="0" t="n">
        <v>1</v>
      </c>
      <c r="J139" s="0" t="n">
        <v>13</v>
      </c>
    </row>
    <row r="140" customFormat="false" ht="13.8" hidden="false" customHeight="false" outlineLevel="0" collapsed="false">
      <c r="A140" s="0" t="n">
        <v>150</v>
      </c>
      <c r="B140" s="0" t="n">
        <v>14</v>
      </c>
      <c r="C140" s="0" t="n">
        <v>4457</v>
      </c>
      <c r="D140" s="0" t="n">
        <v>14</v>
      </c>
      <c r="E140" s="0" t="n">
        <v>13.5</v>
      </c>
      <c r="F140" s="0" t="n">
        <v>14</v>
      </c>
      <c r="G140" s="0" t="n">
        <v>74</v>
      </c>
      <c r="H140" s="0" t="n">
        <v>14</v>
      </c>
      <c r="I140" s="0" t="n">
        <v>1</v>
      </c>
      <c r="J140" s="0" t="n">
        <v>14</v>
      </c>
    </row>
    <row r="141" customFormat="false" ht="13.8" hidden="false" customHeight="false" outlineLevel="0" collapsed="false">
      <c r="A141" s="0" t="n">
        <v>140</v>
      </c>
      <c r="B141" s="0" t="n">
        <v>14</v>
      </c>
      <c r="C141" s="0" t="n">
        <v>4638</v>
      </c>
      <c r="D141" s="0" t="n">
        <v>14</v>
      </c>
      <c r="E141" s="0" t="n">
        <v>16</v>
      </c>
      <c r="F141" s="0" t="n">
        <v>14</v>
      </c>
      <c r="G141" s="0" t="n">
        <v>74</v>
      </c>
      <c r="H141" s="0" t="n">
        <v>14</v>
      </c>
      <c r="I141" s="0" t="n">
        <v>1</v>
      </c>
      <c r="J141" s="0" t="n">
        <v>14</v>
      </c>
    </row>
    <row r="142" customFormat="false" ht="13.8" hidden="false" customHeight="false" outlineLevel="0" collapsed="false">
      <c r="A142" s="0" t="n">
        <v>150</v>
      </c>
      <c r="B142" s="0" t="n">
        <v>14</v>
      </c>
      <c r="C142" s="0" t="n">
        <v>4257</v>
      </c>
      <c r="D142" s="0" t="n">
        <v>14</v>
      </c>
      <c r="E142" s="0" t="n">
        <v>15.5</v>
      </c>
      <c r="F142" s="0" t="n">
        <v>14</v>
      </c>
      <c r="G142" s="0" t="n">
        <v>74</v>
      </c>
      <c r="H142" s="0" t="n">
        <v>14</v>
      </c>
      <c r="I142" s="0" t="n">
        <v>1</v>
      </c>
      <c r="J142" s="0" t="n">
        <v>14</v>
      </c>
    </row>
    <row r="143" customFormat="false" ht="13.8" hidden="false" customHeight="false" outlineLevel="0" collapsed="false">
      <c r="A143" s="0" t="n">
        <v>83</v>
      </c>
      <c r="B143" s="0" t="n">
        <v>29</v>
      </c>
      <c r="C143" s="0" t="n">
        <v>2219</v>
      </c>
      <c r="D143" s="0" t="n">
        <v>29</v>
      </c>
      <c r="E143" s="0" t="n">
        <v>16.5</v>
      </c>
      <c r="F143" s="0" t="n">
        <v>29</v>
      </c>
      <c r="G143" s="0" t="n">
        <v>74</v>
      </c>
      <c r="H143" s="0" t="n">
        <v>29</v>
      </c>
      <c r="I143" s="0" t="n">
        <v>2</v>
      </c>
      <c r="J143" s="0" t="n">
        <v>29</v>
      </c>
    </row>
    <row r="144" customFormat="false" ht="13.8" hidden="false" customHeight="false" outlineLevel="0" collapsed="false">
      <c r="A144" s="0" t="n">
        <v>67</v>
      </c>
      <c r="B144" s="0" t="n">
        <v>26</v>
      </c>
      <c r="C144" s="0" t="n">
        <v>1963</v>
      </c>
      <c r="D144" s="0" t="n">
        <v>26</v>
      </c>
      <c r="E144" s="0" t="n">
        <v>15.5</v>
      </c>
      <c r="F144" s="0" t="n">
        <v>26</v>
      </c>
      <c r="G144" s="0" t="n">
        <v>74</v>
      </c>
      <c r="H144" s="0" t="n">
        <v>26</v>
      </c>
      <c r="I144" s="0" t="n">
        <v>2</v>
      </c>
      <c r="J144" s="0" t="n">
        <v>26</v>
      </c>
    </row>
    <row r="145" customFormat="false" ht="13.8" hidden="false" customHeight="false" outlineLevel="0" collapsed="false">
      <c r="A145" s="0" t="n">
        <v>78</v>
      </c>
      <c r="B145" s="0" t="n">
        <v>26</v>
      </c>
      <c r="C145" s="0" t="n">
        <v>2300</v>
      </c>
      <c r="D145" s="0" t="n">
        <v>26</v>
      </c>
      <c r="E145" s="0" t="n">
        <v>14.5</v>
      </c>
      <c r="F145" s="0" t="n">
        <v>26</v>
      </c>
      <c r="G145" s="0" t="n">
        <v>74</v>
      </c>
      <c r="H145" s="0" t="n">
        <v>26</v>
      </c>
      <c r="I145" s="0" t="n">
        <v>2</v>
      </c>
      <c r="J145" s="0" t="n">
        <v>26</v>
      </c>
    </row>
    <row r="146" customFormat="false" ht="13.8" hidden="false" customHeight="false" outlineLevel="0" collapsed="false">
      <c r="A146" s="0" t="n">
        <v>52</v>
      </c>
      <c r="B146" s="0" t="n">
        <v>31</v>
      </c>
      <c r="C146" s="0" t="n">
        <v>1649</v>
      </c>
      <c r="D146" s="0" t="n">
        <v>31</v>
      </c>
      <c r="E146" s="0" t="n">
        <v>16.5</v>
      </c>
      <c r="F146" s="0" t="n">
        <v>31</v>
      </c>
      <c r="G146" s="0" t="n">
        <v>74</v>
      </c>
      <c r="H146" s="0" t="n">
        <v>31</v>
      </c>
      <c r="I146" s="0" t="n">
        <v>3</v>
      </c>
      <c r="J146" s="0" t="n">
        <v>31</v>
      </c>
    </row>
    <row r="147" customFormat="false" ht="13.8" hidden="false" customHeight="false" outlineLevel="0" collapsed="false">
      <c r="A147" s="0" t="n">
        <v>61</v>
      </c>
      <c r="B147" s="0" t="n">
        <v>32</v>
      </c>
      <c r="C147" s="0" t="n">
        <v>2003</v>
      </c>
      <c r="D147" s="0" t="n">
        <v>32</v>
      </c>
      <c r="E147" s="0" t="n">
        <v>19</v>
      </c>
      <c r="F147" s="0" t="n">
        <v>32</v>
      </c>
      <c r="G147" s="0" t="n">
        <v>74</v>
      </c>
      <c r="H147" s="0" t="n">
        <v>32</v>
      </c>
      <c r="I147" s="0" t="n">
        <v>3</v>
      </c>
      <c r="J147" s="0" t="n">
        <v>32</v>
      </c>
    </row>
    <row r="148" customFormat="false" ht="13.8" hidden="false" customHeight="false" outlineLevel="0" collapsed="false">
      <c r="A148" s="0" t="n">
        <v>75</v>
      </c>
      <c r="B148" s="0" t="n">
        <v>28</v>
      </c>
      <c r="C148" s="0" t="n">
        <v>2125</v>
      </c>
      <c r="D148" s="0" t="n">
        <v>28</v>
      </c>
      <c r="E148" s="0" t="n">
        <v>14.5</v>
      </c>
      <c r="F148" s="0" t="n">
        <v>28</v>
      </c>
      <c r="G148" s="0" t="n">
        <v>74</v>
      </c>
      <c r="H148" s="0" t="n">
        <v>28</v>
      </c>
      <c r="I148" s="0" t="n">
        <v>1</v>
      </c>
      <c r="J148" s="0" t="n">
        <v>28</v>
      </c>
    </row>
    <row r="149" customFormat="false" ht="13.8" hidden="false" customHeight="false" outlineLevel="0" collapsed="false">
      <c r="A149" s="0" t="n">
        <v>75</v>
      </c>
      <c r="B149" s="0" t="n">
        <v>24</v>
      </c>
      <c r="C149" s="0" t="n">
        <v>2108</v>
      </c>
      <c r="D149" s="0" t="n">
        <v>24</v>
      </c>
      <c r="E149" s="0" t="n">
        <v>15.5</v>
      </c>
      <c r="F149" s="0" t="n">
        <v>24</v>
      </c>
      <c r="G149" s="0" t="n">
        <v>74</v>
      </c>
      <c r="H149" s="0" t="n">
        <v>24</v>
      </c>
      <c r="I149" s="0" t="n">
        <v>2</v>
      </c>
      <c r="J149" s="0" t="n">
        <v>24</v>
      </c>
    </row>
    <row r="150" customFormat="false" ht="13.8" hidden="false" customHeight="false" outlineLevel="0" collapsed="false">
      <c r="A150" s="0" t="n">
        <v>75</v>
      </c>
      <c r="B150" s="0" t="n">
        <v>26</v>
      </c>
      <c r="C150" s="0" t="n">
        <v>2246</v>
      </c>
      <c r="D150" s="0" t="n">
        <v>26</v>
      </c>
      <c r="E150" s="0" t="n">
        <v>14</v>
      </c>
      <c r="F150" s="0" t="n">
        <v>26</v>
      </c>
      <c r="G150" s="0" t="n">
        <v>74</v>
      </c>
      <c r="H150" s="0" t="n">
        <v>26</v>
      </c>
      <c r="I150" s="0" t="n">
        <v>2</v>
      </c>
      <c r="J150" s="0" t="n">
        <v>26</v>
      </c>
    </row>
    <row r="151" customFormat="false" ht="13.8" hidden="false" customHeight="false" outlineLevel="0" collapsed="false">
      <c r="A151" s="0" t="n">
        <v>97</v>
      </c>
      <c r="B151" s="0" t="n">
        <v>24</v>
      </c>
      <c r="C151" s="0" t="n">
        <v>2489</v>
      </c>
      <c r="D151" s="0" t="n">
        <v>24</v>
      </c>
      <c r="E151" s="0" t="n">
        <v>15</v>
      </c>
      <c r="F151" s="0" t="n">
        <v>24</v>
      </c>
      <c r="G151" s="0" t="n">
        <v>74</v>
      </c>
      <c r="H151" s="0" t="n">
        <v>24</v>
      </c>
      <c r="I151" s="0" t="n">
        <v>3</v>
      </c>
      <c r="J151" s="0" t="n">
        <v>24</v>
      </c>
    </row>
    <row r="152" customFormat="false" ht="13.8" hidden="false" customHeight="false" outlineLevel="0" collapsed="false">
      <c r="A152" s="0" t="n">
        <v>93</v>
      </c>
      <c r="B152" s="0" t="n">
        <v>26</v>
      </c>
      <c r="C152" s="0" t="n">
        <v>2391</v>
      </c>
      <c r="D152" s="0" t="n">
        <v>26</v>
      </c>
      <c r="E152" s="0" t="n">
        <v>15.5</v>
      </c>
      <c r="F152" s="0" t="n">
        <v>26</v>
      </c>
      <c r="G152" s="0" t="n">
        <v>74</v>
      </c>
      <c r="H152" s="0" t="n">
        <v>26</v>
      </c>
      <c r="I152" s="0" t="n">
        <v>3</v>
      </c>
      <c r="J152" s="0" t="n">
        <v>26</v>
      </c>
    </row>
    <row r="153" customFormat="false" ht="13.8" hidden="false" customHeight="false" outlineLevel="0" collapsed="false">
      <c r="A153" s="0" t="n">
        <v>67</v>
      </c>
      <c r="B153" s="0" t="n">
        <v>31</v>
      </c>
      <c r="C153" s="0" t="n">
        <v>2000</v>
      </c>
      <c r="D153" s="0" t="n">
        <v>31</v>
      </c>
      <c r="E153" s="0" t="n">
        <v>16</v>
      </c>
      <c r="F153" s="0" t="n">
        <v>31</v>
      </c>
      <c r="G153" s="0" t="n">
        <v>74</v>
      </c>
      <c r="H153" s="0" t="n">
        <v>31</v>
      </c>
      <c r="I153" s="0" t="n">
        <v>2</v>
      </c>
      <c r="J153" s="0" t="n">
        <v>31</v>
      </c>
    </row>
    <row r="154" customFormat="false" ht="13.8" hidden="false" customHeight="false" outlineLevel="0" collapsed="false">
      <c r="A154" s="0" t="n">
        <v>95</v>
      </c>
      <c r="B154" s="0" t="n">
        <v>19</v>
      </c>
      <c r="C154" s="0" t="n">
        <v>3264</v>
      </c>
      <c r="D154" s="0" t="n">
        <v>19</v>
      </c>
      <c r="E154" s="0" t="n">
        <v>16</v>
      </c>
      <c r="F154" s="0" t="n">
        <v>19</v>
      </c>
      <c r="G154" s="0" t="n">
        <v>75</v>
      </c>
      <c r="H154" s="0" t="n">
        <v>19</v>
      </c>
      <c r="I154" s="0" t="n">
        <v>1</v>
      </c>
      <c r="J154" s="0" t="n">
        <v>19</v>
      </c>
    </row>
    <row r="155" customFormat="false" ht="13.8" hidden="false" customHeight="false" outlineLevel="0" collapsed="false">
      <c r="A155" s="0" t="n">
        <v>105</v>
      </c>
      <c r="B155" s="0" t="n">
        <v>18</v>
      </c>
      <c r="C155" s="0" t="n">
        <v>3459</v>
      </c>
      <c r="D155" s="0" t="n">
        <v>18</v>
      </c>
      <c r="E155" s="0" t="n">
        <v>16</v>
      </c>
      <c r="F155" s="0" t="n">
        <v>18</v>
      </c>
      <c r="G155" s="0" t="n">
        <v>75</v>
      </c>
      <c r="H155" s="0" t="n">
        <v>18</v>
      </c>
      <c r="I155" s="0" t="n">
        <v>1</v>
      </c>
      <c r="J155" s="0" t="n">
        <v>18</v>
      </c>
    </row>
    <row r="156" customFormat="false" ht="13.8" hidden="false" customHeight="false" outlineLevel="0" collapsed="false">
      <c r="A156" s="0" t="n">
        <v>72</v>
      </c>
      <c r="B156" s="0" t="n">
        <v>15</v>
      </c>
      <c r="C156" s="0" t="n">
        <v>3432</v>
      </c>
      <c r="D156" s="0" t="n">
        <v>15</v>
      </c>
      <c r="E156" s="0" t="n">
        <v>21</v>
      </c>
      <c r="F156" s="0" t="n">
        <v>15</v>
      </c>
      <c r="G156" s="0" t="n">
        <v>75</v>
      </c>
      <c r="H156" s="0" t="n">
        <v>15</v>
      </c>
      <c r="I156" s="0" t="n">
        <v>1</v>
      </c>
      <c r="J156" s="0" t="n">
        <v>15</v>
      </c>
    </row>
    <row r="157" customFormat="false" ht="13.8" hidden="false" customHeight="false" outlineLevel="0" collapsed="false">
      <c r="A157" s="0" t="n">
        <v>72</v>
      </c>
      <c r="B157" s="0" t="n">
        <v>15</v>
      </c>
      <c r="C157" s="0" t="n">
        <v>3158</v>
      </c>
      <c r="D157" s="0" t="n">
        <v>15</v>
      </c>
      <c r="E157" s="0" t="n">
        <v>19.5</v>
      </c>
      <c r="F157" s="0" t="n">
        <v>15</v>
      </c>
      <c r="G157" s="0" t="n">
        <v>75</v>
      </c>
      <c r="H157" s="0" t="n">
        <v>15</v>
      </c>
      <c r="I157" s="0" t="n">
        <v>1</v>
      </c>
      <c r="J157" s="0" t="n">
        <v>15</v>
      </c>
    </row>
    <row r="158" customFormat="false" ht="13.8" hidden="false" customHeight="false" outlineLevel="0" collapsed="false">
      <c r="A158" s="0" t="n">
        <v>170</v>
      </c>
      <c r="B158" s="0" t="n">
        <v>16</v>
      </c>
      <c r="C158" s="0" t="n">
        <v>4668</v>
      </c>
      <c r="D158" s="0" t="n">
        <v>16</v>
      </c>
      <c r="E158" s="0" t="n">
        <v>11.5</v>
      </c>
      <c r="F158" s="0" t="n">
        <v>16</v>
      </c>
      <c r="G158" s="0" t="n">
        <v>75</v>
      </c>
      <c r="H158" s="0" t="n">
        <v>16</v>
      </c>
      <c r="I158" s="0" t="n">
        <v>1</v>
      </c>
      <c r="J158" s="0" t="n">
        <v>16</v>
      </c>
    </row>
    <row r="159" customFormat="false" ht="13.8" hidden="false" customHeight="false" outlineLevel="0" collapsed="false">
      <c r="A159" s="0" t="n">
        <v>145</v>
      </c>
      <c r="B159" s="0" t="n">
        <v>15</v>
      </c>
      <c r="C159" s="0" t="n">
        <v>4440</v>
      </c>
      <c r="D159" s="0" t="n">
        <v>15</v>
      </c>
      <c r="E159" s="0" t="n">
        <v>14</v>
      </c>
      <c r="F159" s="0" t="n">
        <v>15</v>
      </c>
      <c r="G159" s="0" t="n">
        <v>75</v>
      </c>
      <c r="H159" s="0" t="n">
        <v>15</v>
      </c>
      <c r="I159" s="0" t="n">
        <v>1</v>
      </c>
      <c r="J159" s="0" t="n">
        <v>15</v>
      </c>
    </row>
    <row r="160" customFormat="false" ht="13.8" hidden="false" customHeight="false" outlineLevel="0" collapsed="false">
      <c r="A160" s="0" t="n">
        <v>150</v>
      </c>
      <c r="B160" s="0" t="n">
        <v>16</v>
      </c>
      <c r="C160" s="0" t="n">
        <v>4498</v>
      </c>
      <c r="D160" s="0" t="n">
        <v>16</v>
      </c>
      <c r="E160" s="0" t="n">
        <v>14.5</v>
      </c>
      <c r="F160" s="0" t="n">
        <v>16</v>
      </c>
      <c r="G160" s="0" t="n">
        <v>75</v>
      </c>
      <c r="H160" s="0" t="n">
        <v>16</v>
      </c>
      <c r="I160" s="0" t="n">
        <v>1</v>
      </c>
      <c r="J160" s="0" t="n">
        <v>16</v>
      </c>
    </row>
    <row r="161" customFormat="false" ht="13.8" hidden="false" customHeight="false" outlineLevel="0" collapsed="false">
      <c r="A161" s="0" t="n">
        <v>148</v>
      </c>
      <c r="B161" s="0" t="n">
        <v>14</v>
      </c>
      <c r="C161" s="0" t="n">
        <v>4657</v>
      </c>
      <c r="D161" s="0" t="n">
        <v>14</v>
      </c>
      <c r="E161" s="0" t="n">
        <v>13.5</v>
      </c>
      <c r="F161" s="0" t="n">
        <v>14</v>
      </c>
      <c r="G161" s="0" t="n">
        <v>75</v>
      </c>
      <c r="H161" s="0" t="n">
        <v>14</v>
      </c>
      <c r="I161" s="0" t="n">
        <v>1</v>
      </c>
      <c r="J161" s="0" t="n">
        <v>14</v>
      </c>
    </row>
    <row r="162" customFormat="false" ht="13.8" hidden="false" customHeight="false" outlineLevel="0" collapsed="false">
      <c r="A162" s="0" t="n">
        <v>110</v>
      </c>
      <c r="B162" s="0" t="n">
        <v>17</v>
      </c>
      <c r="C162" s="0" t="n">
        <v>3907</v>
      </c>
      <c r="D162" s="0" t="n">
        <v>17</v>
      </c>
      <c r="E162" s="0" t="n">
        <v>21</v>
      </c>
      <c r="F162" s="0" t="n">
        <v>17</v>
      </c>
      <c r="G162" s="0" t="n">
        <v>75</v>
      </c>
      <c r="H162" s="0" t="n">
        <v>17</v>
      </c>
      <c r="I162" s="0" t="n">
        <v>1</v>
      </c>
      <c r="J162" s="0" t="n">
        <v>17</v>
      </c>
    </row>
    <row r="163" customFormat="false" ht="13.8" hidden="false" customHeight="false" outlineLevel="0" collapsed="false">
      <c r="A163" s="0" t="n">
        <v>105</v>
      </c>
      <c r="B163" s="0" t="n">
        <v>16</v>
      </c>
      <c r="C163" s="0" t="n">
        <v>3897</v>
      </c>
      <c r="D163" s="0" t="n">
        <v>16</v>
      </c>
      <c r="E163" s="0" t="n">
        <v>18.5</v>
      </c>
      <c r="F163" s="0" t="n">
        <v>16</v>
      </c>
      <c r="G163" s="0" t="n">
        <v>75</v>
      </c>
      <c r="H163" s="0" t="n">
        <v>16</v>
      </c>
      <c r="I163" s="0" t="n">
        <v>1</v>
      </c>
      <c r="J163" s="0" t="n">
        <v>16</v>
      </c>
    </row>
    <row r="164" customFormat="false" ht="13.8" hidden="false" customHeight="false" outlineLevel="0" collapsed="false">
      <c r="A164" s="0" t="n">
        <v>110</v>
      </c>
      <c r="B164" s="0" t="n">
        <v>15</v>
      </c>
      <c r="C164" s="0" t="n">
        <v>3730</v>
      </c>
      <c r="D164" s="0" t="n">
        <v>15</v>
      </c>
      <c r="E164" s="0" t="n">
        <v>19</v>
      </c>
      <c r="F164" s="0" t="n">
        <v>15</v>
      </c>
      <c r="G164" s="0" t="n">
        <v>75</v>
      </c>
      <c r="H164" s="0" t="n">
        <v>15</v>
      </c>
      <c r="I164" s="0" t="n">
        <v>1</v>
      </c>
      <c r="J164" s="0" t="n">
        <v>15</v>
      </c>
    </row>
    <row r="165" customFormat="false" ht="13.8" hidden="false" customHeight="false" outlineLevel="0" collapsed="false">
      <c r="A165" s="0" t="n">
        <v>95</v>
      </c>
      <c r="B165" s="0" t="n">
        <v>18</v>
      </c>
      <c r="C165" s="0" t="n">
        <v>3785</v>
      </c>
      <c r="D165" s="0" t="n">
        <v>18</v>
      </c>
      <c r="E165" s="0" t="n">
        <v>19</v>
      </c>
      <c r="F165" s="0" t="n">
        <v>18</v>
      </c>
      <c r="G165" s="0" t="n">
        <v>75</v>
      </c>
      <c r="H165" s="0" t="n">
        <v>18</v>
      </c>
      <c r="I165" s="0" t="n">
        <v>1</v>
      </c>
      <c r="J165" s="0" t="n">
        <v>18</v>
      </c>
    </row>
    <row r="166" customFormat="false" ht="13.8" hidden="false" customHeight="false" outlineLevel="0" collapsed="false">
      <c r="A166" s="0" t="n">
        <v>110</v>
      </c>
      <c r="B166" s="0" t="n">
        <v>21</v>
      </c>
      <c r="C166" s="0" t="n">
        <v>3039</v>
      </c>
      <c r="D166" s="0" t="n">
        <v>21</v>
      </c>
      <c r="E166" s="0" t="n">
        <v>15</v>
      </c>
      <c r="F166" s="0" t="n">
        <v>21</v>
      </c>
      <c r="G166" s="0" t="n">
        <v>75</v>
      </c>
      <c r="H166" s="0" t="n">
        <v>21</v>
      </c>
      <c r="I166" s="0" t="n">
        <v>1</v>
      </c>
      <c r="J166" s="0" t="n">
        <v>21</v>
      </c>
    </row>
    <row r="167" customFormat="false" ht="13.8" hidden="false" customHeight="false" outlineLevel="0" collapsed="false">
      <c r="A167" s="0" t="n">
        <v>110</v>
      </c>
      <c r="B167" s="0" t="n">
        <v>20</v>
      </c>
      <c r="C167" s="0" t="n">
        <v>3221</v>
      </c>
      <c r="D167" s="0" t="n">
        <v>20</v>
      </c>
      <c r="E167" s="0" t="n">
        <v>13.5</v>
      </c>
      <c r="F167" s="0" t="n">
        <v>20</v>
      </c>
      <c r="G167" s="0" t="n">
        <v>75</v>
      </c>
      <c r="H167" s="0" t="n">
        <v>20</v>
      </c>
      <c r="I167" s="0" t="n">
        <v>1</v>
      </c>
      <c r="J167" s="0" t="n">
        <v>20</v>
      </c>
    </row>
    <row r="168" customFormat="false" ht="13.8" hidden="false" customHeight="false" outlineLevel="0" collapsed="false">
      <c r="A168" s="0" t="n">
        <v>129</v>
      </c>
      <c r="B168" s="0" t="n">
        <v>13</v>
      </c>
      <c r="C168" s="0" t="n">
        <v>3169</v>
      </c>
      <c r="D168" s="0" t="n">
        <v>13</v>
      </c>
      <c r="E168" s="0" t="n">
        <v>12</v>
      </c>
      <c r="F168" s="0" t="n">
        <v>13</v>
      </c>
      <c r="G168" s="0" t="n">
        <v>75</v>
      </c>
      <c r="H168" s="0" t="n">
        <v>13</v>
      </c>
      <c r="I168" s="0" t="n">
        <v>1</v>
      </c>
      <c r="J168" s="0" t="n">
        <v>13</v>
      </c>
    </row>
    <row r="169" customFormat="false" ht="13.8" hidden="false" customHeight="false" outlineLevel="0" collapsed="false">
      <c r="A169" s="0" t="n">
        <v>75</v>
      </c>
      <c r="B169" s="0" t="n">
        <v>29</v>
      </c>
      <c r="C169" s="0" t="n">
        <v>2171</v>
      </c>
      <c r="D169" s="0" t="n">
        <v>29</v>
      </c>
      <c r="E169" s="0" t="n">
        <v>16</v>
      </c>
      <c r="F169" s="0" t="n">
        <v>29</v>
      </c>
      <c r="G169" s="0" t="n">
        <v>75</v>
      </c>
      <c r="H169" s="0" t="n">
        <v>29</v>
      </c>
      <c r="I169" s="0" t="n">
        <v>3</v>
      </c>
      <c r="J169" s="0" t="n">
        <v>29</v>
      </c>
    </row>
    <row r="170" customFormat="false" ht="13.8" hidden="false" customHeight="false" outlineLevel="0" collapsed="false">
      <c r="A170" s="0" t="n">
        <v>83</v>
      </c>
      <c r="B170" s="0" t="n">
        <v>23</v>
      </c>
      <c r="C170" s="0" t="n">
        <v>2639</v>
      </c>
      <c r="D170" s="0" t="n">
        <v>23</v>
      </c>
      <c r="E170" s="0" t="n">
        <v>17</v>
      </c>
      <c r="F170" s="0" t="n">
        <v>23</v>
      </c>
      <c r="G170" s="0" t="n">
        <v>75</v>
      </c>
      <c r="H170" s="0" t="n">
        <v>23</v>
      </c>
      <c r="I170" s="0" t="n">
        <v>1</v>
      </c>
      <c r="J170" s="0" t="n">
        <v>23</v>
      </c>
    </row>
    <row r="171" customFormat="false" ht="13.8" hidden="false" customHeight="false" outlineLevel="0" collapsed="false">
      <c r="A171" s="0" t="n">
        <v>100</v>
      </c>
      <c r="B171" s="0" t="n">
        <v>20</v>
      </c>
      <c r="C171" s="0" t="n">
        <v>2914</v>
      </c>
      <c r="D171" s="0" t="n">
        <v>20</v>
      </c>
      <c r="E171" s="0" t="n">
        <v>16</v>
      </c>
      <c r="F171" s="0" t="n">
        <v>20</v>
      </c>
      <c r="G171" s="0" t="n">
        <v>75</v>
      </c>
      <c r="H171" s="0" t="n">
        <v>20</v>
      </c>
      <c r="I171" s="0" t="n">
        <v>1</v>
      </c>
      <c r="J171" s="0" t="n">
        <v>20</v>
      </c>
    </row>
    <row r="172" customFormat="false" ht="13.8" hidden="false" customHeight="false" outlineLevel="0" collapsed="false">
      <c r="A172" s="0" t="n">
        <v>78</v>
      </c>
      <c r="B172" s="0" t="n">
        <v>23</v>
      </c>
      <c r="C172" s="0" t="n">
        <v>2592</v>
      </c>
      <c r="D172" s="0" t="n">
        <v>23</v>
      </c>
      <c r="E172" s="0" t="n">
        <v>18.5</v>
      </c>
      <c r="F172" s="0" t="n">
        <v>23</v>
      </c>
      <c r="G172" s="0" t="n">
        <v>75</v>
      </c>
      <c r="H172" s="0" t="n">
        <v>23</v>
      </c>
      <c r="I172" s="0" t="n">
        <v>1</v>
      </c>
      <c r="J172" s="0" t="n">
        <v>23</v>
      </c>
    </row>
    <row r="173" customFormat="false" ht="13.8" hidden="false" customHeight="false" outlineLevel="0" collapsed="false">
      <c r="A173" s="0" t="n">
        <v>96</v>
      </c>
      <c r="B173" s="0" t="n">
        <v>24</v>
      </c>
      <c r="C173" s="0" t="n">
        <v>2702</v>
      </c>
      <c r="D173" s="0" t="n">
        <v>24</v>
      </c>
      <c r="E173" s="0" t="n">
        <v>13.5</v>
      </c>
      <c r="F173" s="0" t="n">
        <v>24</v>
      </c>
      <c r="G173" s="0" t="n">
        <v>75</v>
      </c>
      <c r="H173" s="0" t="n">
        <v>24</v>
      </c>
      <c r="I173" s="0" t="n">
        <v>3</v>
      </c>
      <c r="J173" s="0" t="n">
        <v>24</v>
      </c>
    </row>
    <row r="174" customFormat="false" ht="13.8" hidden="false" customHeight="false" outlineLevel="0" collapsed="false">
      <c r="A174" s="0" t="n">
        <v>71</v>
      </c>
      <c r="B174" s="0" t="n">
        <v>25</v>
      </c>
      <c r="C174" s="0" t="n">
        <v>2223</v>
      </c>
      <c r="D174" s="0" t="n">
        <v>25</v>
      </c>
      <c r="E174" s="0" t="n">
        <v>16.5</v>
      </c>
      <c r="F174" s="0" t="n">
        <v>25</v>
      </c>
      <c r="G174" s="0" t="n">
        <v>75</v>
      </c>
      <c r="H174" s="0" t="n">
        <v>25</v>
      </c>
      <c r="I174" s="0" t="n">
        <v>2</v>
      </c>
      <c r="J174" s="0" t="n">
        <v>25</v>
      </c>
    </row>
    <row r="175" customFormat="false" ht="13.8" hidden="false" customHeight="false" outlineLevel="0" collapsed="false">
      <c r="A175" s="0" t="n">
        <v>97</v>
      </c>
      <c r="B175" s="0" t="n">
        <v>24</v>
      </c>
      <c r="C175" s="0" t="n">
        <v>2545</v>
      </c>
      <c r="D175" s="0" t="n">
        <v>24</v>
      </c>
      <c r="E175" s="0" t="n">
        <v>17</v>
      </c>
      <c r="F175" s="0" t="n">
        <v>24</v>
      </c>
      <c r="G175" s="0" t="n">
        <v>75</v>
      </c>
      <c r="H175" s="0" t="n">
        <v>24</v>
      </c>
      <c r="I175" s="0" t="n">
        <v>3</v>
      </c>
      <c r="J175" s="0" t="n">
        <v>24</v>
      </c>
    </row>
    <row r="176" customFormat="false" ht="13.8" hidden="false" customHeight="false" outlineLevel="0" collapsed="false">
      <c r="A176" s="0" t="n">
        <v>97</v>
      </c>
      <c r="B176" s="0" t="n">
        <v>18</v>
      </c>
      <c r="C176" s="0" t="n">
        <v>2984</v>
      </c>
      <c r="D176" s="0" t="n">
        <v>18</v>
      </c>
      <c r="E176" s="0" t="n">
        <v>14.5</v>
      </c>
      <c r="F176" s="0" t="n">
        <v>18</v>
      </c>
      <c r="G176" s="0" t="n">
        <v>75</v>
      </c>
      <c r="H176" s="0" t="n">
        <v>18</v>
      </c>
      <c r="I176" s="0" t="n">
        <v>1</v>
      </c>
      <c r="J176" s="0" t="n">
        <v>18</v>
      </c>
    </row>
    <row r="177" customFormat="false" ht="13.8" hidden="false" customHeight="false" outlineLevel="0" collapsed="false">
      <c r="A177" s="0" t="n">
        <v>70</v>
      </c>
      <c r="B177" s="0" t="n">
        <v>29</v>
      </c>
      <c r="C177" s="0" t="n">
        <v>1937</v>
      </c>
      <c r="D177" s="0" t="n">
        <v>29</v>
      </c>
      <c r="E177" s="0" t="n">
        <v>14</v>
      </c>
      <c r="F177" s="0" t="n">
        <v>29</v>
      </c>
      <c r="G177" s="0" t="n">
        <v>75</v>
      </c>
      <c r="H177" s="0" t="n">
        <v>29</v>
      </c>
      <c r="I177" s="0" t="n">
        <v>2</v>
      </c>
      <c r="J177" s="0" t="n">
        <v>29</v>
      </c>
    </row>
    <row r="178" customFormat="false" ht="13.8" hidden="false" customHeight="false" outlineLevel="0" collapsed="false">
      <c r="A178" s="0" t="n">
        <v>90</v>
      </c>
      <c r="B178" s="0" t="n">
        <v>19</v>
      </c>
      <c r="C178" s="0" t="n">
        <v>3211</v>
      </c>
      <c r="D178" s="0" t="n">
        <v>19</v>
      </c>
      <c r="E178" s="0" t="n">
        <v>17</v>
      </c>
      <c r="F178" s="0" t="n">
        <v>19</v>
      </c>
      <c r="G178" s="0" t="n">
        <v>75</v>
      </c>
      <c r="H178" s="0" t="n">
        <v>19</v>
      </c>
      <c r="I178" s="0" t="n">
        <v>1</v>
      </c>
      <c r="J178" s="0" t="n">
        <v>19</v>
      </c>
    </row>
    <row r="179" customFormat="false" ht="13.8" hidden="false" customHeight="false" outlineLevel="0" collapsed="false">
      <c r="A179" s="0" t="n">
        <v>95</v>
      </c>
      <c r="B179" s="0" t="n">
        <v>23</v>
      </c>
      <c r="C179" s="0" t="n">
        <v>2694</v>
      </c>
      <c r="D179" s="0" t="n">
        <v>23</v>
      </c>
      <c r="E179" s="0" t="n">
        <v>15</v>
      </c>
      <c r="F179" s="0" t="n">
        <v>23</v>
      </c>
      <c r="G179" s="0" t="n">
        <v>75</v>
      </c>
      <c r="H179" s="0" t="n">
        <v>23</v>
      </c>
      <c r="I179" s="0" t="n">
        <v>2</v>
      </c>
      <c r="J179" s="0" t="n">
        <v>23</v>
      </c>
    </row>
    <row r="180" customFormat="false" ht="13.8" hidden="false" customHeight="false" outlineLevel="0" collapsed="false">
      <c r="A180" s="0" t="n">
        <v>88</v>
      </c>
      <c r="B180" s="0" t="n">
        <v>23</v>
      </c>
      <c r="C180" s="0" t="n">
        <v>2957</v>
      </c>
      <c r="D180" s="0" t="n">
        <v>23</v>
      </c>
      <c r="E180" s="0" t="n">
        <v>17</v>
      </c>
      <c r="F180" s="0" t="n">
        <v>23</v>
      </c>
      <c r="G180" s="0" t="n">
        <v>75</v>
      </c>
      <c r="H180" s="0" t="n">
        <v>23</v>
      </c>
      <c r="I180" s="0" t="n">
        <v>2</v>
      </c>
      <c r="J180" s="0" t="n">
        <v>23</v>
      </c>
    </row>
    <row r="181" customFormat="false" ht="13.8" hidden="false" customHeight="false" outlineLevel="0" collapsed="false">
      <c r="A181" s="0" t="n">
        <v>98</v>
      </c>
      <c r="B181" s="0" t="n">
        <v>22</v>
      </c>
      <c r="C181" s="0" t="n">
        <v>2945</v>
      </c>
      <c r="D181" s="0" t="n">
        <v>22</v>
      </c>
      <c r="E181" s="0" t="n">
        <v>14.5</v>
      </c>
      <c r="F181" s="0" t="n">
        <v>22</v>
      </c>
      <c r="G181" s="0" t="n">
        <v>75</v>
      </c>
      <c r="H181" s="0" t="n">
        <v>22</v>
      </c>
      <c r="I181" s="0" t="n">
        <v>2</v>
      </c>
      <c r="J181" s="0" t="n">
        <v>22</v>
      </c>
    </row>
    <row r="182" customFormat="false" ht="13.8" hidden="false" customHeight="false" outlineLevel="0" collapsed="false">
      <c r="A182" s="0" t="n">
        <v>115</v>
      </c>
      <c r="B182" s="0" t="n">
        <v>25</v>
      </c>
      <c r="C182" s="0" t="n">
        <v>2671</v>
      </c>
      <c r="D182" s="0" t="n">
        <v>25</v>
      </c>
      <c r="E182" s="0" t="n">
        <v>13.5</v>
      </c>
      <c r="F182" s="0" t="n">
        <v>25</v>
      </c>
      <c r="G182" s="0" t="n">
        <v>75</v>
      </c>
      <c r="H182" s="0" t="n">
        <v>25</v>
      </c>
      <c r="I182" s="0" t="n">
        <v>2</v>
      </c>
      <c r="J182" s="0" t="n">
        <v>25</v>
      </c>
    </row>
    <row r="183" customFormat="false" ht="13.8" hidden="false" customHeight="false" outlineLevel="0" collapsed="false">
      <c r="A183" s="0" t="n">
        <v>53</v>
      </c>
      <c r="B183" s="0" t="n">
        <v>33</v>
      </c>
      <c r="C183" s="0" t="n">
        <v>1795</v>
      </c>
      <c r="D183" s="0" t="n">
        <v>33</v>
      </c>
      <c r="E183" s="0" t="n">
        <v>17.5</v>
      </c>
      <c r="F183" s="0" t="n">
        <v>33</v>
      </c>
      <c r="G183" s="0" t="n">
        <v>75</v>
      </c>
      <c r="H183" s="0" t="n">
        <v>33</v>
      </c>
      <c r="I183" s="0" t="n">
        <v>3</v>
      </c>
      <c r="J183" s="0" t="n">
        <v>33</v>
      </c>
    </row>
    <row r="184" customFormat="false" ht="13.8" hidden="false" customHeight="false" outlineLevel="0" collapsed="false">
      <c r="A184" s="0" t="n">
        <v>86</v>
      </c>
      <c r="B184" s="0" t="n">
        <v>28</v>
      </c>
      <c r="C184" s="0" t="n">
        <v>2464</v>
      </c>
      <c r="D184" s="0" t="n">
        <v>28</v>
      </c>
      <c r="E184" s="0" t="n">
        <v>15.5</v>
      </c>
      <c r="F184" s="0" t="n">
        <v>28</v>
      </c>
      <c r="G184" s="0" t="n">
        <v>76</v>
      </c>
      <c r="H184" s="0" t="n">
        <v>28</v>
      </c>
      <c r="I184" s="0" t="n">
        <v>2</v>
      </c>
      <c r="J184" s="0" t="n">
        <v>28</v>
      </c>
    </row>
    <row r="185" customFormat="false" ht="13.8" hidden="false" customHeight="false" outlineLevel="0" collapsed="false">
      <c r="A185" s="0" t="n">
        <v>81</v>
      </c>
      <c r="B185" s="0" t="n">
        <v>25</v>
      </c>
      <c r="C185" s="0" t="n">
        <v>2220</v>
      </c>
      <c r="D185" s="0" t="n">
        <v>25</v>
      </c>
      <c r="E185" s="0" t="n">
        <v>16.9</v>
      </c>
      <c r="F185" s="0" t="n">
        <v>25</v>
      </c>
      <c r="G185" s="0" t="n">
        <v>76</v>
      </c>
      <c r="H185" s="0" t="n">
        <v>25</v>
      </c>
      <c r="I185" s="0" t="n">
        <v>2</v>
      </c>
      <c r="J185" s="0" t="n">
        <v>25</v>
      </c>
    </row>
    <row r="186" customFormat="false" ht="13.8" hidden="false" customHeight="false" outlineLevel="0" collapsed="false">
      <c r="A186" s="0" t="n">
        <v>92</v>
      </c>
      <c r="B186" s="0" t="n">
        <v>25</v>
      </c>
      <c r="C186" s="0" t="n">
        <v>2572</v>
      </c>
      <c r="D186" s="0" t="n">
        <v>25</v>
      </c>
      <c r="E186" s="0" t="n">
        <v>14.9</v>
      </c>
      <c r="F186" s="0" t="n">
        <v>25</v>
      </c>
      <c r="G186" s="0" t="n">
        <v>76</v>
      </c>
      <c r="H186" s="0" t="n">
        <v>25</v>
      </c>
      <c r="I186" s="0" t="n">
        <v>1</v>
      </c>
      <c r="J186" s="0" t="n">
        <v>25</v>
      </c>
    </row>
    <row r="187" customFormat="false" ht="13.8" hidden="false" customHeight="false" outlineLevel="0" collapsed="false">
      <c r="A187" s="0" t="n">
        <v>79</v>
      </c>
      <c r="B187" s="0" t="n">
        <v>26</v>
      </c>
      <c r="C187" s="0" t="n">
        <v>2255</v>
      </c>
      <c r="D187" s="0" t="n">
        <v>26</v>
      </c>
      <c r="E187" s="0" t="n">
        <v>17.7</v>
      </c>
      <c r="F187" s="0" t="n">
        <v>26</v>
      </c>
      <c r="G187" s="0" t="n">
        <v>76</v>
      </c>
      <c r="H187" s="0" t="n">
        <v>26</v>
      </c>
      <c r="I187" s="0" t="n">
        <v>1</v>
      </c>
      <c r="J187" s="0" t="n">
        <v>26</v>
      </c>
    </row>
    <row r="188" customFormat="false" ht="13.8" hidden="false" customHeight="false" outlineLevel="0" collapsed="false">
      <c r="A188" s="0" t="n">
        <v>83</v>
      </c>
      <c r="B188" s="0" t="n">
        <v>27</v>
      </c>
      <c r="C188" s="0" t="n">
        <v>2202</v>
      </c>
      <c r="D188" s="0" t="n">
        <v>27</v>
      </c>
      <c r="E188" s="0" t="n">
        <v>15.3</v>
      </c>
      <c r="F188" s="0" t="n">
        <v>27</v>
      </c>
      <c r="G188" s="0" t="n">
        <v>76</v>
      </c>
      <c r="H188" s="0" t="n">
        <v>27</v>
      </c>
      <c r="I188" s="0" t="n">
        <v>2</v>
      </c>
      <c r="J188" s="0" t="n">
        <v>27</v>
      </c>
    </row>
    <row r="189" customFormat="false" ht="13.8" hidden="false" customHeight="false" outlineLevel="0" collapsed="false">
      <c r="A189" s="0" t="n">
        <v>140</v>
      </c>
      <c r="B189" s="0" t="n">
        <v>17.5</v>
      </c>
      <c r="C189" s="0" t="n">
        <v>4215</v>
      </c>
      <c r="D189" s="0" t="n">
        <v>17.5</v>
      </c>
      <c r="E189" s="0" t="n">
        <v>13</v>
      </c>
      <c r="F189" s="0" t="n">
        <v>17.5</v>
      </c>
      <c r="G189" s="0" t="n">
        <v>76</v>
      </c>
      <c r="H189" s="0" t="n">
        <v>17.5</v>
      </c>
      <c r="I189" s="0" t="n">
        <v>1</v>
      </c>
      <c r="J189" s="0" t="n">
        <v>17.5</v>
      </c>
    </row>
    <row r="190" customFormat="false" ht="13.8" hidden="false" customHeight="false" outlineLevel="0" collapsed="false">
      <c r="A190" s="0" t="n">
        <v>150</v>
      </c>
      <c r="B190" s="0" t="n">
        <v>16</v>
      </c>
      <c r="C190" s="0" t="n">
        <v>4190</v>
      </c>
      <c r="D190" s="0" t="n">
        <v>16</v>
      </c>
      <c r="E190" s="0" t="n">
        <v>13</v>
      </c>
      <c r="F190" s="0" t="n">
        <v>16</v>
      </c>
      <c r="G190" s="0" t="n">
        <v>76</v>
      </c>
      <c r="H190" s="0" t="n">
        <v>16</v>
      </c>
      <c r="I190" s="0" t="n">
        <v>1</v>
      </c>
      <c r="J190" s="0" t="n">
        <v>16</v>
      </c>
    </row>
    <row r="191" customFormat="false" ht="13.8" hidden="false" customHeight="false" outlineLevel="0" collapsed="false">
      <c r="A191" s="0" t="n">
        <v>120</v>
      </c>
      <c r="B191" s="0" t="n">
        <v>15.5</v>
      </c>
      <c r="C191" s="0" t="n">
        <v>3962</v>
      </c>
      <c r="D191" s="0" t="n">
        <v>15.5</v>
      </c>
      <c r="E191" s="0" t="n">
        <v>13.9</v>
      </c>
      <c r="F191" s="0" t="n">
        <v>15.5</v>
      </c>
      <c r="G191" s="0" t="n">
        <v>76</v>
      </c>
      <c r="H191" s="0" t="n">
        <v>15.5</v>
      </c>
      <c r="I191" s="0" t="n">
        <v>1</v>
      </c>
      <c r="J191" s="0" t="n">
        <v>15.5</v>
      </c>
    </row>
    <row r="192" customFormat="false" ht="13.8" hidden="false" customHeight="false" outlineLevel="0" collapsed="false">
      <c r="A192" s="0" t="n">
        <v>152</v>
      </c>
      <c r="B192" s="0" t="n">
        <v>14.5</v>
      </c>
      <c r="C192" s="0" t="n">
        <v>4215</v>
      </c>
      <c r="D192" s="0" t="n">
        <v>14.5</v>
      </c>
      <c r="E192" s="0" t="n">
        <v>12.8</v>
      </c>
      <c r="F192" s="0" t="n">
        <v>14.5</v>
      </c>
      <c r="G192" s="0" t="n">
        <v>76</v>
      </c>
      <c r="H192" s="0" t="n">
        <v>14.5</v>
      </c>
      <c r="I192" s="0" t="n">
        <v>1</v>
      </c>
      <c r="J192" s="0" t="n">
        <v>14.5</v>
      </c>
    </row>
    <row r="193" customFormat="false" ht="13.8" hidden="false" customHeight="false" outlineLevel="0" collapsed="false">
      <c r="A193" s="0" t="n">
        <v>100</v>
      </c>
      <c r="B193" s="0" t="n">
        <v>22</v>
      </c>
      <c r="C193" s="0" t="n">
        <v>3233</v>
      </c>
      <c r="D193" s="0" t="n">
        <v>22</v>
      </c>
      <c r="E193" s="0" t="n">
        <v>15.4</v>
      </c>
      <c r="F193" s="0" t="n">
        <v>22</v>
      </c>
      <c r="G193" s="0" t="n">
        <v>76</v>
      </c>
      <c r="H193" s="0" t="n">
        <v>22</v>
      </c>
      <c r="I193" s="0" t="n">
        <v>1</v>
      </c>
      <c r="J193" s="0" t="n">
        <v>22</v>
      </c>
    </row>
    <row r="194" customFormat="false" ht="13.8" hidden="false" customHeight="false" outlineLevel="0" collapsed="false">
      <c r="A194" s="0" t="n">
        <v>105</v>
      </c>
      <c r="B194" s="0" t="n">
        <v>22</v>
      </c>
      <c r="C194" s="0" t="n">
        <v>3353</v>
      </c>
      <c r="D194" s="0" t="n">
        <v>22</v>
      </c>
      <c r="E194" s="0" t="n">
        <v>14.5</v>
      </c>
      <c r="F194" s="0" t="n">
        <v>22</v>
      </c>
      <c r="G194" s="0" t="n">
        <v>76</v>
      </c>
      <c r="H194" s="0" t="n">
        <v>22</v>
      </c>
      <c r="I194" s="0" t="n">
        <v>1</v>
      </c>
      <c r="J194" s="0" t="n">
        <v>22</v>
      </c>
    </row>
    <row r="195" customFormat="false" ht="13.8" hidden="false" customHeight="false" outlineLevel="0" collapsed="false">
      <c r="A195" s="0" t="n">
        <v>81</v>
      </c>
      <c r="B195" s="0" t="n">
        <v>24</v>
      </c>
      <c r="C195" s="0" t="n">
        <v>3012</v>
      </c>
      <c r="D195" s="0" t="n">
        <v>24</v>
      </c>
      <c r="E195" s="0" t="n">
        <v>17.6</v>
      </c>
      <c r="F195" s="0" t="n">
        <v>24</v>
      </c>
      <c r="G195" s="0" t="n">
        <v>76</v>
      </c>
      <c r="H195" s="0" t="n">
        <v>24</v>
      </c>
      <c r="I195" s="0" t="n">
        <v>1</v>
      </c>
      <c r="J195" s="0" t="n">
        <v>24</v>
      </c>
    </row>
    <row r="196" customFormat="false" ht="13.8" hidden="false" customHeight="false" outlineLevel="0" collapsed="false">
      <c r="A196" s="0" t="n">
        <v>90</v>
      </c>
      <c r="B196" s="0" t="n">
        <v>22.5</v>
      </c>
      <c r="C196" s="0" t="n">
        <v>3085</v>
      </c>
      <c r="D196" s="0" t="n">
        <v>22.5</v>
      </c>
      <c r="E196" s="0" t="n">
        <v>17.6</v>
      </c>
      <c r="F196" s="0" t="n">
        <v>22.5</v>
      </c>
      <c r="G196" s="0" t="n">
        <v>76</v>
      </c>
      <c r="H196" s="0" t="n">
        <v>22.5</v>
      </c>
      <c r="I196" s="0" t="n">
        <v>1</v>
      </c>
      <c r="J196" s="0" t="n">
        <v>22.5</v>
      </c>
    </row>
    <row r="197" customFormat="false" ht="13.8" hidden="false" customHeight="false" outlineLevel="0" collapsed="false">
      <c r="A197" s="0" t="n">
        <v>52</v>
      </c>
      <c r="B197" s="0" t="n">
        <v>29</v>
      </c>
      <c r="C197" s="0" t="n">
        <v>2035</v>
      </c>
      <c r="D197" s="0" t="n">
        <v>29</v>
      </c>
      <c r="E197" s="0" t="n">
        <v>22.2</v>
      </c>
      <c r="F197" s="0" t="n">
        <v>29</v>
      </c>
      <c r="G197" s="0" t="n">
        <v>76</v>
      </c>
      <c r="H197" s="0" t="n">
        <v>29</v>
      </c>
      <c r="I197" s="0" t="n">
        <v>1</v>
      </c>
      <c r="J197" s="0" t="n">
        <v>29</v>
      </c>
    </row>
    <row r="198" customFormat="false" ht="13.8" hidden="false" customHeight="false" outlineLevel="0" collapsed="false">
      <c r="A198" s="0" t="n">
        <v>60</v>
      </c>
      <c r="B198" s="0" t="n">
        <v>24.5</v>
      </c>
      <c r="C198" s="0" t="n">
        <v>2164</v>
      </c>
      <c r="D198" s="0" t="n">
        <v>24.5</v>
      </c>
      <c r="E198" s="0" t="n">
        <v>22.1</v>
      </c>
      <c r="F198" s="0" t="n">
        <v>24.5</v>
      </c>
      <c r="G198" s="0" t="n">
        <v>76</v>
      </c>
      <c r="H198" s="0" t="n">
        <v>24.5</v>
      </c>
      <c r="I198" s="0" t="n">
        <v>1</v>
      </c>
      <c r="J198" s="0" t="n">
        <v>24.5</v>
      </c>
    </row>
    <row r="199" customFormat="false" ht="13.8" hidden="false" customHeight="false" outlineLevel="0" collapsed="false">
      <c r="A199" s="0" t="n">
        <v>70</v>
      </c>
      <c r="B199" s="0" t="n">
        <v>29</v>
      </c>
      <c r="C199" s="0" t="n">
        <v>1937</v>
      </c>
      <c r="D199" s="0" t="n">
        <v>29</v>
      </c>
      <c r="E199" s="0" t="n">
        <v>14.2</v>
      </c>
      <c r="F199" s="0" t="n">
        <v>29</v>
      </c>
      <c r="G199" s="0" t="n">
        <v>76</v>
      </c>
      <c r="H199" s="0" t="n">
        <v>29</v>
      </c>
      <c r="I199" s="0" t="n">
        <v>2</v>
      </c>
      <c r="J199" s="0" t="n">
        <v>29</v>
      </c>
    </row>
    <row r="200" customFormat="false" ht="13.8" hidden="false" customHeight="false" outlineLevel="0" collapsed="false">
      <c r="A200" s="0" t="n">
        <v>53</v>
      </c>
      <c r="B200" s="0" t="n">
        <v>33</v>
      </c>
      <c r="C200" s="0" t="n">
        <v>1795</v>
      </c>
      <c r="D200" s="0" t="n">
        <v>33</v>
      </c>
      <c r="E200" s="0" t="n">
        <v>17.4</v>
      </c>
      <c r="F200" s="0" t="n">
        <v>33</v>
      </c>
      <c r="G200" s="0" t="n">
        <v>76</v>
      </c>
      <c r="H200" s="0" t="n">
        <v>33</v>
      </c>
      <c r="I200" s="0" t="n">
        <v>3</v>
      </c>
      <c r="J200" s="0" t="n">
        <v>33</v>
      </c>
    </row>
    <row r="201" customFormat="false" ht="13.8" hidden="false" customHeight="false" outlineLevel="0" collapsed="false">
      <c r="A201" s="0" t="n">
        <v>100</v>
      </c>
      <c r="B201" s="0" t="n">
        <v>20</v>
      </c>
      <c r="C201" s="0" t="n">
        <v>3651</v>
      </c>
      <c r="D201" s="0" t="n">
        <v>20</v>
      </c>
      <c r="E201" s="0" t="n">
        <v>17.7</v>
      </c>
      <c r="F201" s="0" t="n">
        <v>20</v>
      </c>
      <c r="G201" s="0" t="n">
        <v>76</v>
      </c>
      <c r="H201" s="0" t="n">
        <v>20</v>
      </c>
      <c r="I201" s="0" t="n">
        <v>1</v>
      </c>
      <c r="J201" s="0" t="n">
        <v>20</v>
      </c>
    </row>
    <row r="202" customFormat="false" ht="13.8" hidden="false" customHeight="false" outlineLevel="0" collapsed="false">
      <c r="A202" s="0" t="n">
        <v>78</v>
      </c>
      <c r="B202" s="0" t="n">
        <v>18</v>
      </c>
      <c r="C202" s="0" t="n">
        <v>3574</v>
      </c>
      <c r="D202" s="0" t="n">
        <v>18</v>
      </c>
      <c r="E202" s="0" t="n">
        <v>21</v>
      </c>
      <c r="F202" s="0" t="n">
        <v>18</v>
      </c>
      <c r="G202" s="0" t="n">
        <v>76</v>
      </c>
      <c r="H202" s="0" t="n">
        <v>18</v>
      </c>
      <c r="I202" s="0" t="n">
        <v>1</v>
      </c>
      <c r="J202" s="0" t="n">
        <v>18</v>
      </c>
    </row>
    <row r="203" customFormat="false" ht="13.8" hidden="false" customHeight="false" outlineLevel="0" collapsed="false">
      <c r="A203" s="0" t="n">
        <v>110</v>
      </c>
      <c r="B203" s="0" t="n">
        <v>18.5</v>
      </c>
      <c r="C203" s="0" t="n">
        <v>3645</v>
      </c>
      <c r="D203" s="0" t="n">
        <v>18.5</v>
      </c>
      <c r="E203" s="0" t="n">
        <v>16.2</v>
      </c>
      <c r="F203" s="0" t="n">
        <v>18.5</v>
      </c>
      <c r="G203" s="0" t="n">
        <v>76</v>
      </c>
      <c r="H203" s="0" t="n">
        <v>18.5</v>
      </c>
      <c r="I203" s="0" t="n">
        <v>1</v>
      </c>
      <c r="J203" s="0" t="n">
        <v>18.5</v>
      </c>
    </row>
    <row r="204" customFormat="false" ht="13.8" hidden="false" customHeight="false" outlineLevel="0" collapsed="false">
      <c r="A204" s="0" t="n">
        <v>95</v>
      </c>
      <c r="B204" s="0" t="n">
        <v>17.5</v>
      </c>
      <c r="C204" s="0" t="n">
        <v>3193</v>
      </c>
      <c r="D204" s="0" t="n">
        <v>17.5</v>
      </c>
      <c r="E204" s="0" t="n">
        <v>17.8</v>
      </c>
      <c r="F204" s="0" t="n">
        <v>17.5</v>
      </c>
      <c r="G204" s="0" t="n">
        <v>76</v>
      </c>
      <c r="H204" s="0" t="n">
        <v>17.5</v>
      </c>
      <c r="I204" s="0" t="n">
        <v>1</v>
      </c>
      <c r="J204" s="0" t="n">
        <v>17.5</v>
      </c>
    </row>
    <row r="205" customFormat="false" ht="13.8" hidden="false" customHeight="false" outlineLevel="0" collapsed="false">
      <c r="A205" s="0" t="n">
        <v>71</v>
      </c>
      <c r="B205" s="0" t="n">
        <v>29.5</v>
      </c>
      <c r="C205" s="0" t="n">
        <v>1825</v>
      </c>
      <c r="D205" s="0" t="n">
        <v>29.5</v>
      </c>
      <c r="E205" s="0" t="n">
        <v>12.2</v>
      </c>
      <c r="F205" s="0" t="n">
        <v>29.5</v>
      </c>
      <c r="G205" s="0" t="n">
        <v>76</v>
      </c>
      <c r="H205" s="0" t="n">
        <v>29.5</v>
      </c>
      <c r="I205" s="0" t="n">
        <v>2</v>
      </c>
      <c r="J205" s="0" t="n">
        <v>29.5</v>
      </c>
    </row>
    <row r="206" customFormat="false" ht="13.8" hidden="false" customHeight="false" outlineLevel="0" collapsed="false">
      <c r="A206" s="0" t="n">
        <v>70</v>
      </c>
      <c r="B206" s="0" t="n">
        <v>32</v>
      </c>
      <c r="C206" s="0" t="n">
        <v>1990</v>
      </c>
      <c r="D206" s="0" t="n">
        <v>32</v>
      </c>
      <c r="E206" s="0" t="n">
        <v>17</v>
      </c>
      <c r="F206" s="0" t="n">
        <v>32</v>
      </c>
      <c r="G206" s="0" t="n">
        <v>76</v>
      </c>
      <c r="H206" s="0" t="n">
        <v>32</v>
      </c>
      <c r="I206" s="0" t="n">
        <v>3</v>
      </c>
      <c r="J206" s="0" t="n">
        <v>32</v>
      </c>
    </row>
    <row r="207" customFormat="false" ht="13.8" hidden="false" customHeight="false" outlineLevel="0" collapsed="false">
      <c r="A207" s="0" t="n">
        <v>75</v>
      </c>
      <c r="B207" s="0" t="n">
        <v>28</v>
      </c>
      <c r="C207" s="0" t="n">
        <v>2155</v>
      </c>
      <c r="D207" s="0" t="n">
        <v>28</v>
      </c>
      <c r="E207" s="0" t="n">
        <v>16.4</v>
      </c>
      <c r="F207" s="0" t="n">
        <v>28</v>
      </c>
      <c r="G207" s="0" t="n">
        <v>76</v>
      </c>
      <c r="H207" s="0" t="n">
        <v>28</v>
      </c>
      <c r="I207" s="0" t="n">
        <v>3</v>
      </c>
      <c r="J207" s="0" t="n">
        <v>28</v>
      </c>
    </row>
    <row r="208" customFormat="false" ht="13.8" hidden="false" customHeight="false" outlineLevel="0" collapsed="false">
      <c r="A208" s="0" t="n">
        <v>72</v>
      </c>
      <c r="B208" s="0" t="n">
        <v>26.5</v>
      </c>
      <c r="C208" s="0" t="n">
        <v>2565</v>
      </c>
      <c r="D208" s="0" t="n">
        <v>26.5</v>
      </c>
      <c r="E208" s="0" t="n">
        <v>13.6</v>
      </c>
      <c r="F208" s="0" t="n">
        <v>26.5</v>
      </c>
      <c r="G208" s="0" t="n">
        <v>76</v>
      </c>
      <c r="H208" s="0" t="n">
        <v>26.5</v>
      </c>
      <c r="I208" s="0" t="n">
        <v>1</v>
      </c>
      <c r="J208" s="0" t="n">
        <v>26.5</v>
      </c>
    </row>
    <row r="209" customFormat="false" ht="13.8" hidden="false" customHeight="false" outlineLevel="0" collapsed="false">
      <c r="A209" s="0" t="n">
        <v>102</v>
      </c>
      <c r="B209" s="0" t="n">
        <v>20</v>
      </c>
      <c r="C209" s="0" t="n">
        <v>3150</v>
      </c>
      <c r="D209" s="0" t="n">
        <v>20</v>
      </c>
      <c r="E209" s="0" t="n">
        <v>15.7</v>
      </c>
      <c r="F209" s="0" t="n">
        <v>20</v>
      </c>
      <c r="G209" s="0" t="n">
        <v>76</v>
      </c>
      <c r="H209" s="0" t="n">
        <v>20</v>
      </c>
      <c r="I209" s="0" t="n">
        <v>2</v>
      </c>
      <c r="J209" s="0" t="n">
        <v>20</v>
      </c>
    </row>
    <row r="210" customFormat="false" ht="13.8" hidden="false" customHeight="false" outlineLevel="0" collapsed="false">
      <c r="A210" s="0" t="n">
        <v>150</v>
      </c>
      <c r="B210" s="0" t="n">
        <v>13</v>
      </c>
      <c r="C210" s="0" t="n">
        <v>3940</v>
      </c>
      <c r="D210" s="0" t="n">
        <v>13</v>
      </c>
      <c r="E210" s="0" t="n">
        <v>13.2</v>
      </c>
      <c r="F210" s="0" t="n">
        <v>13</v>
      </c>
      <c r="G210" s="0" t="n">
        <v>76</v>
      </c>
      <c r="H210" s="0" t="n">
        <v>13</v>
      </c>
      <c r="I210" s="0" t="n">
        <v>1</v>
      </c>
      <c r="J210" s="0" t="n">
        <v>13</v>
      </c>
    </row>
    <row r="211" customFormat="false" ht="13.8" hidden="false" customHeight="false" outlineLevel="0" collapsed="false">
      <c r="A211" s="0" t="n">
        <v>88</v>
      </c>
      <c r="B211" s="0" t="n">
        <v>19</v>
      </c>
      <c r="C211" s="0" t="n">
        <v>3270</v>
      </c>
      <c r="D211" s="0" t="n">
        <v>19</v>
      </c>
      <c r="E211" s="0" t="n">
        <v>21.9</v>
      </c>
      <c r="F211" s="0" t="n">
        <v>19</v>
      </c>
      <c r="G211" s="0" t="n">
        <v>76</v>
      </c>
      <c r="H211" s="0" t="n">
        <v>19</v>
      </c>
      <c r="I211" s="0" t="n">
        <v>2</v>
      </c>
      <c r="J211" s="0" t="n">
        <v>19</v>
      </c>
    </row>
    <row r="212" customFormat="false" ht="13.8" hidden="false" customHeight="false" outlineLevel="0" collapsed="false">
      <c r="A212" s="0" t="n">
        <v>108</v>
      </c>
      <c r="B212" s="0" t="n">
        <v>19</v>
      </c>
      <c r="C212" s="0" t="n">
        <v>2930</v>
      </c>
      <c r="D212" s="0" t="n">
        <v>19</v>
      </c>
      <c r="E212" s="0" t="n">
        <v>15.5</v>
      </c>
      <c r="F212" s="0" t="n">
        <v>19</v>
      </c>
      <c r="G212" s="0" t="n">
        <v>76</v>
      </c>
      <c r="H212" s="0" t="n">
        <v>19</v>
      </c>
      <c r="I212" s="0" t="n">
        <v>3</v>
      </c>
      <c r="J212" s="0" t="n">
        <v>19</v>
      </c>
    </row>
    <row r="213" customFormat="false" ht="13.8" hidden="false" customHeight="false" outlineLevel="0" collapsed="false">
      <c r="A213" s="0" t="n">
        <v>120</v>
      </c>
      <c r="B213" s="0" t="n">
        <v>16.5</v>
      </c>
      <c r="C213" s="0" t="n">
        <v>3820</v>
      </c>
      <c r="D213" s="0" t="n">
        <v>16.5</v>
      </c>
      <c r="E213" s="0" t="n">
        <v>16.7</v>
      </c>
      <c r="F213" s="0" t="n">
        <v>16.5</v>
      </c>
      <c r="G213" s="0" t="n">
        <v>76</v>
      </c>
      <c r="H213" s="0" t="n">
        <v>16.5</v>
      </c>
      <c r="I213" s="0" t="n">
        <v>2</v>
      </c>
      <c r="J213" s="0" t="n">
        <v>16.5</v>
      </c>
    </row>
    <row r="214" customFormat="false" ht="13.8" hidden="false" customHeight="false" outlineLevel="0" collapsed="false">
      <c r="A214" s="0" t="n">
        <v>180</v>
      </c>
      <c r="B214" s="0" t="n">
        <v>16.5</v>
      </c>
      <c r="C214" s="0" t="n">
        <v>4380</v>
      </c>
      <c r="D214" s="0" t="n">
        <v>16.5</v>
      </c>
      <c r="E214" s="0" t="n">
        <v>12.1</v>
      </c>
      <c r="F214" s="0" t="n">
        <v>16.5</v>
      </c>
      <c r="G214" s="0" t="n">
        <v>76</v>
      </c>
      <c r="H214" s="0" t="n">
        <v>16.5</v>
      </c>
      <c r="I214" s="0" t="n">
        <v>1</v>
      </c>
      <c r="J214" s="0" t="n">
        <v>16.5</v>
      </c>
    </row>
    <row r="215" customFormat="false" ht="13.8" hidden="false" customHeight="false" outlineLevel="0" collapsed="false">
      <c r="A215" s="0" t="n">
        <v>145</v>
      </c>
      <c r="B215" s="0" t="n">
        <v>13</v>
      </c>
      <c r="C215" s="0" t="n">
        <v>4055</v>
      </c>
      <c r="D215" s="0" t="n">
        <v>13</v>
      </c>
      <c r="E215" s="0" t="n">
        <v>12</v>
      </c>
      <c r="F215" s="0" t="n">
        <v>13</v>
      </c>
      <c r="G215" s="0" t="n">
        <v>76</v>
      </c>
      <c r="H215" s="0" t="n">
        <v>13</v>
      </c>
      <c r="I215" s="0" t="n">
        <v>1</v>
      </c>
      <c r="J215" s="0" t="n">
        <v>13</v>
      </c>
    </row>
    <row r="216" customFormat="false" ht="13.8" hidden="false" customHeight="false" outlineLevel="0" collapsed="false">
      <c r="A216" s="0" t="n">
        <v>130</v>
      </c>
      <c r="B216" s="0" t="n">
        <v>13</v>
      </c>
      <c r="C216" s="0" t="n">
        <v>3870</v>
      </c>
      <c r="D216" s="0" t="n">
        <v>13</v>
      </c>
      <c r="E216" s="0" t="n">
        <v>15</v>
      </c>
      <c r="F216" s="0" t="n">
        <v>13</v>
      </c>
      <c r="G216" s="0" t="n">
        <v>76</v>
      </c>
      <c r="H216" s="0" t="n">
        <v>13</v>
      </c>
      <c r="I216" s="0" t="n">
        <v>1</v>
      </c>
      <c r="J216" s="0" t="n">
        <v>13</v>
      </c>
    </row>
    <row r="217" customFormat="false" ht="13.8" hidden="false" customHeight="false" outlineLevel="0" collapsed="false">
      <c r="A217" s="0" t="n">
        <v>150</v>
      </c>
      <c r="B217" s="0" t="n">
        <v>13</v>
      </c>
      <c r="C217" s="0" t="n">
        <v>3755</v>
      </c>
      <c r="D217" s="0" t="n">
        <v>13</v>
      </c>
      <c r="E217" s="0" t="n">
        <v>14</v>
      </c>
      <c r="F217" s="0" t="n">
        <v>13</v>
      </c>
      <c r="G217" s="0" t="n">
        <v>76</v>
      </c>
      <c r="H217" s="0" t="n">
        <v>13</v>
      </c>
      <c r="I217" s="0" t="n">
        <v>1</v>
      </c>
      <c r="J217" s="0" t="n">
        <v>13</v>
      </c>
    </row>
    <row r="218" customFormat="false" ht="13.8" hidden="false" customHeight="false" outlineLevel="0" collapsed="false">
      <c r="A218" s="0" t="n">
        <v>68</v>
      </c>
      <c r="B218" s="0" t="n">
        <v>31.5</v>
      </c>
      <c r="C218" s="0" t="n">
        <v>2045</v>
      </c>
      <c r="D218" s="0" t="n">
        <v>31.5</v>
      </c>
      <c r="E218" s="0" t="n">
        <v>18.5</v>
      </c>
      <c r="F218" s="0" t="n">
        <v>31.5</v>
      </c>
      <c r="G218" s="0" t="n">
        <v>77</v>
      </c>
      <c r="H218" s="0" t="n">
        <v>31.5</v>
      </c>
      <c r="I218" s="0" t="n">
        <v>3</v>
      </c>
      <c r="J218" s="0" t="n">
        <v>31.5</v>
      </c>
    </row>
    <row r="219" customFormat="false" ht="13.8" hidden="false" customHeight="false" outlineLevel="0" collapsed="false">
      <c r="A219" s="0" t="n">
        <v>80</v>
      </c>
      <c r="B219" s="0" t="n">
        <v>30</v>
      </c>
      <c r="C219" s="0" t="n">
        <v>2155</v>
      </c>
      <c r="D219" s="0" t="n">
        <v>30</v>
      </c>
      <c r="E219" s="0" t="n">
        <v>14.8</v>
      </c>
      <c r="F219" s="0" t="n">
        <v>30</v>
      </c>
      <c r="G219" s="0" t="n">
        <v>77</v>
      </c>
      <c r="H219" s="0" t="n">
        <v>30</v>
      </c>
      <c r="I219" s="0" t="n">
        <v>1</v>
      </c>
      <c r="J219" s="0" t="n">
        <v>30</v>
      </c>
    </row>
    <row r="220" customFormat="false" ht="13.8" hidden="false" customHeight="false" outlineLevel="0" collapsed="false">
      <c r="A220" s="0" t="n">
        <v>58</v>
      </c>
      <c r="B220" s="0" t="n">
        <v>36</v>
      </c>
      <c r="C220" s="0" t="n">
        <v>1825</v>
      </c>
      <c r="D220" s="0" t="n">
        <v>36</v>
      </c>
      <c r="E220" s="0" t="n">
        <v>18.6</v>
      </c>
      <c r="F220" s="0" t="n">
        <v>36</v>
      </c>
      <c r="G220" s="0" t="n">
        <v>77</v>
      </c>
      <c r="H220" s="0" t="n">
        <v>36</v>
      </c>
      <c r="I220" s="0" t="n">
        <v>2</v>
      </c>
      <c r="J220" s="0" t="n">
        <v>36</v>
      </c>
    </row>
    <row r="221" customFormat="false" ht="13.8" hidden="false" customHeight="false" outlineLevel="0" collapsed="false">
      <c r="A221" s="0" t="n">
        <v>96</v>
      </c>
      <c r="B221" s="0" t="n">
        <v>25.5</v>
      </c>
      <c r="C221" s="0" t="n">
        <v>2300</v>
      </c>
      <c r="D221" s="0" t="n">
        <v>25.5</v>
      </c>
      <c r="E221" s="0" t="n">
        <v>15.5</v>
      </c>
      <c r="F221" s="0" t="n">
        <v>25.5</v>
      </c>
      <c r="G221" s="0" t="n">
        <v>77</v>
      </c>
      <c r="H221" s="0" t="n">
        <v>25.5</v>
      </c>
      <c r="I221" s="0" t="n">
        <v>1</v>
      </c>
      <c r="J221" s="0" t="n">
        <v>25.5</v>
      </c>
    </row>
    <row r="222" customFormat="false" ht="13.8" hidden="false" customHeight="false" outlineLevel="0" collapsed="false">
      <c r="A222" s="0" t="n">
        <v>70</v>
      </c>
      <c r="B222" s="0" t="n">
        <v>33.5</v>
      </c>
      <c r="C222" s="0" t="n">
        <v>1945</v>
      </c>
      <c r="D222" s="0" t="n">
        <v>33.5</v>
      </c>
      <c r="E222" s="0" t="n">
        <v>16.8</v>
      </c>
      <c r="F222" s="0" t="n">
        <v>33.5</v>
      </c>
      <c r="G222" s="0" t="n">
        <v>77</v>
      </c>
      <c r="H222" s="0" t="n">
        <v>33.5</v>
      </c>
      <c r="I222" s="0" t="n">
        <v>3</v>
      </c>
      <c r="J222" s="0" t="n">
        <v>33.5</v>
      </c>
    </row>
    <row r="223" customFormat="false" ht="13.8" hidden="false" customHeight="false" outlineLevel="0" collapsed="false">
      <c r="A223" s="0" t="n">
        <v>145</v>
      </c>
      <c r="B223" s="0" t="n">
        <v>17.5</v>
      </c>
      <c r="C223" s="0" t="n">
        <v>3880</v>
      </c>
      <c r="D223" s="0" t="n">
        <v>17.5</v>
      </c>
      <c r="E223" s="0" t="n">
        <v>12.5</v>
      </c>
      <c r="F223" s="0" t="n">
        <v>17.5</v>
      </c>
      <c r="G223" s="0" t="n">
        <v>77</v>
      </c>
      <c r="H223" s="0" t="n">
        <v>17.5</v>
      </c>
      <c r="I223" s="0" t="n">
        <v>1</v>
      </c>
      <c r="J223" s="0" t="n">
        <v>17.5</v>
      </c>
    </row>
    <row r="224" customFormat="false" ht="13.8" hidden="false" customHeight="false" outlineLevel="0" collapsed="false">
      <c r="A224" s="0" t="n">
        <v>110</v>
      </c>
      <c r="B224" s="0" t="n">
        <v>17</v>
      </c>
      <c r="C224" s="0" t="n">
        <v>4060</v>
      </c>
      <c r="D224" s="0" t="n">
        <v>17</v>
      </c>
      <c r="E224" s="0" t="n">
        <v>19</v>
      </c>
      <c r="F224" s="0" t="n">
        <v>17</v>
      </c>
      <c r="G224" s="0" t="n">
        <v>77</v>
      </c>
      <c r="H224" s="0" t="n">
        <v>17</v>
      </c>
      <c r="I224" s="0" t="n">
        <v>1</v>
      </c>
      <c r="J224" s="0" t="n">
        <v>17</v>
      </c>
    </row>
    <row r="225" customFormat="false" ht="13.8" hidden="false" customHeight="false" outlineLevel="0" collapsed="false">
      <c r="A225" s="0" t="n">
        <v>145</v>
      </c>
      <c r="B225" s="0" t="n">
        <v>15.5</v>
      </c>
      <c r="C225" s="0" t="n">
        <v>4140</v>
      </c>
      <c r="D225" s="0" t="n">
        <v>15.5</v>
      </c>
      <c r="E225" s="0" t="n">
        <v>13.7</v>
      </c>
      <c r="F225" s="0" t="n">
        <v>15.5</v>
      </c>
      <c r="G225" s="0" t="n">
        <v>77</v>
      </c>
      <c r="H225" s="0" t="n">
        <v>15.5</v>
      </c>
      <c r="I225" s="0" t="n">
        <v>1</v>
      </c>
      <c r="J225" s="0" t="n">
        <v>15.5</v>
      </c>
    </row>
    <row r="226" customFormat="false" ht="13.8" hidden="false" customHeight="false" outlineLevel="0" collapsed="false">
      <c r="A226" s="0" t="n">
        <v>130</v>
      </c>
      <c r="B226" s="0" t="n">
        <v>15</v>
      </c>
      <c r="C226" s="0" t="n">
        <v>4295</v>
      </c>
      <c r="D226" s="0" t="n">
        <v>15</v>
      </c>
      <c r="E226" s="0" t="n">
        <v>14.9</v>
      </c>
      <c r="F226" s="0" t="n">
        <v>15</v>
      </c>
      <c r="G226" s="0" t="n">
        <v>77</v>
      </c>
      <c r="H226" s="0" t="n">
        <v>15</v>
      </c>
      <c r="I226" s="0" t="n">
        <v>1</v>
      </c>
      <c r="J226" s="0" t="n">
        <v>15</v>
      </c>
    </row>
    <row r="227" customFormat="false" ht="13.8" hidden="false" customHeight="false" outlineLevel="0" collapsed="false">
      <c r="A227" s="0" t="n">
        <v>110</v>
      </c>
      <c r="B227" s="0" t="n">
        <v>17.5</v>
      </c>
      <c r="C227" s="0" t="n">
        <v>3520</v>
      </c>
      <c r="D227" s="0" t="n">
        <v>17.5</v>
      </c>
      <c r="E227" s="0" t="n">
        <v>16.4</v>
      </c>
      <c r="F227" s="0" t="n">
        <v>17.5</v>
      </c>
      <c r="G227" s="0" t="n">
        <v>77</v>
      </c>
      <c r="H227" s="0" t="n">
        <v>17.5</v>
      </c>
      <c r="I227" s="0" t="n">
        <v>1</v>
      </c>
      <c r="J227" s="0" t="n">
        <v>17.5</v>
      </c>
    </row>
    <row r="228" customFormat="false" ht="13.8" hidden="false" customHeight="false" outlineLevel="0" collapsed="false">
      <c r="A228" s="0" t="n">
        <v>105</v>
      </c>
      <c r="B228" s="0" t="n">
        <v>20.5</v>
      </c>
      <c r="C228" s="0" t="n">
        <v>3425</v>
      </c>
      <c r="D228" s="0" t="n">
        <v>20.5</v>
      </c>
      <c r="E228" s="0" t="n">
        <v>16.9</v>
      </c>
      <c r="F228" s="0" t="n">
        <v>20.5</v>
      </c>
      <c r="G228" s="0" t="n">
        <v>77</v>
      </c>
      <c r="H228" s="0" t="n">
        <v>20.5</v>
      </c>
      <c r="I228" s="0" t="n">
        <v>1</v>
      </c>
      <c r="J228" s="0" t="n">
        <v>20.5</v>
      </c>
    </row>
    <row r="229" customFormat="false" ht="13.8" hidden="false" customHeight="false" outlineLevel="0" collapsed="false">
      <c r="A229" s="0" t="n">
        <v>100</v>
      </c>
      <c r="B229" s="0" t="n">
        <v>19</v>
      </c>
      <c r="C229" s="0" t="n">
        <v>3630</v>
      </c>
      <c r="D229" s="0" t="n">
        <v>19</v>
      </c>
      <c r="E229" s="0" t="n">
        <v>17.7</v>
      </c>
      <c r="F229" s="0" t="n">
        <v>19</v>
      </c>
      <c r="G229" s="0" t="n">
        <v>77</v>
      </c>
      <c r="H229" s="0" t="n">
        <v>19</v>
      </c>
      <c r="I229" s="0" t="n">
        <v>1</v>
      </c>
      <c r="J229" s="0" t="n">
        <v>19</v>
      </c>
    </row>
    <row r="230" customFormat="false" ht="13.8" hidden="false" customHeight="false" outlineLevel="0" collapsed="false">
      <c r="A230" s="0" t="n">
        <v>98</v>
      </c>
      <c r="B230" s="0" t="n">
        <v>18.5</v>
      </c>
      <c r="C230" s="0" t="n">
        <v>3525</v>
      </c>
      <c r="D230" s="0" t="n">
        <v>18.5</v>
      </c>
      <c r="E230" s="0" t="n">
        <v>19</v>
      </c>
      <c r="F230" s="0" t="n">
        <v>18.5</v>
      </c>
      <c r="G230" s="0" t="n">
        <v>77</v>
      </c>
      <c r="H230" s="0" t="n">
        <v>18.5</v>
      </c>
      <c r="I230" s="0" t="n">
        <v>1</v>
      </c>
      <c r="J230" s="0" t="n">
        <v>18.5</v>
      </c>
    </row>
    <row r="231" customFormat="false" ht="13.8" hidden="false" customHeight="false" outlineLevel="0" collapsed="false">
      <c r="A231" s="0" t="n">
        <v>180</v>
      </c>
      <c r="B231" s="0" t="n">
        <v>16</v>
      </c>
      <c r="C231" s="0" t="n">
        <v>4220</v>
      </c>
      <c r="D231" s="0" t="n">
        <v>16</v>
      </c>
      <c r="E231" s="0" t="n">
        <v>11.1</v>
      </c>
      <c r="F231" s="0" t="n">
        <v>16</v>
      </c>
      <c r="G231" s="0" t="n">
        <v>77</v>
      </c>
      <c r="H231" s="0" t="n">
        <v>16</v>
      </c>
      <c r="I231" s="0" t="n">
        <v>1</v>
      </c>
      <c r="J231" s="0" t="n">
        <v>16</v>
      </c>
    </row>
    <row r="232" customFormat="false" ht="13.8" hidden="false" customHeight="false" outlineLevel="0" collapsed="false">
      <c r="A232" s="0" t="n">
        <v>170</v>
      </c>
      <c r="B232" s="0" t="n">
        <v>15.5</v>
      </c>
      <c r="C232" s="0" t="n">
        <v>4165</v>
      </c>
      <c r="D232" s="0" t="n">
        <v>15.5</v>
      </c>
      <c r="E232" s="0" t="n">
        <v>11.4</v>
      </c>
      <c r="F232" s="0" t="n">
        <v>15.5</v>
      </c>
      <c r="G232" s="0" t="n">
        <v>77</v>
      </c>
      <c r="H232" s="0" t="n">
        <v>15.5</v>
      </c>
      <c r="I232" s="0" t="n">
        <v>1</v>
      </c>
      <c r="J232" s="0" t="n">
        <v>15.5</v>
      </c>
    </row>
    <row r="233" customFormat="false" ht="13.8" hidden="false" customHeight="false" outlineLevel="0" collapsed="false">
      <c r="A233" s="0" t="n">
        <v>190</v>
      </c>
      <c r="B233" s="0" t="n">
        <v>15.5</v>
      </c>
      <c r="C233" s="0" t="n">
        <v>4325</v>
      </c>
      <c r="D233" s="0" t="n">
        <v>15.5</v>
      </c>
      <c r="E233" s="0" t="n">
        <v>12.2</v>
      </c>
      <c r="F233" s="0" t="n">
        <v>15.5</v>
      </c>
      <c r="G233" s="0" t="n">
        <v>77</v>
      </c>
      <c r="H233" s="0" t="n">
        <v>15.5</v>
      </c>
      <c r="I233" s="0" t="n">
        <v>1</v>
      </c>
      <c r="J233" s="0" t="n">
        <v>15.5</v>
      </c>
    </row>
    <row r="234" customFormat="false" ht="13.8" hidden="false" customHeight="false" outlineLevel="0" collapsed="false">
      <c r="A234" s="0" t="n">
        <v>149</v>
      </c>
      <c r="B234" s="0" t="n">
        <v>16</v>
      </c>
      <c r="C234" s="0" t="n">
        <v>4335</v>
      </c>
      <c r="D234" s="0" t="n">
        <v>16</v>
      </c>
      <c r="E234" s="0" t="n">
        <v>14.5</v>
      </c>
      <c r="F234" s="0" t="n">
        <v>16</v>
      </c>
      <c r="G234" s="0" t="n">
        <v>77</v>
      </c>
      <c r="H234" s="0" t="n">
        <v>16</v>
      </c>
      <c r="I234" s="0" t="n">
        <v>1</v>
      </c>
      <c r="J234" s="0" t="n">
        <v>16</v>
      </c>
    </row>
    <row r="235" customFormat="false" ht="13.8" hidden="false" customHeight="false" outlineLevel="0" collapsed="false">
      <c r="A235" s="0" t="n">
        <v>78</v>
      </c>
      <c r="B235" s="0" t="n">
        <v>29</v>
      </c>
      <c r="C235" s="0" t="n">
        <v>1940</v>
      </c>
      <c r="D235" s="0" t="n">
        <v>29</v>
      </c>
      <c r="E235" s="0" t="n">
        <v>14.5</v>
      </c>
      <c r="F235" s="0" t="n">
        <v>29</v>
      </c>
      <c r="G235" s="0" t="n">
        <v>77</v>
      </c>
      <c r="H235" s="0" t="n">
        <v>29</v>
      </c>
      <c r="I235" s="0" t="n">
        <v>2</v>
      </c>
      <c r="J235" s="0" t="n">
        <v>29</v>
      </c>
    </row>
    <row r="236" customFormat="false" ht="13.8" hidden="false" customHeight="false" outlineLevel="0" collapsed="false">
      <c r="A236" s="0" t="n">
        <v>88</v>
      </c>
      <c r="B236" s="0" t="n">
        <v>24.5</v>
      </c>
      <c r="C236" s="0" t="n">
        <v>2740</v>
      </c>
      <c r="D236" s="0" t="n">
        <v>24.5</v>
      </c>
      <c r="E236" s="0" t="n">
        <v>16</v>
      </c>
      <c r="F236" s="0" t="n">
        <v>24.5</v>
      </c>
      <c r="G236" s="0" t="n">
        <v>77</v>
      </c>
      <c r="H236" s="0" t="n">
        <v>24.5</v>
      </c>
      <c r="I236" s="0" t="n">
        <v>1</v>
      </c>
      <c r="J236" s="0" t="n">
        <v>24.5</v>
      </c>
    </row>
    <row r="237" customFormat="false" ht="13.8" hidden="false" customHeight="false" outlineLevel="0" collapsed="false">
      <c r="A237" s="0" t="n">
        <v>75</v>
      </c>
      <c r="B237" s="0" t="n">
        <v>26</v>
      </c>
      <c r="C237" s="0" t="n">
        <v>2265</v>
      </c>
      <c r="D237" s="0" t="n">
        <v>26</v>
      </c>
      <c r="E237" s="0" t="n">
        <v>18.2</v>
      </c>
      <c r="F237" s="0" t="n">
        <v>26</v>
      </c>
      <c r="G237" s="0" t="n">
        <v>77</v>
      </c>
      <c r="H237" s="0" t="n">
        <v>26</v>
      </c>
      <c r="I237" s="0" t="n">
        <v>3</v>
      </c>
      <c r="J237" s="0" t="n">
        <v>26</v>
      </c>
    </row>
    <row r="238" customFormat="false" ht="13.8" hidden="false" customHeight="false" outlineLevel="0" collapsed="false">
      <c r="A238" s="0" t="n">
        <v>89</v>
      </c>
      <c r="B238" s="0" t="n">
        <v>25.5</v>
      </c>
      <c r="C238" s="0" t="n">
        <v>2755</v>
      </c>
      <c r="D238" s="0" t="n">
        <v>25.5</v>
      </c>
      <c r="E238" s="0" t="n">
        <v>15.8</v>
      </c>
      <c r="F238" s="0" t="n">
        <v>25.5</v>
      </c>
      <c r="G238" s="0" t="n">
        <v>77</v>
      </c>
      <c r="H238" s="0" t="n">
        <v>25.5</v>
      </c>
      <c r="I238" s="0" t="n">
        <v>1</v>
      </c>
      <c r="J238" s="0" t="n">
        <v>25.5</v>
      </c>
    </row>
    <row r="239" customFormat="false" ht="13.8" hidden="false" customHeight="false" outlineLevel="0" collapsed="false">
      <c r="A239" s="0" t="n">
        <v>63</v>
      </c>
      <c r="B239" s="0" t="n">
        <v>30.5</v>
      </c>
      <c r="C239" s="0" t="n">
        <v>2051</v>
      </c>
      <c r="D239" s="0" t="n">
        <v>30.5</v>
      </c>
      <c r="E239" s="0" t="n">
        <v>17</v>
      </c>
      <c r="F239" s="0" t="n">
        <v>30.5</v>
      </c>
      <c r="G239" s="0" t="n">
        <v>77</v>
      </c>
      <c r="H239" s="0" t="n">
        <v>30.5</v>
      </c>
      <c r="I239" s="0" t="n">
        <v>1</v>
      </c>
      <c r="J239" s="0" t="n">
        <v>30.5</v>
      </c>
    </row>
    <row r="240" customFormat="false" ht="13.8" hidden="false" customHeight="false" outlineLevel="0" collapsed="false">
      <c r="A240" s="0" t="n">
        <v>83</v>
      </c>
      <c r="B240" s="0" t="n">
        <v>33.5</v>
      </c>
      <c r="C240" s="0" t="n">
        <v>2075</v>
      </c>
      <c r="D240" s="0" t="n">
        <v>33.5</v>
      </c>
      <c r="E240" s="0" t="n">
        <v>15.9</v>
      </c>
      <c r="F240" s="0" t="n">
        <v>33.5</v>
      </c>
      <c r="G240" s="0" t="n">
        <v>77</v>
      </c>
      <c r="H240" s="0" t="n">
        <v>33.5</v>
      </c>
      <c r="I240" s="0" t="n">
        <v>1</v>
      </c>
      <c r="J240" s="0" t="n">
        <v>33.5</v>
      </c>
    </row>
    <row r="241" customFormat="false" ht="13.8" hidden="false" customHeight="false" outlineLevel="0" collapsed="false">
      <c r="A241" s="0" t="n">
        <v>67</v>
      </c>
      <c r="B241" s="0" t="n">
        <v>30</v>
      </c>
      <c r="C241" s="0" t="n">
        <v>1985</v>
      </c>
      <c r="D241" s="0" t="n">
        <v>30</v>
      </c>
      <c r="E241" s="0" t="n">
        <v>16.4</v>
      </c>
      <c r="F241" s="0" t="n">
        <v>30</v>
      </c>
      <c r="G241" s="0" t="n">
        <v>77</v>
      </c>
      <c r="H241" s="0" t="n">
        <v>30</v>
      </c>
      <c r="I241" s="0" t="n">
        <v>3</v>
      </c>
      <c r="J241" s="0" t="n">
        <v>30</v>
      </c>
    </row>
    <row r="242" customFormat="false" ht="13.8" hidden="false" customHeight="false" outlineLevel="0" collapsed="false">
      <c r="A242" s="0" t="n">
        <v>78</v>
      </c>
      <c r="B242" s="0" t="n">
        <v>30.5</v>
      </c>
      <c r="C242" s="0" t="n">
        <v>2190</v>
      </c>
      <c r="D242" s="0" t="n">
        <v>30.5</v>
      </c>
      <c r="E242" s="0" t="n">
        <v>14.1</v>
      </c>
      <c r="F242" s="0" t="n">
        <v>30.5</v>
      </c>
      <c r="G242" s="0" t="n">
        <v>77</v>
      </c>
      <c r="H242" s="0" t="n">
        <v>30.5</v>
      </c>
      <c r="I242" s="0" t="n">
        <v>2</v>
      </c>
      <c r="J242" s="0" t="n">
        <v>30.5</v>
      </c>
    </row>
    <row r="243" customFormat="false" ht="13.8" hidden="false" customHeight="false" outlineLevel="0" collapsed="false">
      <c r="A243" s="0" t="n">
        <v>97</v>
      </c>
      <c r="B243" s="0" t="n">
        <v>22</v>
      </c>
      <c r="C243" s="0" t="n">
        <v>2815</v>
      </c>
      <c r="D243" s="0" t="n">
        <v>22</v>
      </c>
      <c r="E243" s="0" t="n">
        <v>14.5</v>
      </c>
      <c r="F243" s="0" t="n">
        <v>22</v>
      </c>
      <c r="G243" s="0" t="n">
        <v>77</v>
      </c>
      <c r="H243" s="0" t="n">
        <v>22</v>
      </c>
      <c r="I243" s="0" t="n">
        <v>3</v>
      </c>
      <c r="J243" s="0" t="n">
        <v>22</v>
      </c>
    </row>
    <row r="244" customFormat="false" ht="13.8" hidden="false" customHeight="false" outlineLevel="0" collapsed="false">
      <c r="A244" s="0" t="n">
        <v>110</v>
      </c>
      <c r="B244" s="0" t="n">
        <v>21.5</v>
      </c>
      <c r="C244" s="0" t="n">
        <v>2600</v>
      </c>
      <c r="D244" s="0" t="n">
        <v>21.5</v>
      </c>
      <c r="E244" s="0" t="n">
        <v>12.8</v>
      </c>
      <c r="F244" s="0" t="n">
        <v>21.5</v>
      </c>
      <c r="G244" s="0" t="n">
        <v>77</v>
      </c>
      <c r="H244" s="0" t="n">
        <v>21.5</v>
      </c>
      <c r="I244" s="0" t="n">
        <v>2</v>
      </c>
      <c r="J244" s="0" t="n">
        <v>21.5</v>
      </c>
    </row>
    <row r="245" customFormat="false" ht="13.8" hidden="false" customHeight="false" outlineLevel="0" collapsed="false">
      <c r="A245" s="0" t="n">
        <v>110</v>
      </c>
      <c r="B245" s="0" t="n">
        <v>21.5</v>
      </c>
      <c r="C245" s="0" t="n">
        <v>2720</v>
      </c>
      <c r="D245" s="0" t="n">
        <v>21.5</v>
      </c>
      <c r="E245" s="0" t="n">
        <v>13.5</v>
      </c>
      <c r="F245" s="0" t="n">
        <v>21.5</v>
      </c>
      <c r="G245" s="0" t="n">
        <v>77</v>
      </c>
      <c r="H245" s="0" t="n">
        <v>21.5</v>
      </c>
      <c r="I245" s="0" t="n">
        <v>3</v>
      </c>
      <c r="J245" s="0" t="n">
        <v>21.5</v>
      </c>
    </row>
    <row r="246" customFormat="false" ht="13.8" hidden="false" customHeight="false" outlineLevel="0" collapsed="false">
      <c r="A246" s="0" t="n">
        <v>48</v>
      </c>
      <c r="B246" s="0" t="n">
        <v>43.1</v>
      </c>
      <c r="C246" s="0" t="n">
        <v>1985</v>
      </c>
      <c r="D246" s="0" t="n">
        <v>43.1</v>
      </c>
      <c r="E246" s="0" t="n">
        <v>21.5</v>
      </c>
      <c r="F246" s="0" t="n">
        <v>43.1</v>
      </c>
      <c r="G246" s="0" t="n">
        <v>78</v>
      </c>
      <c r="H246" s="0" t="n">
        <v>43.1</v>
      </c>
      <c r="I246" s="0" t="n">
        <v>2</v>
      </c>
      <c r="J246" s="0" t="n">
        <v>43.1</v>
      </c>
    </row>
    <row r="247" customFormat="false" ht="13.8" hidden="false" customHeight="false" outlineLevel="0" collapsed="false">
      <c r="A247" s="0" t="n">
        <v>66</v>
      </c>
      <c r="B247" s="0" t="n">
        <v>36.1</v>
      </c>
      <c r="C247" s="0" t="n">
        <v>1800</v>
      </c>
      <c r="D247" s="0" t="n">
        <v>36.1</v>
      </c>
      <c r="E247" s="0" t="n">
        <v>14.4</v>
      </c>
      <c r="F247" s="0" t="n">
        <v>36.1</v>
      </c>
      <c r="G247" s="0" t="n">
        <v>78</v>
      </c>
      <c r="H247" s="0" t="n">
        <v>36.1</v>
      </c>
      <c r="I247" s="0" t="n">
        <v>1</v>
      </c>
      <c r="J247" s="0" t="n">
        <v>36.1</v>
      </c>
    </row>
    <row r="248" customFormat="false" ht="13.8" hidden="false" customHeight="false" outlineLevel="0" collapsed="false">
      <c r="A248" s="0" t="n">
        <v>52</v>
      </c>
      <c r="B248" s="0" t="n">
        <v>32.8</v>
      </c>
      <c r="C248" s="0" t="n">
        <v>1985</v>
      </c>
      <c r="D248" s="0" t="n">
        <v>32.8</v>
      </c>
      <c r="E248" s="0" t="n">
        <v>19.4</v>
      </c>
      <c r="F248" s="0" t="n">
        <v>32.8</v>
      </c>
      <c r="G248" s="0" t="n">
        <v>78</v>
      </c>
      <c r="H248" s="0" t="n">
        <v>32.8</v>
      </c>
      <c r="I248" s="0" t="n">
        <v>3</v>
      </c>
      <c r="J248" s="0" t="n">
        <v>32.8</v>
      </c>
    </row>
    <row r="249" customFormat="false" ht="13.8" hidden="false" customHeight="false" outlineLevel="0" collapsed="false">
      <c r="A249" s="0" t="n">
        <v>70</v>
      </c>
      <c r="B249" s="0" t="n">
        <v>39.4</v>
      </c>
      <c r="C249" s="0" t="n">
        <v>2070</v>
      </c>
      <c r="D249" s="0" t="n">
        <v>39.4</v>
      </c>
      <c r="E249" s="0" t="n">
        <v>18.6</v>
      </c>
      <c r="F249" s="0" t="n">
        <v>39.4</v>
      </c>
      <c r="G249" s="0" t="n">
        <v>78</v>
      </c>
      <c r="H249" s="0" t="n">
        <v>39.4</v>
      </c>
      <c r="I249" s="0" t="n">
        <v>3</v>
      </c>
      <c r="J249" s="0" t="n">
        <v>39.4</v>
      </c>
    </row>
    <row r="250" customFormat="false" ht="13.8" hidden="false" customHeight="false" outlineLevel="0" collapsed="false">
      <c r="A250" s="0" t="n">
        <v>60</v>
      </c>
      <c r="B250" s="0" t="n">
        <v>36.1</v>
      </c>
      <c r="C250" s="0" t="n">
        <v>1800</v>
      </c>
      <c r="D250" s="0" t="n">
        <v>36.1</v>
      </c>
      <c r="E250" s="0" t="n">
        <v>16.4</v>
      </c>
      <c r="F250" s="0" t="n">
        <v>36.1</v>
      </c>
      <c r="G250" s="0" t="n">
        <v>78</v>
      </c>
      <c r="H250" s="0" t="n">
        <v>36.1</v>
      </c>
      <c r="I250" s="0" t="n">
        <v>3</v>
      </c>
      <c r="J250" s="0" t="n">
        <v>36.1</v>
      </c>
    </row>
    <row r="251" customFormat="false" ht="13.8" hidden="false" customHeight="false" outlineLevel="0" collapsed="false">
      <c r="A251" s="0" t="n">
        <v>110</v>
      </c>
      <c r="B251" s="0" t="n">
        <v>19.9</v>
      </c>
      <c r="C251" s="0" t="n">
        <v>3365</v>
      </c>
      <c r="D251" s="0" t="n">
        <v>19.9</v>
      </c>
      <c r="E251" s="0" t="n">
        <v>15.5</v>
      </c>
      <c r="F251" s="0" t="n">
        <v>19.9</v>
      </c>
      <c r="G251" s="0" t="n">
        <v>78</v>
      </c>
      <c r="H251" s="0" t="n">
        <v>19.9</v>
      </c>
      <c r="I251" s="0" t="n">
        <v>1</v>
      </c>
      <c r="J251" s="0" t="n">
        <v>19.9</v>
      </c>
    </row>
    <row r="252" customFormat="false" ht="13.8" hidden="false" customHeight="false" outlineLevel="0" collapsed="false">
      <c r="A252" s="0" t="n">
        <v>140</v>
      </c>
      <c r="B252" s="0" t="n">
        <v>19.4</v>
      </c>
      <c r="C252" s="0" t="n">
        <v>3735</v>
      </c>
      <c r="D252" s="0" t="n">
        <v>19.4</v>
      </c>
      <c r="E252" s="0" t="n">
        <v>13.2</v>
      </c>
      <c r="F252" s="0" t="n">
        <v>19.4</v>
      </c>
      <c r="G252" s="0" t="n">
        <v>78</v>
      </c>
      <c r="H252" s="0" t="n">
        <v>19.4</v>
      </c>
      <c r="I252" s="0" t="n">
        <v>1</v>
      </c>
      <c r="J252" s="0" t="n">
        <v>19.4</v>
      </c>
    </row>
    <row r="253" customFormat="false" ht="13.8" hidden="false" customHeight="false" outlineLevel="0" collapsed="false">
      <c r="A253" s="0" t="n">
        <v>139</v>
      </c>
      <c r="B253" s="0" t="n">
        <v>20.2</v>
      </c>
      <c r="C253" s="0" t="n">
        <v>3570</v>
      </c>
      <c r="D253" s="0" t="n">
        <v>20.2</v>
      </c>
      <c r="E253" s="0" t="n">
        <v>12.8</v>
      </c>
      <c r="F253" s="0" t="n">
        <v>20.2</v>
      </c>
      <c r="G253" s="0" t="n">
        <v>78</v>
      </c>
      <c r="H253" s="0" t="n">
        <v>20.2</v>
      </c>
      <c r="I253" s="0" t="n">
        <v>1</v>
      </c>
      <c r="J253" s="0" t="n">
        <v>20.2</v>
      </c>
    </row>
    <row r="254" customFormat="false" ht="13.8" hidden="false" customHeight="false" outlineLevel="0" collapsed="false">
      <c r="A254" s="0" t="n">
        <v>105</v>
      </c>
      <c r="B254" s="0" t="n">
        <v>19.2</v>
      </c>
      <c r="C254" s="0" t="n">
        <v>3535</v>
      </c>
      <c r="D254" s="0" t="n">
        <v>19.2</v>
      </c>
      <c r="E254" s="0" t="n">
        <v>19.2</v>
      </c>
      <c r="F254" s="0" t="n">
        <v>19.2</v>
      </c>
      <c r="G254" s="0" t="n">
        <v>78</v>
      </c>
      <c r="H254" s="0" t="n">
        <v>19.2</v>
      </c>
      <c r="I254" s="0" t="n">
        <v>1</v>
      </c>
      <c r="J254" s="0" t="n">
        <v>19.2</v>
      </c>
    </row>
    <row r="255" customFormat="false" ht="13.8" hidden="false" customHeight="false" outlineLevel="0" collapsed="false">
      <c r="A255" s="0" t="n">
        <v>95</v>
      </c>
      <c r="B255" s="0" t="n">
        <v>20.5</v>
      </c>
      <c r="C255" s="0" t="n">
        <v>3155</v>
      </c>
      <c r="D255" s="0" t="n">
        <v>20.5</v>
      </c>
      <c r="E255" s="0" t="n">
        <v>18.2</v>
      </c>
      <c r="F255" s="0" t="n">
        <v>20.5</v>
      </c>
      <c r="G255" s="0" t="n">
        <v>78</v>
      </c>
      <c r="H255" s="0" t="n">
        <v>20.5</v>
      </c>
      <c r="I255" s="0" t="n">
        <v>1</v>
      </c>
      <c r="J255" s="0" t="n">
        <v>20.5</v>
      </c>
    </row>
    <row r="256" customFormat="false" ht="13.8" hidden="false" customHeight="false" outlineLevel="0" collapsed="false">
      <c r="A256" s="0" t="n">
        <v>85</v>
      </c>
      <c r="B256" s="0" t="n">
        <v>20.2</v>
      </c>
      <c r="C256" s="0" t="n">
        <v>2965</v>
      </c>
      <c r="D256" s="0" t="n">
        <v>20.2</v>
      </c>
      <c r="E256" s="0" t="n">
        <v>15.8</v>
      </c>
      <c r="F256" s="0" t="n">
        <v>20.2</v>
      </c>
      <c r="G256" s="0" t="n">
        <v>78</v>
      </c>
      <c r="H256" s="0" t="n">
        <v>20.2</v>
      </c>
      <c r="I256" s="0" t="n">
        <v>1</v>
      </c>
      <c r="J256" s="0" t="n">
        <v>20.2</v>
      </c>
    </row>
    <row r="257" customFormat="false" ht="13.8" hidden="false" customHeight="false" outlineLevel="0" collapsed="false">
      <c r="A257" s="0" t="n">
        <v>88</v>
      </c>
      <c r="B257" s="0" t="n">
        <v>25.1</v>
      </c>
      <c r="C257" s="0" t="n">
        <v>2720</v>
      </c>
      <c r="D257" s="0" t="n">
        <v>25.1</v>
      </c>
      <c r="E257" s="0" t="n">
        <v>15.4</v>
      </c>
      <c r="F257" s="0" t="n">
        <v>25.1</v>
      </c>
      <c r="G257" s="0" t="n">
        <v>78</v>
      </c>
      <c r="H257" s="0" t="n">
        <v>25.1</v>
      </c>
      <c r="I257" s="0" t="n">
        <v>1</v>
      </c>
      <c r="J257" s="0" t="n">
        <v>25.1</v>
      </c>
    </row>
    <row r="258" customFormat="false" ht="13.8" hidden="false" customHeight="false" outlineLevel="0" collapsed="false">
      <c r="A258" s="0" t="n">
        <v>100</v>
      </c>
      <c r="B258" s="0" t="n">
        <v>20.5</v>
      </c>
      <c r="C258" s="0" t="n">
        <v>3430</v>
      </c>
      <c r="D258" s="0" t="n">
        <v>20.5</v>
      </c>
      <c r="E258" s="0" t="n">
        <v>17.2</v>
      </c>
      <c r="F258" s="0" t="n">
        <v>20.5</v>
      </c>
      <c r="G258" s="0" t="n">
        <v>78</v>
      </c>
      <c r="H258" s="0" t="n">
        <v>20.5</v>
      </c>
      <c r="I258" s="0" t="n">
        <v>1</v>
      </c>
      <c r="J258" s="0" t="n">
        <v>20.5</v>
      </c>
    </row>
    <row r="259" customFormat="false" ht="13.8" hidden="false" customHeight="false" outlineLevel="0" collapsed="false">
      <c r="A259" s="0" t="n">
        <v>90</v>
      </c>
      <c r="B259" s="0" t="n">
        <v>19.4</v>
      </c>
      <c r="C259" s="0" t="n">
        <v>3210</v>
      </c>
      <c r="D259" s="0" t="n">
        <v>19.4</v>
      </c>
      <c r="E259" s="0" t="n">
        <v>17.2</v>
      </c>
      <c r="F259" s="0" t="n">
        <v>19.4</v>
      </c>
      <c r="G259" s="0" t="n">
        <v>78</v>
      </c>
      <c r="H259" s="0" t="n">
        <v>19.4</v>
      </c>
      <c r="I259" s="0" t="n">
        <v>1</v>
      </c>
      <c r="J259" s="0" t="n">
        <v>19.4</v>
      </c>
    </row>
    <row r="260" customFormat="false" ht="13.8" hidden="false" customHeight="false" outlineLevel="0" collapsed="false">
      <c r="A260" s="0" t="n">
        <v>105</v>
      </c>
      <c r="B260" s="0" t="n">
        <v>20.6</v>
      </c>
      <c r="C260" s="0" t="n">
        <v>3380</v>
      </c>
      <c r="D260" s="0" t="n">
        <v>20.6</v>
      </c>
      <c r="E260" s="0" t="n">
        <v>15.8</v>
      </c>
      <c r="F260" s="0" t="n">
        <v>20.6</v>
      </c>
      <c r="G260" s="0" t="n">
        <v>78</v>
      </c>
      <c r="H260" s="0" t="n">
        <v>20.6</v>
      </c>
      <c r="I260" s="0" t="n">
        <v>1</v>
      </c>
      <c r="J260" s="0" t="n">
        <v>20.6</v>
      </c>
    </row>
    <row r="261" customFormat="false" ht="13.8" hidden="false" customHeight="false" outlineLevel="0" collapsed="false">
      <c r="A261" s="0" t="n">
        <v>85</v>
      </c>
      <c r="B261" s="0" t="n">
        <v>20.8</v>
      </c>
      <c r="C261" s="0" t="n">
        <v>3070</v>
      </c>
      <c r="D261" s="0" t="n">
        <v>20.8</v>
      </c>
      <c r="E261" s="0" t="n">
        <v>16.7</v>
      </c>
      <c r="F261" s="0" t="n">
        <v>20.8</v>
      </c>
      <c r="G261" s="0" t="n">
        <v>78</v>
      </c>
      <c r="H261" s="0" t="n">
        <v>20.8</v>
      </c>
      <c r="I261" s="0" t="n">
        <v>1</v>
      </c>
      <c r="J261" s="0" t="n">
        <v>20.8</v>
      </c>
    </row>
    <row r="262" customFormat="false" ht="13.8" hidden="false" customHeight="false" outlineLevel="0" collapsed="false">
      <c r="A262" s="0" t="n">
        <v>110</v>
      </c>
      <c r="B262" s="0" t="n">
        <v>18.6</v>
      </c>
      <c r="C262" s="0" t="n">
        <v>3620</v>
      </c>
      <c r="D262" s="0" t="n">
        <v>18.6</v>
      </c>
      <c r="E262" s="0" t="n">
        <v>18.7</v>
      </c>
      <c r="F262" s="0" t="n">
        <v>18.6</v>
      </c>
      <c r="G262" s="0" t="n">
        <v>78</v>
      </c>
      <c r="H262" s="0" t="n">
        <v>18.6</v>
      </c>
      <c r="I262" s="0" t="n">
        <v>1</v>
      </c>
      <c r="J262" s="0" t="n">
        <v>18.6</v>
      </c>
    </row>
    <row r="263" customFormat="false" ht="13.8" hidden="false" customHeight="false" outlineLevel="0" collapsed="false">
      <c r="A263" s="0" t="n">
        <v>120</v>
      </c>
      <c r="B263" s="0" t="n">
        <v>18.1</v>
      </c>
      <c r="C263" s="0" t="n">
        <v>3410</v>
      </c>
      <c r="D263" s="0" t="n">
        <v>18.1</v>
      </c>
      <c r="E263" s="0" t="n">
        <v>15.1</v>
      </c>
      <c r="F263" s="0" t="n">
        <v>18.1</v>
      </c>
      <c r="G263" s="0" t="n">
        <v>78</v>
      </c>
      <c r="H263" s="0" t="n">
        <v>18.1</v>
      </c>
      <c r="I263" s="0" t="n">
        <v>1</v>
      </c>
      <c r="J263" s="0" t="n">
        <v>18.1</v>
      </c>
    </row>
    <row r="264" customFormat="false" ht="13.8" hidden="false" customHeight="false" outlineLevel="0" collapsed="false">
      <c r="A264" s="0" t="n">
        <v>145</v>
      </c>
      <c r="B264" s="0" t="n">
        <v>19.2</v>
      </c>
      <c r="C264" s="0" t="n">
        <v>3425</v>
      </c>
      <c r="D264" s="0" t="n">
        <v>19.2</v>
      </c>
      <c r="E264" s="0" t="n">
        <v>13.2</v>
      </c>
      <c r="F264" s="0" t="n">
        <v>19.2</v>
      </c>
      <c r="G264" s="0" t="n">
        <v>78</v>
      </c>
      <c r="H264" s="0" t="n">
        <v>19.2</v>
      </c>
      <c r="I264" s="0" t="n">
        <v>1</v>
      </c>
      <c r="J264" s="0" t="n">
        <v>19.2</v>
      </c>
    </row>
    <row r="265" customFormat="false" ht="13.8" hidden="false" customHeight="false" outlineLevel="0" collapsed="false">
      <c r="A265" s="0" t="n">
        <v>165</v>
      </c>
      <c r="B265" s="0" t="n">
        <v>17.7</v>
      </c>
      <c r="C265" s="0" t="n">
        <v>3445</v>
      </c>
      <c r="D265" s="0" t="n">
        <v>17.7</v>
      </c>
      <c r="E265" s="0" t="n">
        <v>13.4</v>
      </c>
      <c r="F265" s="0" t="n">
        <v>17.7</v>
      </c>
      <c r="G265" s="0" t="n">
        <v>78</v>
      </c>
      <c r="H265" s="0" t="n">
        <v>17.7</v>
      </c>
      <c r="I265" s="0" t="n">
        <v>1</v>
      </c>
      <c r="J265" s="0" t="n">
        <v>17.7</v>
      </c>
    </row>
    <row r="266" customFormat="false" ht="13.8" hidden="false" customHeight="false" outlineLevel="0" collapsed="false">
      <c r="A266" s="0" t="n">
        <v>139</v>
      </c>
      <c r="B266" s="0" t="n">
        <v>18.1</v>
      </c>
      <c r="C266" s="0" t="n">
        <v>3205</v>
      </c>
      <c r="D266" s="0" t="n">
        <v>18.1</v>
      </c>
      <c r="E266" s="0" t="n">
        <v>11.2</v>
      </c>
      <c r="F266" s="0" t="n">
        <v>18.1</v>
      </c>
      <c r="G266" s="0" t="n">
        <v>78</v>
      </c>
      <c r="H266" s="0" t="n">
        <v>18.1</v>
      </c>
      <c r="I266" s="0" t="n">
        <v>1</v>
      </c>
      <c r="J266" s="0" t="n">
        <v>18.1</v>
      </c>
    </row>
    <row r="267" customFormat="false" ht="13.8" hidden="false" customHeight="false" outlineLevel="0" collapsed="false">
      <c r="A267" s="0" t="n">
        <v>140</v>
      </c>
      <c r="B267" s="0" t="n">
        <v>17.5</v>
      </c>
      <c r="C267" s="0" t="n">
        <v>4080</v>
      </c>
      <c r="D267" s="0" t="n">
        <v>17.5</v>
      </c>
      <c r="E267" s="0" t="n">
        <v>13.7</v>
      </c>
      <c r="F267" s="0" t="n">
        <v>17.5</v>
      </c>
      <c r="G267" s="0" t="n">
        <v>78</v>
      </c>
      <c r="H267" s="0" t="n">
        <v>17.5</v>
      </c>
      <c r="I267" s="0" t="n">
        <v>1</v>
      </c>
      <c r="J267" s="0" t="n">
        <v>17.5</v>
      </c>
    </row>
    <row r="268" customFormat="false" ht="13.8" hidden="false" customHeight="false" outlineLevel="0" collapsed="false">
      <c r="A268" s="0" t="n">
        <v>68</v>
      </c>
      <c r="B268" s="0" t="n">
        <v>30</v>
      </c>
      <c r="C268" s="0" t="n">
        <v>2155</v>
      </c>
      <c r="D268" s="0" t="n">
        <v>30</v>
      </c>
      <c r="E268" s="0" t="n">
        <v>16.5</v>
      </c>
      <c r="F268" s="0" t="n">
        <v>30</v>
      </c>
      <c r="G268" s="0" t="n">
        <v>78</v>
      </c>
      <c r="H268" s="0" t="n">
        <v>30</v>
      </c>
      <c r="I268" s="0" t="n">
        <v>1</v>
      </c>
      <c r="J268" s="0" t="n">
        <v>30</v>
      </c>
    </row>
    <row r="269" customFormat="false" ht="13.8" hidden="false" customHeight="false" outlineLevel="0" collapsed="false">
      <c r="A269" s="0" t="n">
        <v>95</v>
      </c>
      <c r="B269" s="0" t="n">
        <v>27.5</v>
      </c>
      <c r="C269" s="0" t="n">
        <v>2560</v>
      </c>
      <c r="D269" s="0" t="n">
        <v>27.5</v>
      </c>
      <c r="E269" s="0" t="n">
        <v>14.2</v>
      </c>
      <c r="F269" s="0" t="n">
        <v>27.5</v>
      </c>
      <c r="G269" s="0" t="n">
        <v>78</v>
      </c>
      <c r="H269" s="0" t="n">
        <v>27.5</v>
      </c>
      <c r="I269" s="0" t="n">
        <v>3</v>
      </c>
      <c r="J269" s="0" t="n">
        <v>27.5</v>
      </c>
    </row>
    <row r="270" customFormat="false" ht="13.8" hidden="false" customHeight="false" outlineLevel="0" collapsed="false">
      <c r="A270" s="0" t="n">
        <v>97</v>
      </c>
      <c r="B270" s="0" t="n">
        <v>27.2</v>
      </c>
      <c r="C270" s="0" t="n">
        <v>2300</v>
      </c>
      <c r="D270" s="0" t="n">
        <v>27.2</v>
      </c>
      <c r="E270" s="0" t="n">
        <v>14.7</v>
      </c>
      <c r="F270" s="0" t="n">
        <v>27.2</v>
      </c>
      <c r="G270" s="0" t="n">
        <v>78</v>
      </c>
      <c r="H270" s="0" t="n">
        <v>27.2</v>
      </c>
      <c r="I270" s="0" t="n">
        <v>3</v>
      </c>
      <c r="J270" s="0" t="n">
        <v>27.2</v>
      </c>
    </row>
    <row r="271" customFormat="false" ht="13.8" hidden="false" customHeight="false" outlineLevel="0" collapsed="false">
      <c r="A271" s="0" t="n">
        <v>75</v>
      </c>
      <c r="B271" s="0" t="n">
        <v>30.9</v>
      </c>
      <c r="C271" s="0" t="n">
        <v>2230</v>
      </c>
      <c r="D271" s="0" t="n">
        <v>30.9</v>
      </c>
      <c r="E271" s="0" t="n">
        <v>14.5</v>
      </c>
      <c r="F271" s="0" t="n">
        <v>30.9</v>
      </c>
      <c r="G271" s="0" t="n">
        <v>78</v>
      </c>
      <c r="H271" s="0" t="n">
        <v>30.9</v>
      </c>
      <c r="I271" s="0" t="n">
        <v>1</v>
      </c>
      <c r="J271" s="0" t="n">
        <v>30.9</v>
      </c>
    </row>
    <row r="272" customFormat="false" ht="13.8" hidden="false" customHeight="false" outlineLevel="0" collapsed="false">
      <c r="A272" s="0" t="n">
        <v>95</v>
      </c>
      <c r="B272" s="0" t="n">
        <v>21.1</v>
      </c>
      <c r="C272" s="0" t="n">
        <v>2515</v>
      </c>
      <c r="D272" s="0" t="n">
        <v>21.1</v>
      </c>
      <c r="E272" s="0" t="n">
        <v>14.8</v>
      </c>
      <c r="F272" s="0" t="n">
        <v>21.1</v>
      </c>
      <c r="G272" s="0" t="n">
        <v>78</v>
      </c>
      <c r="H272" s="0" t="n">
        <v>21.1</v>
      </c>
      <c r="I272" s="0" t="n">
        <v>3</v>
      </c>
      <c r="J272" s="0" t="n">
        <v>21.1</v>
      </c>
    </row>
    <row r="273" customFormat="false" ht="13.8" hidden="false" customHeight="false" outlineLevel="0" collapsed="false">
      <c r="A273" s="0" t="n">
        <v>105</v>
      </c>
      <c r="B273" s="0" t="n">
        <v>23.2</v>
      </c>
      <c r="C273" s="0" t="n">
        <v>2745</v>
      </c>
      <c r="D273" s="0" t="n">
        <v>23.2</v>
      </c>
      <c r="E273" s="0" t="n">
        <v>16.7</v>
      </c>
      <c r="F273" s="0" t="n">
        <v>23.2</v>
      </c>
      <c r="G273" s="0" t="n">
        <v>78</v>
      </c>
      <c r="H273" s="0" t="n">
        <v>23.2</v>
      </c>
      <c r="I273" s="0" t="n">
        <v>1</v>
      </c>
      <c r="J273" s="0" t="n">
        <v>23.2</v>
      </c>
    </row>
    <row r="274" customFormat="false" ht="13.8" hidden="false" customHeight="false" outlineLevel="0" collapsed="false">
      <c r="A274" s="0" t="n">
        <v>85</v>
      </c>
      <c r="B274" s="0" t="n">
        <v>23.8</v>
      </c>
      <c r="C274" s="0" t="n">
        <v>2855</v>
      </c>
      <c r="D274" s="0" t="n">
        <v>23.8</v>
      </c>
      <c r="E274" s="0" t="n">
        <v>17.6</v>
      </c>
      <c r="F274" s="0" t="n">
        <v>23.8</v>
      </c>
      <c r="G274" s="0" t="n">
        <v>78</v>
      </c>
      <c r="H274" s="0" t="n">
        <v>23.8</v>
      </c>
      <c r="I274" s="0" t="n">
        <v>1</v>
      </c>
      <c r="J274" s="0" t="n">
        <v>23.8</v>
      </c>
    </row>
    <row r="275" customFormat="false" ht="13.8" hidden="false" customHeight="false" outlineLevel="0" collapsed="false">
      <c r="A275" s="0" t="n">
        <v>97</v>
      </c>
      <c r="B275" s="0" t="n">
        <v>23.9</v>
      </c>
      <c r="C275" s="0" t="n">
        <v>2405</v>
      </c>
      <c r="D275" s="0" t="n">
        <v>23.9</v>
      </c>
      <c r="E275" s="0" t="n">
        <v>14.9</v>
      </c>
      <c r="F275" s="0" t="n">
        <v>23.9</v>
      </c>
      <c r="G275" s="0" t="n">
        <v>78</v>
      </c>
      <c r="H275" s="0" t="n">
        <v>23.9</v>
      </c>
      <c r="I275" s="0" t="n">
        <v>3</v>
      </c>
      <c r="J275" s="0" t="n">
        <v>23.9</v>
      </c>
    </row>
    <row r="276" customFormat="false" ht="13.8" hidden="false" customHeight="false" outlineLevel="0" collapsed="false">
      <c r="A276" s="0" t="n">
        <v>103</v>
      </c>
      <c r="B276" s="0" t="n">
        <v>20.3</v>
      </c>
      <c r="C276" s="0" t="n">
        <v>2830</v>
      </c>
      <c r="D276" s="0" t="n">
        <v>20.3</v>
      </c>
      <c r="E276" s="0" t="n">
        <v>15.9</v>
      </c>
      <c r="F276" s="0" t="n">
        <v>20.3</v>
      </c>
      <c r="G276" s="0" t="n">
        <v>78</v>
      </c>
      <c r="H276" s="0" t="n">
        <v>20.3</v>
      </c>
      <c r="I276" s="0" t="n">
        <v>2</v>
      </c>
      <c r="J276" s="0" t="n">
        <v>20.3</v>
      </c>
    </row>
    <row r="277" customFormat="false" ht="13.8" hidden="false" customHeight="false" outlineLevel="0" collapsed="false">
      <c r="A277" s="0" t="n">
        <v>125</v>
      </c>
      <c r="B277" s="0" t="n">
        <v>17</v>
      </c>
      <c r="C277" s="0" t="n">
        <v>3140</v>
      </c>
      <c r="D277" s="0" t="n">
        <v>17</v>
      </c>
      <c r="E277" s="0" t="n">
        <v>13.6</v>
      </c>
      <c r="F277" s="0" t="n">
        <v>17</v>
      </c>
      <c r="G277" s="0" t="n">
        <v>78</v>
      </c>
      <c r="H277" s="0" t="n">
        <v>17</v>
      </c>
      <c r="I277" s="0" t="n">
        <v>2</v>
      </c>
      <c r="J277" s="0" t="n">
        <v>17</v>
      </c>
    </row>
    <row r="278" customFormat="false" ht="13.8" hidden="false" customHeight="false" outlineLevel="0" collapsed="false">
      <c r="A278" s="0" t="n">
        <v>115</v>
      </c>
      <c r="B278" s="0" t="n">
        <v>21.6</v>
      </c>
      <c r="C278" s="0" t="n">
        <v>2795</v>
      </c>
      <c r="D278" s="0" t="n">
        <v>21.6</v>
      </c>
      <c r="E278" s="0" t="n">
        <v>15.7</v>
      </c>
      <c r="F278" s="0" t="n">
        <v>21.6</v>
      </c>
      <c r="G278" s="0" t="n">
        <v>78</v>
      </c>
      <c r="H278" s="0" t="n">
        <v>21.6</v>
      </c>
      <c r="I278" s="0" t="n">
        <v>2</v>
      </c>
      <c r="J278" s="0" t="n">
        <v>21.6</v>
      </c>
    </row>
    <row r="279" customFormat="false" ht="13.8" hidden="false" customHeight="false" outlineLevel="0" collapsed="false">
      <c r="A279" s="0" t="n">
        <v>133</v>
      </c>
      <c r="B279" s="0" t="n">
        <v>16.2</v>
      </c>
      <c r="C279" s="0" t="n">
        <v>3410</v>
      </c>
      <c r="D279" s="0" t="n">
        <v>16.2</v>
      </c>
      <c r="E279" s="0" t="n">
        <v>15.8</v>
      </c>
      <c r="F279" s="0" t="n">
        <v>16.2</v>
      </c>
      <c r="G279" s="0" t="n">
        <v>78</v>
      </c>
      <c r="H279" s="0" t="n">
        <v>16.2</v>
      </c>
      <c r="I279" s="0" t="n">
        <v>2</v>
      </c>
      <c r="J279" s="0" t="n">
        <v>16.2</v>
      </c>
    </row>
    <row r="280" customFormat="false" ht="13.8" hidden="false" customHeight="false" outlineLevel="0" collapsed="false">
      <c r="A280" s="0" t="n">
        <v>71</v>
      </c>
      <c r="B280" s="0" t="n">
        <v>31.5</v>
      </c>
      <c r="C280" s="0" t="n">
        <v>1990</v>
      </c>
      <c r="D280" s="0" t="n">
        <v>31.5</v>
      </c>
      <c r="E280" s="0" t="n">
        <v>14.9</v>
      </c>
      <c r="F280" s="0" t="n">
        <v>31.5</v>
      </c>
      <c r="G280" s="0" t="n">
        <v>78</v>
      </c>
      <c r="H280" s="0" t="n">
        <v>31.5</v>
      </c>
      <c r="I280" s="0" t="n">
        <v>2</v>
      </c>
      <c r="J280" s="0" t="n">
        <v>31.5</v>
      </c>
    </row>
    <row r="281" customFormat="false" ht="13.8" hidden="false" customHeight="false" outlineLevel="0" collapsed="false">
      <c r="A281" s="0" t="n">
        <v>68</v>
      </c>
      <c r="B281" s="0" t="n">
        <v>29.5</v>
      </c>
      <c r="C281" s="0" t="n">
        <v>2135</v>
      </c>
      <c r="D281" s="0" t="n">
        <v>29.5</v>
      </c>
      <c r="E281" s="0" t="n">
        <v>16.6</v>
      </c>
      <c r="F281" s="0" t="n">
        <v>29.5</v>
      </c>
      <c r="G281" s="0" t="n">
        <v>78</v>
      </c>
      <c r="H281" s="0" t="n">
        <v>29.5</v>
      </c>
      <c r="I281" s="0" t="n">
        <v>3</v>
      </c>
      <c r="J281" s="0" t="n">
        <v>29.5</v>
      </c>
    </row>
    <row r="282" customFormat="false" ht="13.8" hidden="false" customHeight="false" outlineLevel="0" collapsed="false">
      <c r="A282" s="0" t="n">
        <v>115</v>
      </c>
      <c r="B282" s="0" t="n">
        <v>21.5</v>
      </c>
      <c r="C282" s="0" t="n">
        <v>3245</v>
      </c>
      <c r="D282" s="0" t="n">
        <v>21.5</v>
      </c>
      <c r="E282" s="0" t="n">
        <v>15.4</v>
      </c>
      <c r="F282" s="0" t="n">
        <v>21.5</v>
      </c>
      <c r="G282" s="0" t="n">
        <v>79</v>
      </c>
      <c r="H282" s="0" t="n">
        <v>21.5</v>
      </c>
      <c r="I282" s="0" t="n">
        <v>1</v>
      </c>
      <c r="J282" s="0" t="n">
        <v>21.5</v>
      </c>
    </row>
    <row r="283" customFormat="false" ht="13.8" hidden="false" customHeight="false" outlineLevel="0" collapsed="false">
      <c r="A283" s="0" t="n">
        <v>85</v>
      </c>
      <c r="B283" s="0" t="n">
        <v>19.8</v>
      </c>
      <c r="C283" s="0" t="n">
        <v>2990</v>
      </c>
      <c r="D283" s="0" t="n">
        <v>19.8</v>
      </c>
      <c r="E283" s="0" t="n">
        <v>18.2</v>
      </c>
      <c r="F283" s="0" t="n">
        <v>19.8</v>
      </c>
      <c r="G283" s="0" t="n">
        <v>79</v>
      </c>
      <c r="H283" s="0" t="n">
        <v>19.8</v>
      </c>
      <c r="I283" s="0" t="n">
        <v>1</v>
      </c>
      <c r="J283" s="0" t="n">
        <v>19.8</v>
      </c>
    </row>
    <row r="284" customFormat="false" ht="13.8" hidden="false" customHeight="false" outlineLevel="0" collapsed="false">
      <c r="A284" s="0" t="n">
        <v>88</v>
      </c>
      <c r="B284" s="0" t="n">
        <v>22.3</v>
      </c>
      <c r="C284" s="0" t="n">
        <v>2890</v>
      </c>
      <c r="D284" s="0" t="n">
        <v>22.3</v>
      </c>
      <c r="E284" s="0" t="n">
        <v>17.3</v>
      </c>
      <c r="F284" s="0" t="n">
        <v>22.3</v>
      </c>
      <c r="G284" s="0" t="n">
        <v>79</v>
      </c>
      <c r="H284" s="0" t="n">
        <v>22.3</v>
      </c>
      <c r="I284" s="0" t="n">
        <v>1</v>
      </c>
      <c r="J284" s="0" t="n">
        <v>22.3</v>
      </c>
    </row>
    <row r="285" customFormat="false" ht="13.8" hidden="false" customHeight="false" outlineLevel="0" collapsed="false">
      <c r="A285" s="0" t="n">
        <v>90</v>
      </c>
      <c r="B285" s="0" t="n">
        <v>20.2</v>
      </c>
      <c r="C285" s="0" t="n">
        <v>3265</v>
      </c>
      <c r="D285" s="0" t="n">
        <v>20.2</v>
      </c>
      <c r="E285" s="0" t="n">
        <v>18.2</v>
      </c>
      <c r="F285" s="0" t="n">
        <v>20.2</v>
      </c>
      <c r="G285" s="0" t="n">
        <v>79</v>
      </c>
      <c r="H285" s="0" t="n">
        <v>20.2</v>
      </c>
      <c r="I285" s="0" t="n">
        <v>1</v>
      </c>
      <c r="J285" s="0" t="n">
        <v>20.2</v>
      </c>
    </row>
    <row r="286" customFormat="false" ht="13.8" hidden="false" customHeight="false" outlineLevel="0" collapsed="false">
      <c r="A286" s="0" t="n">
        <v>110</v>
      </c>
      <c r="B286" s="0" t="n">
        <v>20.6</v>
      </c>
      <c r="C286" s="0" t="n">
        <v>3360</v>
      </c>
      <c r="D286" s="0" t="n">
        <v>20.6</v>
      </c>
      <c r="E286" s="0" t="n">
        <v>16.6</v>
      </c>
      <c r="F286" s="0" t="n">
        <v>20.6</v>
      </c>
      <c r="G286" s="0" t="n">
        <v>79</v>
      </c>
      <c r="H286" s="0" t="n">
        <v>20.6</v>
      </c>
      <c r="I286" s="0" t="n">
        <v>1</v>
      </c>
      <c r="J286" s="0" t="n">
        <v>20.6</v>
      </c>
    </row>
    <row r="287" customFormat="false" ht="13.8" hidden="false" customHeight="false" outlineLevel="0" collapsed="false">
      <c r="A287" s="0" t="n">
        <v>130</v>
      </c>
      <c r="B287" s="0" t="n">
        <v>17</v>
      </c>
      <c r="C287" s="0" t="n">
        <v>3840</v>
      </c>
      <c r="D287" s="0" t="n">
        <v>17</v>
      </c>
      <c r="E287" s="0" t="n">
        <v>15.4</v>
      </c>
      <c r="F287" s="0" t="n">
        <v>17</v>
      </c>
      <c r="G287" s="0" t="n">
        <v>79</v>
      </c>
      <c r="H287" s="0" t="n">
        <v>17</v>
      </c>
      <c r="I287" s="0" t="n">
        <v>1</v>
      </c>
      <c r="J287" s="0" t="n">
        <v>17</v>
      </c>
    </row>
    <row r="288" customFormat="false" ht="13.8" hidden="false" customHeight="false" outlineLevel="0" collapsed="false">
      <c r="A288" s="0" t="n">
        <v>129</v>
      </c>
      <c r="B288" s="0" t="n">
        <v>17.6</v>
      </c>
      <c r="C288" s="0" t="n">
        <v>3725</v>
      </c>
      <c r="D288" s="0" t="n">
        <v>17.6</v>
      </c>
      <c r="E288" s="0" t="n">
        <v>13.4</v>
      </c>
      <c r="F288" s="0" t="n">
        <v>17.6</v>
      </c>
      <c r="G288" s="0" t="n">
        <v>79</v>
      </c>
      <c r="H288" s="0" t="n">
        <v>17.6</v>
      </c>
      <c r="I288" s="0" t="n">
        <v>1</v>
      </c>
      <c r="J288" s="0" t="n">
        <v>17.6</v>
      </c>
    </row>
    <row r="289" customFormat="false" ht="13.8" hidden="false" customHeight="false" outlineLevel="0" collapsed="false">
      <c r="A289" s="0" t="n">
        <v>138</v>
      </c>
      <c r="B289" s="0" t="n">
        <v>16.5</v>
      </c>
      <c r="C289" s="0" t="n">
        <v>3955</v>
      </c>
      <c r="D289" s="0" t="n">
        <v>16.5</v>
      </c>
      <c r="E289" s="0" t="n">
        <v>13.2</v>
      </c>
      <c r="F289" s="0" t="n">
        <v>16.5</v>
      </c>
      <c r="G289" s="0" t="n">
        <v>79</v>
      </c>
      <c r="H289" s="0" t="n">
        <v>16.5</v>
      </c>
      <c r="I289" s="0" t="n">
        <v>1</v>
      </c>
      <c r="J289" s="0" t="n">
        <v>16.5</v>
      </c>
    </row>
    <row r="290" customFormat="false" ht="13.8" hidden="false" customHeight="false" outlineLevel="0" collapsed="false">
      <c r="A290" s="0" t="n">
        <v>135</v>
      </c>
      <c r="B290" s="0" t="n">
        <v>18.2</v>
      </c>
      <c r="C290" s="0" t="n">
        <v>3830</v>
      </c>
      <c r="D290" s="0" t="n">
        <v>18.2</v>
      </c>
      <c r="E290" s="0" t="n">
        <v>15.2</v>
      </c>
      <c r="F290" s="0" t="n">
        <v>18.2</v>
      </c>
      <c r="G290" s="0" t="n">
        <v>79</v>
      </c>
      <c r="H290" s="0" t="n">
        <v>18.2</v>
      </c>
      <c r="I290" s="0" t="n">
        <v>1</v>
      </c>
      <c r="J290" s="0" t="n">
        <v>18.2</v>
      </c>
    </row>
    <row r="291" customFormat="false" ht="13.8" hidden="false" customHeight="false" outlineLevel="0" collapsed="false">
      <c r="A291" s="0" t="n">
        <v>155</v>
      </c>
      <c r="B291" s="0" t="n">
        <v>16.9</v>
      </c>
      <c r="C291" s="0" t="n">
        <v>4360</v>
      </c>
      <c r="D291" s="0" t="n">
        <v>16.9</v>
      </c>
      <c r="E291" s="0" t="n">
        <v>14.9</v>
      </c>
      <c r="F291" s="0" t="n">
        <v>16.9</v>
      </c>
      <c r="G291" s="0" t="n">
        <v>79</v>
      </c>
      <c r="H291" s="0" t="n">
        <v>16.9</v>
      </c>
      <c r="I291" s="0" t="n">
        <v>1</v>
      </c>
      <c r="J291" s="0" t="n">
        <v>16.9</v>
      </c>
    </row>
    <row r="292" customFormat="false" ht="13.8" hidden="false" customHeight="false" outlineLevel="0" collapsed="false">
      <c r="A292" s="0" t="n">
        <v>142</v>
      </c>
      <c r="B292" s="0" t="n">
        <v>15.5</v>
      </c>
      <c r="C292" s="0" t="n">
        <v>4054</v>
      </c>
      <c r="D292" s="0" t="n">
        <v>15.5</v>
      </c>
      <c r="E292" s="0" t="n">
        <v>14.3</v>
      </c>
      <c r="F292" s="0" t="n">
        <v>15.5</v>
      </c>
      <c r="G292" s="0" t="n">
        <v>79</v>
      </c>
      <c r="H292" s="0" t="n">
        <v>15.5</v>
      </c>
      <c r="I292" s="0" t="n">
        <v>1</v>
      </c>
      <c r="J292" s="0" t="n">
        <v>15.5</v>
      </c>
    </row>
    <row r="293" customFormat="false" ht="13.8" hidden="false" customHeight="false" outlineLevel="0" collapsed="false">
      <c r="A293" s="0" t="n">
        <v>125</v>
      </c>
      <c r="B293" s="0" t="n">
        <v>19.2</v>
      </c>
      <c r="C293" s="0" t="n">
        <v>3605</v>
      </c>
      <c r="D293" s="0" t="n">
        <v>19.2</v>
      </c>
      <c r="E293" s="0" t="n">
        <v>15</v>
      </c>
      <c r="F293" s="0" t="n">
        <v>19.2</v>
      </c>
      <c r="G293" s="0" t="n">
        <v>79</v>
      </c>
      <c r="H293" s="0" t="n">
        <v>19.2</v>
      </c>
      <c r="I293" s="0" t="n">
        <v>1</v>
      </c>
      <c r="J293" s="0" t="n">
        <v>19.2</v>
      </c>
    </row>
    <row r="294" customFormat="false" ht="13.8" hidden="false" customHeight="false" outlineLevel="0" collapsed="false">
      <c r="A294" s="0" t="n">
        <v>150</v>
      </c>
      <c r="B294" s="0" t="n">
        <v>18.5</v>
      </c>
      <c r="C294" s="0" t="n">
        <v>3940</v>
      </c>
      <c r="D294" s="0" t="n">
        <v>18.5</v>
      </c>
      <c r="E294" s="0" t="n">
        <v>13</v>
      </c>
      <c r="F294" s="0" t="n">
        <v>18.5</v>
      </c>
      <c r="G294" s="0" t="n">
        <v>79</v>
      </c>
      <c r="H294" s="0" t="n">
        <v>18.5</v>
      </c>
      <c r="I294" s="0" t="n">
        <v>1</v>
      </c>
      <c r="J294" s="0" t="n">
        <v>18.5</v>
      </c>
    </row>
    <row r="295" customFormat="false" ht="13.8" hidden="false" customHeight="false" outlineLevel="0" collapsed="false">
      <c r="A295" s="0" t="n">
        <v>71</v>
      </c>
      <c r="B295" s="0" t="n">
        <v>31.9</v>
      </c>
      <c r="C295" s="0" t="n">
        <v>1925</v>
      </c>
      <c r="D295" s="0" t="n">
        <v>31.9</v>
      </c>
      <c r="E295" s="0" t="n">
        <v>14</v>
      </c>
      <c r="F295" s="0" t="n">
        <v>31.9</v>
      </c>
      <c r="G295" s="0" t="n">
        <v>79</v>
      </c>
      <c r="H295" s="0" t="n">
        <v>31.9</v>
      </c>
      <c r="I295" s="0" t="n">
        <v>2</v>
      </c>
      <c r="J295" s="0" t="n">
        <v>31.9</v>
      </c>
    </row>
    <row r="296" customFormat="false" ht="13.8" hidden="false" customHeight="false" outlineLevel="0" collapsed="false">
      <c r="A296" s="0" t="n">
        <v>65</v>
      </c>
      <c r="B296" s="0" t="n">
        <v>34.1</v>
      </c>
      <c r="C296" s="0" t="n">
        <v>1975</v>
      </c>
      <c r="D296" s="0" t="n">
        <v>34.1</v>
      </c>
      <c r="E296" s="0" t="n">
        <v>15.2</v>
      </c>
      <c r="F296" s="0" t="n">
        <v>34.1</v>
      </c>
      <c r="G296" s="0" t="n">
        <v>79</v>
      </c>
      <c r="H296" s="0" t="n">
        <v>34.1</v>
      </c>
      <c r="I296" s="0" t="n">
        <v>3</v>
      </c>
      <c r="J296" s="0" t="n">
        <v>34.1</v>
      </c>
    </row>
    <row r="297" customFormat="false" ht="13.8" hidden="false" customHeight="false" outlineLevel="0" collapsed="false">
      <c r="A297" s="0" t="n">
        <v>80</v>
      </c>
      <c r="B297" s="0" t="n">
        <v>35.7</v>
      </c>
      <c r="C297" s="0" t="n">
        <v>1915</v>
      </c>
      <c r="D297" s="0" t="n">
        <v>35.7</v>
      </c>
      <c r="E297" s="0" t="n">
        <v>14.4</v>
      </c>
      <c r="F297" s="0" t="n">
        <v>35.7</v>
      </c>
      <c r="G297" s="0" t="n">
        <v>79</v>
      </c>
      <c r="H297" s="0" t="n">
        <v>35.7</v>
      </c>
      <c r="I297" s="0" t="n">
        <v>1</v>
      </c>
      <c r="J297" s="0" t="n">
        <v>35.7</v>
      </c>
    </row>
    <row r="298" customFormat="false" ht="13.8" hidden="false" customHeight="false" outlineLevel="0" collapsed="false">
      <c r="A298" s="0" t="n">
        <v>80</v>
      </c>
      <c r="B298" s="0" t="n">
        <v>27.4</v>
      </c>
      <c r="C298" s="0" t="n">
        <v>2670</v>
      </c>
      <c r="D298" s="0" t="n">
        <v>27.4</v>
      </c>
      <c r="E298" s="0" t="n">
        <v>15</v>
      </c>
      <c r="F298" s="0" t="n">
        <v>27.4</v>
      </c>
      <c r="G298" s="0" t="n">
        <v>79</v>
      </c>
      <c r="H298" s="0" t="n">
        <v>27.4</v>
      </c>
      <c r="I298" s="0" t="n">
        <v>1</v>
      </c>
      <c r="J298" s="0" t="n">
        <v>27.4</v>
      </c>
    </row>
    <row r="299" customFormat="false" ht="13.8" hidden="false" customHeight="false" outlineLevel="0" collapsed="false">
      <c r="A299" s="0" t="n">
        <v>77</v>
      </c>
      <c r="B299" s="0" t="n">
        <v>25.4</v>
      </c>
      <c r="C299" s="0" t="n">
        <v>3530</v>
      </c>
      <c r="D299" s="0" t="n">
        <v>25.4</v>
      </c>
      <c r="E299" s="0" t="n">
        <v>20.1</v>
      </c>
      <c r="F299" s="0" t="n">
        <v>25.4</v>
      </c>
      <c r="G299" s="0" t="n">
        <v>79</v>
      </c>
      <c r="H299" s="0" t="n">
        <v>25.4</v>
      </c>
      <c r="I299" s="0" t="n">
        <v>2</v>
      </c>
      <c r="J299" s="0" t="n">
        <v>25.4</v>
      </c>
    </row>
    <row r="300" customFormat="false" ht="13.8" hidden="false" customHeight="false" outlineLevel="0" collapsed="false">
      <c r="A300" s="0" t="n">
        <v>125</v>
      </c>
      <c r="B300" s="0" t="n">
        <v>23</v>
      </c>
      <c r="C300" s="0" t="n">
        <v>3900</v>
      </c>
      <c r="D300" s="0" t="n">
        <v>23</v>
      </c>
      <c r="E300" s="0" t="n">
        <v>17.4</v>
      </c>
      <c r="F300" s="0" t="n">
        <v>23</v>
      </c>
      <c r="G300" s="0" t="n">
        <v>79</v>
      </c>
      <c r="H300" s="0" t="n">
        <v>23</v>
      </c>
      <c r="I300" s="0" t="n">
        <v>1</v>
      </c>
      <c r="J300" s="0" t="n">
        <v>23</v>
      </c>
    </row>
    <row r="301" customFormat="false" ht="13.8" hidden="false" customHeight="false" outlineLevel="0" collapsed="false">
      <c r="A301" s="0" t="n">
        <v>71</v>
      </c>
      <c r="B301" s="0" t="n">
        <v>27.2</v>
      </c>
      <c r="C301" s="0" t="n">
        <v>3190</v>
      </c>
      <c r="D301" s="0" t="n">
        <v>27.2</v>
      </c>
      <c r="E301" s="0" t="n">
        <v>24.8</v>
      </c>
      <c r="F301" s="0" t="n">
        <v>27.2</v>
      </c>
      <c r="G301" s="0" t="n">
        <v>79</v>
      </c>
      <c r="H301" s="0" t="n">
        <v>27.2</v>
      </c>
      <c r="I301" s="0" t="n">
        <v>2</v>
      </c>
      <c r="J301" s="0" t="n">
        <v>27.2</v>
      </c>
    </row>
    <row r="302" customFormat="false" ht="13.8" hidden="false" customHeight="false" outlineLevel="0" collapsed="false">
      <c r="A302" s="0" t="n">
        <v>90</v>
      </c>
      <c r="B302" s="0" t="n">
        <v>23.9</v>
      </c>
      <c r="C302" s="0" t="n">
        <v>3420</v>
      </c>
      <c r="D302" s="0" t="n">
        <v>23.9</v>
      </c>
      <c r="E302" s="0" t="n">
        <v>22.2</v>
      </c>
      <c r="F302" s="0" t="n">
        <v>23.9</v>
      </c>
      <c r="G302" s="0" t="n">
        <v>79</v>
      </c>
      <c r="H302" s="0" t="n">
        <v>23.9</v>
      </c>
      <c r="I302" s="0" t="n">
        <v>1</v>
      </c>
      <c r="J302" s="0" t="n">
        <v>23.9</v>
      </c>
    </row>
    <row r="303" customFormat="false" ht="13.8" hidden="false" customHeight="false" outlineLevel="0" collapsed="false">
      <c r="A303" s="0" t="n">
        <v>70</v>
      </c>
      <c r="B303" s="0" t="n">
        <v>34.2</v>
      </c>
      <c r="C303" s="0" t="n">
        <v>2200</v>
      </c>
      <c r="D303" s="0" t="n">
        <v>34.2</v>
      </c>
      <c r="E303" s="0" t="n">
        <v>13.2</v>
      </c>
      <c r="F303" s="0" t="n">
        <v>34.2</v>
      </c>
      <c r="G303" s="0" t="n">
        <v>79</v>
      </c>
      <c r="H303" s="0" t="n">
        <v>34.2</v>
      </c>
      <c r="I303" s="0" t="n">
        <v>1</v>
      </c>
      <c r="J303" s="0" t="n">
        <v>34.2</v>
      </c>
    </row>
    <row r="304" customFormat="false" ht="13.8" hidden="false" customHeight="false" outlineLevel="0" collapsed="false">
      <c r="A304" s="0" t="n">
        <v>70</v>
      </c>
      <c r="B304" s="0" t="n">
        <v>34.5</v>
      </c>
      <c r="C304" s="0" t="n">
        <v>2150</v>
      </c>
      <c r="D304" s="0" t="n">
        <v>34.5</v>
      </c>
      <c r="E304" s="0" t="n">
        <v>14.9</v>
      </c>
      <c r="F304" s="0" t="n">
        <v>34.5</v>
      </c>
      <c r="G304" s="0" t="n">
        <v>79</v>
      </c>
      <c r="H304" s="0" t="n">
        <v>34.5</v>
      </c>
      <c r="I304" s="0" t="n">
        <v>1</v>
      </c>
      <c r="J304" s="0" t="n">
        <v>34.5</v>
      </c>
    </row>
    <row r="305" customFormat="false" ht="13.8" hidden="false" customHeight="false" outlineLevel="0" collapsed="false">
      <c r="A305" s="0" t="n">
        <v>65</v>
      </c>
      <c r="B305" s="0" t="n">
        <v>31.8</v>
      </c>
      <c r="C305" s="0" t="n">
        <v>2020</v>
      </c>
      <c r="D305" s="0" t="n">
        <v>31.8</v>
      </c>
      <c r="E305" s="0" t="n">
        <v>19.2</v>
      </c>
      <c r="F305" s="0" t="n">
        <v>31.8</v>
      </c>
      <c r="G305" s="0" t="n">
        <v>79</v>
      </c>
      <c r="H305" s="0" t="n">
        <v>31.8</v>
      </c>
      <c r="I305" s="0" t="n">
        <v>3</v>
      </c>
      <c r="J305" s="0" t="n">
        <v>31.8</v>
      </c>
    </row>
    <row r="306" customFormat="false" ht="13.8" hidden="false" customHeight="false" outlineLevel="0" collapsed="false">
      <c r="A306" s="0" t="n">
        <v>69</v>
      </c>
      <c r="B306" s="0" t="n">
        <v>37.3</v>
      </c>
      <c r="C306" s="0" t="n">
        <v>2130</v>
      </c>
      <c r="D306" s="0" t="n">
        <v>37.3</v>
      </c>
      <c r="E306" s="0" t="n">
        <v>14.7</v>
      </c>
      <c r="F306" s="0" t="n">
        <v>37.3</v>
      </c>
      <c r="G306" s="0" t="n">
        <v>79</v>
      </c>
      <c r="H306" s="0" t="n">
        <v>37.3</v>
      </c>
      <c r="I306" s="0" t="n">
        <v>2</v>
      </c>
      <c r="J306" s="0" t="n">
        <v>37.3</v>
      </c>
    </row>
    <row r="307" customFormat="false" ht="13.8" hidden="false" customHeight="false" outlineLevel="0" collapsed="false">
      <c r="A307" s="0" t="n">
        <v>90</v>
      </c>
      <c r="B307" s="0" t="n">
        <v>28.4</v>
      </c>
      <c r="C307" s="0" t="n">
        <v>2670</v>
      </c>
      <c r="D307" s="0" t="n">
        <v>28.4</v>
      </c>
      <c r="E307" s="0" t="n">
        <v>16</v>
      </c>
      <c r="F307" s="0" t="n">
        <v>28.4</v>
      </c>
      <c r="G307" s="0" t="n">
        <v>79</v>
      </c>
      <c r="H307" s="0" t="n">
        <v>28.4</v>
      </c>
      <c r="I307" s="0" t="n">
        <v>1</v>
      </c>
      <c r="J307" s="0" t="n">
        <v>28.4</v>
      </c>
    </row>
    <row r="308" customFormat="false" ht="13.8" hidden="false" customHeight="false" outlineLevel="0" collapsed="false">
      <c r="A308" s="0" t="n">
        <v>115</v>
      </c>
      <c r="B308" s="0" t="n">
        <v>28.8</v>
      </c>
      <c r="C308" s="0" t="n">
        <v>2595</v>
      </c>
      <c r="D308" s="0" t="n">
        <v>28.8</v>
      </c>
      <c r="E308" s="0" t="n">
        <v>11.3</v>
      </c>
      <c r="F308" s="0" t="n">
        <v>28.8</v>
      </c>
      <c r="G308" s="0" t="n">
        <v>79</v>
      </c>
      <c r="H308" s="0" t="n">
        <v>28.8</v>
      </c>
      <c r="I308" s="0" t="n">
        <v>1</v>
      </c>
      <c r="J308" s="0" t="n">
        <v>28.8</v>
      </c>
    </row>
    <row r="309" customFormat="false" ht="13.8" hidden="false" customHeight="false" outlineLevel="0" collapsed="false">
      <c r="A309" s="0" t="n">
        <v>115</v>
      </c>
      <c r="B309" s="0" t="n">
        <v>26.8</v>
      </c>
      <c r="C309" s="0" t="n">
        <v>2700</v>
      </c>
      <c r="D309" s="0" t="n">
        <v>26.8</v>
      </c>
      <c r="E309" s="0" t="n">
        <v>12.9</v>
      </c>
      <c r="F309" s="0" t="n">
        <v>26.8</v>
      </c>
      <c r="G309" s="0" t="n">
        <v>79</v>
      </c>
      <c r="H309" s="0" t="n">
        <v>26.8</v>
      </c>
      <c r="I309" s="0" t="n">
        <v>1</v>
      </c>
      <c r="J309" s="0" t="n">
        <v>26.8</v>
      </c>
    </row>
    <row r="310" customFormat="false" ht="13.8" hidden="false" customHeight="false" outlineLevel="0" collapsed="false">
      <c r="A310" s="0" t="n">
        <v>90</v>
      </c>
      <c r="B310" s="0" t="n">
        <v>33.5</v>
      </c>
      <c r="C310" s="0" t="n">
        <v>2556</v>
      </c>
      <c r="D310" s="0" t="n">
        <v>33.5</v>
      </c>
      <c r="E310" s="0" t="n">
        <v>13.2</v>
      </c>
      <c r="F310" s="0" t="n">
        <v>33.5</v>
      </c>
      <c r="G310" s="0" t="n">
        <v>79</v>
      </c>
      <c r="H310" s="0" t="n">
        <v>33.5</v>
      </c>
      <c r="I310" s="0" t="n">
        <v>1</v>
      </c>
      <c r="J310" s="0" t="n">
        <v>33.5</v>
      </c>
    </row>
    <row r="311" customFormat="false" ht="13.8" hidden="false" customHeight="false" outlineLevel="0" collapsed="false">
      <c r="A311" s="0" t="n">
        <v>76</v>
      </c>
      <c r="B311" s="0" t="n">
        <v>41.5</v>
      </c>
      <c r="C311" s="0" t="n">
        <v>2144</v>
      </c>
      <c r="D311" s="0" t="n">
        <v>41.5</v>
      </c>
      <c r="E311" s="0" t="n">
        <v>14.7</v>
      </c>
      <c r="F311" s="0" t="n">
        <v>41.5</v>
      </c>
      <c r="G311" s="0" t="n">
        <v>80</v>
      </c>
      <c r="H311" s="0" t="n">
        <v>41.5</v>
      </c>
      <c r="I311" s="0" t="n">
        <v>2</v>
      </c>
      <c r="J311" s="0" t="n">
        <v>41.5</v>
      </c>
    </row>
    <row r="312" customFormat="false" ht="13.8" hidden="false" customHeight="false" outlineLevel="0" collapsed="false">
      <c r="A312" s="0" t="n">
        <v>60</v>
      </c>
      <c r="B312" s="0" t="n">
        <v>38.1</v>
      </c>
      <c r="C312" s="0" t="n">
        <v>1968</v>
      </c>
      <c r="D312" s="0" t="n">
        <v>38.1</v>
      </c>
      <c r="E312" s="0" t="n">
        <v>18.8</v>
      </c>
      <c r="F312" s="0" t="n">
        <v>38.1</v>
      </c>
      <c r="G312" s="0" t="n">
        <v>80</v>
      </c>
      <c r="H312" s="0" t="n">
        <v>38.1</v>
      </c>
      <c r="I312" s="0" t="n">
        <v>3</v>
      </c>
      <c r="J312" s="0" t="n">
        <v>38.1</v>
      </c>
    </row>
    <row r="313" customFormat="false" ht="13.8" hidden="false" customHeight="false" outlineLevel="0" collapsed="false">
      <c r="A313" s="0" t="n">
        <v>70</v>
      </c>
      <c r="B313" s="0" t="n">
        <v>32.1</v>
      </c>
      <c r="C313" s="0" t="n">
        <v>2120</v>
      </c>
      <c r="D313" s="0" t="n">
        <v>32.1</v>
      </c>
      <c r="E313" s="0" t="n">
        <v>15.5</v>
      </c>
      <c r="F313" s="0" t="n">
        <v>32.1</v>
      </c>
      <c r="G313" s="0" t="n">
        <v>80</v>
      </c>
      <c r="H313" s="0" t="n">
        <v>32.1</v>
      </c>
      <c r="I313" s="0" t="n">
        <v>1</v>
      </c>
      <c r="J313" s="0" t="n">
        <v>32.1</v>
      </c>
    </row>
    <row r="314" customFormat="false" ht="13.8" hidden="false" customHeight="false" outlineLevel="0" collapsed="false">
      <c r="A314" s="0" t="n">
        <v>65</v>
      </c>
      <c r="B314" s="0" t="n">
        <v>37.2</v>
      </c>
      <c r="C314" s="0" t="n">
        <v>2019</v>
      </c>
      <c r="D314" s="0" t="n">
        <v>37.2</v>
      </c>
      <c r="E314" s="0" t="n">
        <v>16.4</v>
      </c>
      <c r="F314" s="0" t="n">
        <v>37.2</v>
      </c>
      <c r="G314" s="0" t="n">
        <v>80</v>
      </c>
      <c r="H314" s="0" t="n">
        <v>37.2</v>
      </c>
      <c r="I314" s="0" t="n">
        <v>3</v>
      </c>
      <c r="J314" s="0" t="n">
        <v>37.2</v>
      </c>
    </row>
    <row r="315" customFormat="false" ht="13.8" hidden="false" customHeight="false" outlineLevel="0" collapsed="false">
      <c r="A315" s="0" t="n">
        <v>90</v>
      </c>
      <c r="B315" s="0" t="n">
        <v>28</v>
      </c>
      <c r="C315" s="0" t="n">
        <v>2678</v>
      </c>
      <c r="D315" s="0" t="n">
        <v>28</v>
      </c>
      <c r="E315" s="0" t="n">
        <v>16.5</v>
      </c>
      <c r="F315" s="0" t="n">
        <v>28</v>
      </c>
      <c r="G315" s="0" t="n">
        <v>80</v>
      </c>
      <c r="H315" s="0" t="n">
        <v>28</v>
      </c>
      <c r="I315" s="0" t="n">
        <v>1</v>
      </c>
      <c r="J315" s="0" t="n">
        <v>28</v>
      </c>
    </row>
    <row r="316" customFormat="false" ht="13.8" hidden="false" customHeight="false" outlineLevel="0" collapsed="false">
      <c r="A316" s="0" t="n">
        <v>88</v>
      </c>
      <c r="B316" s="0" t="n">
        <v>26.4</v>
      </c>
      <c r="C316" s="0" t="n">
        <v>2870</v>
      </c>
      <c r="D316" s="0" t="n">
        <v>26.4</v>
      </c>
      <c r="E316" s="0" t="n">
        <v>18.1</v>
      </c>
      <c r="F316" s="0" t="n">
        <v>26.4</v>
      </c>
      <c r="G316" s="0" t="n">
        <v>80</v>
      </c>
      <c r="H316" s="0" t="n">
        <v>26.4</v>
      </c>
      <c r="I316" s="0" t="n">
        <v>1</v>
      </c>
      <c r="J316" s="0" t="n">
        <v>26.4</v>
      </c>
    </row>
    <row r="317" customFormat="false" ht="13.8" hidden="false" customHeight="false" outlineLevel="0" collapsed="false">
      <c r="A317" s="0" t="n">
        <v>90</v>
      </c>
      <c r="B317" s="0" t="n">
        <v>24.3</v>
      </c>
      <c r="C317" s="0" t="n">
        <v>3003</v>
      </c>
      <c r="D317" s="0" t="n">
        <v>24.3</v>
      </c>
      <c r="E317" s="0" t="n">
        <v>20.1</v>
      </c>
      <c r="F317" s="0" t="n">
        <v>24.3</v>
      </c>
      <c r="G317" s="0" t="n">
        <v>80</v>
      </c>
      <c r="H317" s="0" t="n">
        <v>24.3</v>
      </c>
      <c r="I317" s="0" t="n">
        <v>1</v>
      </c>
      <c r="J317" s="0" t="n">
        <v>24.3</v>
      </c>
    </row>
    <row r="318" customFormat="false" ht="13.8" hidden="false" customHeight="false" outlineLevel="0" collapsed="false">
      <c r="A318" s="0" t="n">
        <v>90</v>
      </c>
      <c r="B318" s="0" t="n">
        <v>19.1</v>
      </c>
      <c r="C318" s="0" t="n">
        <v>3381</v>
      </c>
      <c r="D318" s="0" t="n">
        <v>19.1</v>
      </c>
      <c r="E318" s="0" t="n">
        <v>18.7</v>
      </c>
      <c r="F318" s="0" t="n">
        <v>19.1</v>
      </c>
      <c r="G318" s="0" t="n">
        <v>80</v>
      </c>
      <c r="H318" s="0" t="n">
        <v>19.1</v>
      </c>
      <c r="I318" s="0" t="n">
        <v>1</v>
      </c>
      <c r="J318" s="0" t="n">
        <v>19.1</v>
      </c>
    </row>
    <row r="319" customFormat="false" ht="13.8" hidden="false" customHeight="false" outlineLevel="0" collapsed="false">
      <c r="A319" s="0" t="n">
        <v>78</v>
      </c>
      <c r="B319" s="0" t="n">
        <v>34.3</v>
      </c>
      <c r="C319" s="0" t="n">
        <v>2188</v>
      </c>
      <c r="D319" s="0" t="n">
        <v>34.3</v>
      </c>
      <c r="E319" s="0" t="n">
        <v>15.8</v>
      </c>
      <c r="F319" s="0" t="n">
        <v>34.3</v>
      </c>
      <c r="G319" s="0" t="n">
        <v>80</v>
      </c>
      <c r="H319" s="0" t="n">
        <v>34.3</v>
      </c>
      <c r="I319" s="0" t="n">
        <v>2</v>
      </c>
      <c r="J319" s="0" t="n">
        <v>34.3</v>
      </c>
    </row>
    <row r="320" customFormat="false" ht="13.8" hidden="false" customHeight="false" outlineLevel="0" collapsed="false">
      <c r="A320" s="0" t="n">
        <v>90</v>
      </c>
      <c r="B320" s="0" t="n">
        <v>29.8</v>
      </c>
      <c r="C320" s="0" t="n">
        <v>2711</v>
      </c>
      <c r="D320" s="0" t="n">
        <v>29.8</v>
      </c>
      <c r="E320" s="0" t="n">
        <v>15.5</v>
      </c>
      <c r="F320" s="0" t="n">
        <v>29.8</v>
      </c>
      <c r="G320" s="0" t="n">
        <v>80</v>
      </c>
      <c r="H320" s="0" t="n">
        <v>29.8</v>
      </c>
      <c r="I320" s="0" t="n">
        <v>3</v>
      </c>
      <c r="J320" s="0" t="n">
        <v>29.8</v>
      </c>
    </row>
    <row r="321" customFormat="false" ht="13.8" hidden="false" customHeight="false" outlineLevel="0" collapsed="false">
      <c r="A321" s="0" t="n">
        <v>75</v>
      </c>
      <c r="B321" s="0" t="n">
        <v>31.3</v>
      </c>
      <c r="C321" s="0" t="n">
        <v>2542</v>
      </c>
      <c r="D321" s="0" t="n">
        <v>31.3</v>
      </c>
      <c r="E321" s="0" t="n">
        <v>17.5</v>
      </c>
      <c r="F321" s="0" t="n">
        <v>31.3</v>
      </c>
      <c r="G321" s="0" t="n">
        <v>80</v>
      </c>
      <c r="H321" s="0" t="n">
        <v>31.3</v>
      </c>
      <c r="I321" s="0" t="n">
        <v>3</v>
      </c>
      <c r="J321" s="0" t="n">
        <v>31.3</v>
      </c>
    </row>
    <row r="322" customFormat="false" ht="13.8" hidden="false" customHeight="false" outlineLevel="0" collapsed="false">
      <c r="A322" s="0" t="n">
        <v>92</v>
      </c>
      <c r="B322" s="0" t="n">
        <v>37</v>
      </c>
      <c r="C322" s="0" t="n">
        <v>2434</v>
      </c>
      <c r="D322" s="0" t="n">
        <v>37</v>
      </c>
      <c r="E322" s="0" t="n">
        <v>15</v>
      </c>
      <c r="F322" s="0" t="n">
        <v>37</v>
      </c>
      <c r="G322" s="0" t="n">
        <v>80</v>
      </c>
      <c r="H322" s="0" t="n">
        <v>37</v>
      </c>
      <c r="I322" s="0" t="n">
        <v>3</v>
      </c>
      <c r="J322" s="0" t="n">
        <v>37</v>
      </c>
    </row>
    <row r="323" customFormat="false" ht="13.8" hidden="false" customHeight="false" outlineLevel="0" collapsed="false">
      <c r="A323" s="0" t="n">
        <v>75</v>
      </c>
      <c r="B323" s="0" t="n">
        <v>32.2</v>
      </c>
      <c r="C323" s="0" t="n">
        <v>2265</v>
      </c>
      <c r="D323" s="0" t="n">
        <v>32.2</v>
      </c>
      <c r="E323" s="0" t="n">
        <v>15.2</v>
      </c>
      <c r="F323" s="0" t="n">
        <v>32.2</v>
      </c>
      <c r="G323" s="0" t="n">
        <v>80</v>
      </c>
      <c r="H323" s="0" t="n">
        <v>32.2</v>
      </c>
      <c r="I323" s="0" t="n">
        <v>3</v>
      </c>
      <c r="J323" s="0" t="n">
        <v>32.2</v>
      </c>
    </row>
    <row r="324" customFormat="false" ht="13.8" hidden="false" customHeight="false" outlineLevel="0" collapsed="false">
      <c r="A324" s="0" t="n">
        <v>65</v>
      </c>
      <c r="B324" s="0" t="n">
        <v>46.6</v>
      </c>
      <c r="C324" s="0" t="n">
        <v>2110</v>
      </c>
      <c r="D324" s="0" t="n">
        <v>46.6</v>
      </c>
      <c r="E324" s="0" t="n">
        <v>17.9</v>
      </c>
      <c r="F324" s="0" t="n">
        <v>46.6</v>
      </c>
      <c r="G324" s="0" t="n">
        <v>80</v>
      </c>
      <c r="H324" s="0" t="n">
        <v>46.6</v>
      </c>
      <c r="I324" s="0" t="n">
        <v>3</v>
      </c>
      <c r="J324" s="0" t="n">
        <v>46.6</v>
      </c>
    </row>
    <row r="325" customFormat="false" ht="13.8" hidden="false" customHeight="false" outlineLevel="0" collapsed="false">
      <c r="A325" s="0" t="n">
        <v>105</v>
      </c>
      <c r="B325" s="0" t="n">
        <v>27.9</v>
      </c>
      <c r="C325" s="0" t="n">
        <v>2800</v>
      </c>
      <c r="D325" s="0" t="n">
        <v>27.9</v>
      </c>
      <c r="E325" s="0" t="n">
        <v>14.4</v>
      </c>
      <c r="F325" s="0" t="n">
        <v>27.9</v>
      </c>
      <c r="G325" s="0" t="n">
        <v>80</v>
      </c>
      <c r="H325" s="0" t="n">
        <v>27.9</v>
      </c>
      <c r="I325" s="0" t="n">
        <v>1</v>
      </c>
      <c r="J325" s="0" t="n">
        <v>27.9</v>
      </c>
    </row>
    <row r="326" customFormat="false" ht="13.8" hidden="false" customHeight="false" outlineLevel="0" collapsed="false">
      <c r="A326" s="0" t="n">
        <v>65</v>
      </c>
      <c r="B326" s="0" t="n">
        <v>40.8</v>
      </c>
      <c r="C326" s="0" t="n">
        <v>2110</v>
      </c>
      <c r="D326" s="0" t="n">
        <v>40.8</v>
      </c>
      <c r="E326" s="0" t="n">
        <v>19.2</v>
      </c>
      <c r="F326" s="0" t="n">
        <v>40.8</v>
      </c>
      <c r="G326" s="0" t="n">
        <v>80</v>
      </c>
      <c r="H326" s="0" t="n">
        <v>40.8</v>
      </c>
      <c r="I326" s="0" t="n">
        <v>3</v>
      </c>
      <c r="J326" s="0" t="n">
        <v>40.8</v>
      </c>
    </row>
    <row r="327" customFormat="false" ht="13.8" hidden="false" customHeight="false" outlineLevel="0" collapsed="false">
      <c r="A327" s="0" t="n">
        <v>48</v>
      </c>
      <c r="B327" s="0" t="n">
        <v>44.3</v>
      </c>
      <c r="C327" s="0" t="n">
        <v>2085</v>
      </c>
      <c r="D327" s="0" t="n">
        <v>44.3</v>
      </c>
      <c r="E327" s="0" t="n">
        <v>21.7</v>
      </c>
      <c r="F327" s="0" t="n">
        <v>44.3</v>
      </c>
      <c r="G327" s="0" t="n">
        <v>80</v>
      </c>
      <c r="H327" s="0" t="n">
        <v>44.3</v>
      </c>
      <c r="I327" s="0" t="n">
        <v>2</v>
      </c>
      <c r="J327" s="0" t="n">
        <v>44.3</v>
      </c>
    </row>
    <row r="328" customFormat="false" ht="13.8" hidden="false" customHeight="false" outlineLevel="0" collapsed="false">
      <c r="A328" s="0" t="n">
        <v>48</v>
      </c>
      <c r="B328" s="0" t="n">
        <v>43.4</v>
      </c>
      <c r="C328" s="0" t="n">
        <v>2335</v>
      </c>
      <c r="D328" s="0" t="n">
        <v>43.4</v>
      </c>
      <c r="E328" s="0" t="n">
        <v>23.7</v>
      </c>
      <c r="F328" s="0" t="n">
        <v>43.4</v>
      </c>
      <c r="G328" s="0" t="n">
        <v>80</v>
      </c>
      <c r="H328" s="0" t="n">
        <v>43.4</v>
      </c>
      <c r="I328" s="0" t="n">
        <v>2</v>
      </c>
      <c r="J328" s="0" t="n">
        <v>43.4</v>
      </c>
    </row>
    <row r="329" customFormat="false" ht="13.8" hidden="false" customHeight="false" outlineLevel="0" collapsed="false">
      <c r="A329" s="0" t="n">
        <v>67</v>
      </c>
      <c r="B329" s="0" t="n">
        <v>36.4</v>
      </c>
      <c r="C329" s="0" t="n">
        <v>2950</v>
      </c>
      <c r="D329" s="0" t="n">
        <v>36.4</v>
      </c>
      <c r="E329" s="0" t="n">
        <v>19.9</v>
      </c>
      <c r="F329" s="0" t="n">
        <v>36.4</v>
      </c>
      <c r="G329" s="0" t="n">
        <v>80</v>
      </c>
      <c r="H329" s="0" t="n">
        <v>36.4</v>
      </c>
      <c r="I329" s="0" t="n">
        <v>2</v>
      </c>
      <c r="J329" s="0" t="n">
        <v>36.4</v>
      </c>
    </row>
    <row r="330" customFormat="false" ht="13.8" hidden="false" customHeight="false" outlineLevel="0" collapsed="false">
      <c r="A330" s="0" t="n">
        <v>67</v>
      </c>
      <c r="B330" s="0" t="n">
        <v>30</v>
      </c>
      <c r="C330" s="0" t="n">
        <v>3250</v>
      </c>
      <c r="D330" s="0" t="n">
        <v>30</v>
      </c>
      <c r="E330" s="0" t="n">
        <v>21.8</v>
      </c>
      <c r="F330" s="0" t="n">
        <v>30</v>
      </c>
      <c r="G330" s="0" t="n">
        <v>80</v>
      </c>
      <c r="H330" s="0" t="n">
        <v>30</v>
      </c>
      <c r="I330" s="0" t="n">
        <v>2</v>
      </c>
      <c r="J330" s="0" t="n">
        <v>30</v>
      </c>
    </row>
    <row r="331" customFormat="false" ht="13.8" hidden="false" customHeight="false" outlineLevel="0" collapsed="false">
      <c r="A331" s="0" t="n">
        <v>67</v>
      </c>
      <c r="B331" s="0" t="n">
        <v>44.6</v>
      </c>
      <c r="C331" s="0" t="n">
        <v>1850</v>
      </c>
      <c r="D331" s="0" t="n">
        <v>44.6</v>
      </c>
      <c r="E331" s="0" t="n">
        <v>13.8</v>
      </c>
      <c r="F331" s="0" t="n">
        <v>44.6</v>
      </c>
      <c r="G331" s="0" t="n">
        <v>80</v>
      </c>
      <c r="H331" s="0" t="n">
        <v>44.6</v>
      </c>
      <c r="I331" s="0" t="n">
        <v>3</v>
      </c>
      <c r="J331" s="0" t="n">
        <v>44.6</v>
      </c>
    </row>
    <row r="332" customFormat="false" ht="13.8" hidden="false" customHeight="false" outlineLevel="0" collapsed="false">
      <c r="A332" s="0" t="n">
        <v>67</v>
      </c>
      <c r="B332" s="0" t="n">
        <v>40.9</v>
      </c>
      <c r="C332" s="0" t="n">
        <v>1835</v>
      </c>
      <c r="D332" s="0" t="n">
        <v>40.9</v>
      </c>
      <c r="E332" s="0" t="n">
        <v>17.3</v>
      </c>
      <c r="F332" s="0" t="n">
        <v>40.9</v>
      </c>
      <c r="G332" s="0" t="n">
        <v>80</v>
      </c>
      <c r="H332" s="0" t="n">
        <v>40.9</v>
      </c>
      <c r="I332" s="0" t="n">
        <v>2</v>
      </c>
      <c r="J332" s="0" t="n">
        <v>40.9</v>
      </c>
    </row>
    <row r="333" customFormat="false" ht="13.8" hidden="false" customHeight="false" outlineLevel="0" collapsed="false">
      <c r="A333" s="0" t="n">
        <v>67</v>
      </c>
      <c r="B333" s="0" t="n">
        <v>33.8</v>
      </c>
      <c r="C333" s="0" t="n">
        <v>2145</v>
      </c>
      <c r="D333" s="0" t="n">
        <v>33.8</v>
      </c>
      <c r="E333" s="0" t="n">
        <v>18</v>
      </c>
      <c r="F333" s="0" t="n">
        <v>33.8</v>
      </c>
      <c r="G333" s="0" t="n">
        <v>80</v>
      </c>
      <c r="H333" s="0" t="n">
        <v>33.8</v>
      </c>
      <c r="I333" s="0" t="n">
        <v>3</v>
      </c>
      <c r="J333" s="0" t="n">
        <v>33.8</v>
      </c>
    </row>
    <row r="334" customFormat="false" ht="13.8" hidden="false" customHeight="false" outlineLevel="0" collapsed="false">
      <c r="A334" s="0" t="n">
        <v>62</v>
      </c>
      <c r="B334" s="0" t="n">
        <v>29.8</v>
      </c>
      <c r="C334" s="0" t="n">
        <v>1845</v>
      </c>
      <c r="D334" s="0" t="n">
        <v>29.8</v>
      </c>
      <c r="E334" s="0" t="n">
        <v>15.3</v>
      </c>
      <c r="F334" s="0" t="n">
        <v>29.8</v>
      </c>
      <c r="G334" s="0" t="n">
        <v>80</v>
      </c>
      <c r="H334" s="0" t="n">
        <v>29.8</v>
      </c>
      <c r="I334" s="0" t="n">
        <v>2</v>
      </c>
      <c r="J334" s="0" t="n">
        <v>29.8</v>
      </c>
    </row>
    <row r="335" customFormat="false" ht="13.8" hidden="false" customHeight="false" outlineLevel="0" collapsed="false">
      <c r="A335" s="0" t="n">
        <v>132</v>
      </c>
      <c r="B335" s="0" t="n">
        <v>32.7</v>
      </c>
      <c r="C335" s="0" t="n">
        <v>2910</v>
      </c>
      <c r="D335" s="0" t="n">
        <v>32.7</v>
      </c>
      <c r="E335" s="0" t="n">
        <v>11.4</v>
      </c>
      <c r="F335" s="0" t="n">
        <v>32.7</v>
      </c>
      <c r="G335" s="0" t="n">
        <v>80</v>
      </c>
      <c r="H335" s="0" t="n">
        <v>32.7</v>
      </c>
      <c r="I335" s="0" t="n">
        <v>3</v>
      </c>
      <c r="J335" s="0" t="n">
        <v>32.7</v>
      </c>
    </row>
    <row r="336" customFormat="false" ht="13.8" hidden="false" customHeight="false" outlineLevel="0" collapsed="false">
      <c r="A336" s="0" t="n">
        <v>100</v>
      </c>
      <c r="B336" s="0" t="n">
        <v>23.7</v>
      </c>
      <c r="C336" s="0" t="n">
        <v>2420</v>
      </c>
      <c r="D336" s="0" t="n">
        <v>23.7</v>
      </c>
      <c r="E336" s="0" t="n">
        <v>12.5</v>
      </c>
      <c r="F336" s="0" t="n">
        <v>23.7</v>
      </c>
      <c r="G336" s="0" t="n">
        <v>80</v>
      </c>
      <c r="H336" s="0" t="n">
        <v>23.7</v>
      </c>
      <c r="I336" s="0" t="n">
        <v>3</v>
      </c>
      <c r="J336" s="0" t="n">
        <v>23.7</v>
      </c>
    </row>
    <row r="337" customFormat="false" ht="13.8" hidden="false" customHeight="false" outlineLevel="0" collapsed="false">
      <c r="A337" s="0" t="n">
        <v>88</v>
      </c>
      <c r="B337" s="0" t="n">
        <v>35</v>
      </c>
      <c r="C337" s="0" t="n">
        <v>2500</v>
      </c>
      <c r="D337" s="0" t="n">
        <v>35</v>
      </c>
      <c r="E337" s="0" t="n">
        <v>15.1</v>
      </c>
      <c r="F337" s="0" t="n">
        <v>35</v>
      </c>
      <c r="G337" s="0" t="n">
        <v>80</v>
      </c>
      <c r="H337" s="0" t="n">
        <v>35</v>
      </c>
      <c r="I337" s="0" t="n">
        <v>2</v>
      </c>
      <c r="J337" s="0" t="n">
        <v>35</v>
      </c>
    </row>
    <row r="338" customFormat="false" ht="13.8" hidden="false" customHeight="false" outlineLevel="0" collapsed="false">
      <c r="A338" s="0" t="n">
        <v>84</v>
      </c>
      <c r="B338" s="0" t="n">
        <v>23.6</v>
      </c>
      <c r="C338" s="0" t="n">
        <v>2905</v>
      </c>
      <c r="D338" s="0" t="n">
        <v>23.6</v>
      </c>
      <c r="E338" s="0" t="n">
        <v>14.3</v>
      </c>
      <c r="F338" s="0" t="n">
        <v>23.6</v>
      </c>
      <c r="G338" s="0" t="n">
        <v>80</v>
      </c>
      <c r="H338" s="0" t="n">
        <v>23.6</v>
      </c>
      <c r="I338" s="0" t="n">
        <v>1</v>
      </c>
      <c r="J338" s="0" t="n">
        <v>23.6</v>
      </c>
    </row>
    <row r="339" customFormat="false" ht="13.8" hidden="false" customHeight="false" outlineLevel="0" collapsed="false">
      <c r="A339" s="0" t="n">
        <v>72</v>
      </c>
      <c r="B339" s="0" t="n">
        <v>32.4</v>
      </c>
      <c r="C339" s="0" t="n">
        <v>2290</v>
      </c>
      <c r="D339" s="0" t="n">
        <v>32.4</v>
      </c>
      <c r="E339" s="0" t="n">
        <v>17</v>
      </c>
      <c r="F339" s="0" t="n">
        <v>32.4</v>
      </c>
      <c r="G339" s="0" t="n">
        <v>80</v>
      </c>
      <c r="H339" s="0" t="n">
        <v>32.4</v>
      </c>
      <c r="I339" s="0" t="n">
        <v>3</v>
      </c>
      <c r="J339" s="0" t="n">
        <v>32.4</v>
      </c>
    </row>
    <row r="340" customFormat="false" ht="13.8" hidden="false" customHeight="false" outlineLevel="0" collapsed="false">
      <c r="A340" s="0" t="n">
        <v>84</v>
      </c>
      <c r="B340" s="0" t="n">
        <v>27.2</v>
      </c>
      <c r="C340" s="0" t="n">
        <v>2490</v>
      </c>
      <c r="D340" s="0" t="n">
        <v>27.2</v>
      </c>
      <c r="E340" s="0" t="n">
        <v>15.7</v>
      </c>
      <c r="F340" s="0" t="n">
        <v>27.2</v>
      </c>
      <c r="G340" s="0" t="n">
        <v>81</v>
      </c>
      <c r="H340" s="0" t="n">
        <v>27.2</v>
      </c>
      <c r="I340" s="0" t="n">
        <v>1</v>
      </c>
      <c r="J340" s="0" t="n">
        <v>27.2</v>
      </c>
    </row>
    <row r="341" customFormat="false" ht="13.8" hidden="false" customHeight="false" outlineLevel="0" collapsed="false">
      <c r="A341" s="0" t="n">
        <v>84</v>
      </c>
      <c r="B341" s="0" t="n">
        <v>26.6</v>
      </c>
      <c r="C341" s="0" t="n">
        <v>2635</v>
      </c>
      <c r="D341" s="0" t="n">
        <v>26.6</v>
      </c>
      <c r="E341" s="0" t="n">
        <v>16.4</v>
      </c>
      <c r="F341" s="0" t="n">
        <v>26.6</v>
      </c>
      <c r="G341" s="0" t="n">
        <v>81</v>
      </c>
      <c r="H341" s="0" t="n">
        <v>26.6</v>
      </c>
      <c r="I341" s="0" t="n">
        <v>1</v>
      </c>
      <c r="J341" s="0" t="n">
        <v>26.6</v>
      </c>
    </row>
    <row r="342" customFormat="false" ht="13.8" hidden="false" customHeight="false" outlineLevel="0" collapsed="false">
      <c r="A342" s="0" t="n">
        <v>92</v>
      </c>
      <c r="B342" s="0" t="n">
        <v>25.8</v>
      </c>
      <c r="C342" s="0" t="n">
        <v>2620</v>
      </c>
      <c r="D342" s="0" t="n">
        <v>25.8</v>
      </c>
      <c r="E342" s="0" t="n">
        <v>14.4</v>
      </c>
      <c r="F342" s="0" t="n">
        <v>25.8</v>
      </c>
      <c r="G342" s="0" t="n">
        <v>81</v>
      </c>
      <c r="H342" s="0" t="n">
        <v>25.8</v>
      </c>
      <c r="I342" s="0" t="n">
        <v>1</v>
      </c>
      <c r="J342" s="0" t="n">
        <v>25.8</v>
      </c>
    </row>
    <row r="343" customFormat="false" ht="13.8" hidden="false" customHeight="false" outlineLevel="0" collapsed="false">
      <c r="A343" s="0" t="n">
        <v>110</v>
      </c>
      <c r="B343" s="0" t="n">
        <v>23.5</v>
      </c>
      <c r="C343" s="0" t="n">
        <v>2725</v>
      </c>
      <c r="D343" s="0" t="n">
        <v>23.5</v>
      </c>
      <c r="E343" s="0" t="n">
        <v>12.6</v>
      </c>
      <c r="F343" s="0" t="n">
        <v>23.5</v>
      </c>
      <c r="G343" s="0" t="n">
        <v>81</v>
      </c>
      <c r="H343" s="0" t="n">
        <v>23.5</v>
      </c>
      <c r="I343" s="0" t="n">
        <v>1</v>
      </c>
      <c r="J343" s="0" t="n">
        <v>23.5</v>
      </c>
    </row>
    <row r="344" customFormat="false" ht="13.8" hidden="false" customHeight="false" outlineLevel="0" collapsed="false">
      <c r="A344" s="0" t="n">
        <v>84</v>
      </c>
      <c r="B344" s="0" t="n">
        <v>30</v>
      </c>
      <c r="C344" s="0" t="n">
        <v>2385</v>
      </c>
      <c r="D344" s="0" t="n">
        <v>30</v>
      </c>
      <c r="E344" s="0" t="n">
        <v>12.9</v>
      </c>
      <c r="F344" s="0" t="n">
        <v>30</v>
      </c>
      <c r="G344" s="0" t="n">
        <v>81</v>
      </c>
      <c r="H344" s="0" t="n">
        <v>30</v>
      </c>
      <c r="I344" s="0" t="n">
        <v>1</v>
      </c>
      <c r="J344" s="0" t="n">
        <v>30</v>
      </c>
    </row>
    <row r="345" customFormat="false" ht="13.8" hidden="false" customHeight="false" outlineLevel="0" collapsed="false">
      <c r="A345" s="0" t="n">
        <v>58</v>
      </c>
      <c r="B345" s="0" t="n">
        <v>39.1</v>
      </c>
      <c r="C345" s="0" t="n">
        <v>1755</v>
      </c>
      <c r="D345" s="0" t="n">
        <v>39.1</v>
      </c>
      <c r="E345" s="0" t="n">
        <v>16.9</v>
      </c>
      <c r="F345" s="0" t="n">
        <v>39.1</v>
      </c>
      <c r="G345" s="0" t="n">
        <v>81</v>
      </c>
      <c r="H345" s="0" t="n">
        <v>39.1</v>
      </c>
      <c r="I345" s="0" t="n">
        <v>3</v>
      </c>
      <c r="J345" s="0" t="n">
        <v>39.1</v>
      </c>
    </row>
    <row r="346" customFormat="false" ht="13.8" hidden="false" customHeight="false" outlineLevel="0" collapsed="false">
      <c r="A346" s="0" t="n">
        <v>64</v>
      </c>
      <c r="B346" s="0" t="n">
        <v>39</v>
      </c>
      <c r="C346" s="0" t="n">
        <v>1875</v>
      </c>
      <c r="D346" s="0" t="n">
        <v>39</v>
      </c>
      <c r="E346" s="0" t="n">
        <v>16.4</v>
      </c>
      <c r="F346" s="0" t="n">
        <v>39</v>
      </c>
      <c r="G346" s="0" t="n">
        <v>81</v>
      </c>
      <c r="H346" s="0" t="n">
        <v>39</v>
      </c>
      <c r="I346" s="0" t="n">
        <v>1</v>
      </c>
      <c r="J346" s="0" t="n">
        <v>39</v>
      </c>
    </row>
    <row r="347" customFormat="false" ht="13.8" hidden="false" customHeight="false" outlineLevel="0" collapsed="false">
      <c r="A347" s="0" t="n">
        <v>60</v>
      </c>
      <c r="B347" s="0" t="n">
        <v>35.1</v>
      </c>
      <c r="C347" s="0" t="n">
        <v>1760</v>
      </c>
      <c r="D347" s="0" t="n">
        <v>35.1</v>
      </c>
      <c r="E347" s="0" t="n">
        <v>16.1</v>
      </c>
      <c r="F347" s="0" t="n">
        <v>35.1</v>
      </c>
      <c r="G347" s="0" t="n">
        <v>81</v>
      </c>
      <c r="H347" s="0" t="n">
        <v>35.1</v>
      </c>
      <c r="I347" s="0" t="n">
        <v>3</v>
      </c>
      <c r="J347" s="0" t="n">
        <v>35.1</v>
      </c>
    </row>
    <row r="348" customFormat="false" ht="13.8" hidden="false" customHeight="false" outlineLevel="0" collapsed="false">
      <c r="A348" s="0" t="n">
        <v>67</v>
      </c>
      <c r="B348" s="0" t="n">
        <v>32.3</v>
      </c>
      <c r="C348" s="0" t="n">
        <v>2065</v>
      </c>
      <c r="D348" s="0" t="n">
        <v>32.3</v>
      </c>
      <c r="E348" s="0" t="n">
        <v>17.8</v>
      </c>
      <c r="F348" s="0" t="n">
        <v>32.3</v>
      </c>
      <c r="G348" s="0" t="n">
        <v>81</v>
      </c>
      <c r="H348" s="0" t="n">
        <v>32.3</v>
      </c>
      <c r="I348" s="0" t="n">
        <v>3</v>
      </c>
      <c r="J348" s="0" t="n">
        <v>32.3</v>
      </c>
    </row>
    <row r="349" customFormat="false" ht="13.8" hidden="false" customHeight="false" outlineLevel="0" collapsed="false">
      <c r="A349" s="0" t="n">
        <v>65</v>
      </c>
      <c r="B349" s="0" t="n">
        <v>37</v>
      </c>
      <c r="C349" s="0" t="n">
        <v>1975</v>
      </c>
      <c r="D349" s="0" t="n">
        <v>37</v>
      </c>
      <c r="E349" s="0" t="n">
        <v>19.4</v>
      </c>
      <c r="F349" s="0" t="n">
        <v>37</v>
      </c>
      <c r="G349" s="0" t="n">
        <v>81</v>
      </c>
      <c r="H349" s="0" t="n">
        <v>37</v>
      </c>
      <c r="I349" s="0" t="n">
        <v>3</v>
      </c>
      <c r="J349" s="0" t="n">
        <v>37</v>
      </c>
    </row>
    <row r="350" customFormat="false" ht="13.8" hidden="false" customHeight="false" outlineLevel="0" collapsed="false">
      <c r="A350" s="0" t="n">
        <v>62</v>
      </c>
      <c r="B350" s="0" t="n">
        <v>37.7</v>
      </c>
      <c r="C350" s="0" t="n">
        <v>2050</v>
      </c>
      <c r="D350" s="0" t="n">
        <v>37.7</v>
      </c>
      <c r="E350" s="0" t="n">
        <v>17.3</v>
      </c>
      <c r="F350" s="0" t="n">
        <v>37.7</v>
      </c>
      <c r="G350" s="0" t="n">
        <v>81</v>
      </c>
      <c r="H350" s="0" t="n">
        <v>37.7</v>
      </c>
      <c r="I350" s="0" t="n">
        <v>3</v>
      </c>
      <c r="J350" s="0" t="n">
        <v>37.7</v>
      </c>
    </row>
    <row r="351" customFormat="false" ht="13.8" hidden="false" customHeight="false" outlineLevel="0" collapsed="false">
      <c r="A351" s="0" t="n">
        <v>68</v>
      </c>
      <c r="B351" s="0" t="n">
        <v>34.1</v>
      </c>
      <c r="C351" s="0" t="n">
        <v>1985</v>
      </c>
      <c r="D351" s="0" t="n">
        <v>34.1</v>
      </c>
      <c r="E351" s="0" t="n">
        <v>16</v>
      </c>
      <c r="F351" s="0" t="n">
        <v>34.1</v>
      </c>
      <c r="G351" s="0" t="n">
        <v>81</v>
      </c>
      <c r="H351" s="0" t="n">
        <v>34.1</v>
      </c>
      <c r="I351" s="0" t="n">
        <v>3</v>
      </c>
      <c r="J351" s="0" t="n">
        <v>34.1</v>
      </c>
    </row>
    <row r="352" customFormat="false" ht="13.8" hidden="false" customHeight="false" outlineLevel="0" collapsed="false">
      <c r="A352" s="0" t="n">
        <v>63</v>
      </c>
      <c r="B352" s="0" t="n">
        <v>34.7</v>
      </c>
      <c r="C352" s="0" t="n">
        <v>2215</v>
      </c>
      <c r="D352" s="0" t="n">
        <v>34.7</v>
      </c>
      <c r="E352" s="0" t="n">
        <v>14.9</v>
      </c>
      <c r="F352" s="0" t="n">
        <v>34.7</v>
      </c>
      <c r="G352" s="0" t="n">
        <v>81</v>
      </c>
      <c r="H352" s="0" t="n">
        <v>34.7</v>
      </c>
      <c r="I352" s="0" t="n">
        <v>1</v>
      </c>
      <c r="J352" s="0" t="n">
        <v>34.7</v>
      </c>
    </row>
    <row r="353" customFormat="false" ht="13.8" hidden="false" customHeight="false" outlineLevel="0" collapsed="false">
      <c r="A353" s="0" t="n">
        <v>65</v>
      </c>
      <c r="B353" s="0" t="n">
        <v>34.4</v>
      </c>
      <c r="C353" s="0" t="n">
        <v>2045</v>
      </c>
      <c r="D353" s="0" t="n">
        <v>34.4</v>
      </c>
      <c r="E353" s="0" t="n">
        <v>16.2</v>
      </c>
      <c r="F353" s="0" t="n">
        <v>34.4</v>
      </c>
      <c r="G353" s="0" t="n">
        <v>81</v>
      </c>
      <c r="H353" s="0" t="n">
        <v>34.4</v>
      </c>
      <c r="I353" s="0" t="n">
        <v>1</v>
      </c>
      <c r="J353" s="0" t="n">
        <v>34.4</v>
      </c>
    </row>
    <row r="354" customFormat="false" ht="13.8" hidden="false" customHeight="false" outlineLevel="0" collapsed="false">
      <c r="A354" s="0" t="n">
        <v>65</v>
      </c>
      <c r="B354" s="0" t="n">
        <v>29.9</v>
      </c>
      <c r="C354" s="0" t="n">
        <v>2380</v>
      </c>
      <c r="D354" s="0" t="n">
        <v>29.9</v>
      </c>
      <c r="E354" s="0" t="n">
        <v>20.7</v>
      </c>
      <c r="F354" s="0" t="n">
        <v>29.9</v>
      </c>
      <c r="G354" s="0" t="n">
        <v>81</v>
      </c>
      <c r="H354" s="0" t="n">
        <v>29.9</v>
      </c>
      <c r="I354" s="0" t="n">
        <v>1</v>
      </c>
      <c r="J354" s="0" t="n">
        <v>29.9</v>
      </c>
    </row>
    <row r="355" customFormat="false" ht="13.8" hidden="false" customHeight="false" outlineLevel="0" collapsed="false">
      <c r="A355" s="0" t="n">
        <v>74</v>
      </c>
      <c r="B355" s="0" t="n">
        <v>33</v>
      </c>
      <c r="C355" s="0" t="n">
        <v>2190</v>
      </c>
      <c r="D355" s="0" t="n">
        <v>33</v>
      </c>
      <c r="E355" s="0" t="n">
        <v>14.2</v>
      </c>
      <c r="F355" s="0" t="n">
        <v>33</v>
      </c>
      <c r="G355" s="0" t="n">
        <v>81</v>
      </c>
      <c r="H355" s="0" t="n">
        <v>33</v>
      </c>
      <c r="I355" s="0" t="n">
        <v>2</v>
      </c>
      <c r="J355" s="0" t="n">
        <v>33</v>
      </c>
    </row>
    <row r="356" customFormat="false" ht="13.8" hidden="false" customHeight="false" outlineLevel="0" collapsed="false">
      <c r="A356" s="0" t="n">
        <v>74</v>
      </c>
      <c r="B356" s="0" t="n">
        <v>34.5</v>
      </c>
      <c r="C356" s="0" t="n">
        <v>2320</v>
      </c>
      <c r="D356" s="0" t="n">
        <v>34.5</v>
      </c>
      <c r="E356" s="0" t="n">
        <v>15.8</v>
      </c>
      <c r="F356" s="0" t="n">
        <v>34.5</v>
      </c>
      <c r="G356" s="0" t="n">
        <v>81</v>
      </c>
      <c r="H356" s="0" t="n">
        <v>34.5</v>
      </c>
      <c r="I356" s="0" t="n">
        <v>2</v>
      </c>
      <c r="J356" s="0" t="n">
        <v>34.5</v>
      </c>
    </row>
    <row r="357" customFormat="false" ht="13.8" hidden="false" customHeight="false" outlineLevel="0" collapsed="false">
      <c r="A357" s="0" t="n">
        <v>75</v>
      </c>
      <c r="B357" s="0" t="n">
        <v>33.7</v>
      </c>
      <c r="C357" s="0" t="n">
        <v>2210</v>
      </c>
      <c r="D357" s="0" t="n">
        <v>33.7</v>
      </c>
      <c r="E357" s="0" t="n">
        <v>14.4</v>
      </c>
      <c r="F357" s="0" t="n">
        <v>33.7</v>
      </c>
      <c r="G357" s="0" t="n">
        <v>81</v>
      </c>
      <c r="H357" s="0" t="n">
        <v>33.7</v>
      </c>
      <c r="I357" s="0" t="n">
        <v>3</v>
      </c>
      <c r="J357" s="0" t="n">
        <v>33.7</v>
      </c>
    </row>
    <row r="358" customFormat="false" ht="13.8" hidden="false" customHeight="false" outlineLevel="0" collapsed="false">
      <c r="A358" s="0" t="n">
        <v>75</v>
      </c>
      <c r="B358" s="0" t="n">
        <v>32.4</v>
      </c>
      <c r="C358" s="0" t="n">
        <v>2350</v>
      </c>
      <c r="D358" s="0" t="n">
        <v>32.4</v>
      </c>
      <c r="E358" s="0" t="n">
        <v>16.8</v>
      </c>
      <c r="F358" s="0" t="n">
        <v>32.4</v>
      </c>
      <c r="G358" s="0" t="n">
        <v>81</v>
      </c>
      <c r="H358" s="0" t="n">
        <v>32.4</v>
      </c>
      <c r="I358" s="0" t="n">
        <v>3</v>
      </c>
      <c r="J358" s="0" t="n">
        <v>32.4</v>
      </c>
    </row>
    <row r="359" customFormat="false" ht="13.8" hidden="false" customHeight="false" outlineLevel="0" collapsed="false">
      <c r="A359" s="0" t="n">
        <v>100</v>
      </c>
      <c r="B359" s="0" t="n">
        <v>32.9</v>
      </c>
      <c r="C359" s="0" t="n">
        <v>2615</v>
      </c>
      <c r="D359" s="0" t="n">
        <v>32.9</v>
      </c>
      <c r="E359" s="0" t="n">
        <v>14.8</v>
      </c>
      <c r="F359" s="0" t="n">
        <v>32.9</v>
      </c>
      <c r="G359" s="0" t="n">
        <v>81</v>
      </c>
      <c r="H359" s="0" t="n">
        <v>32.9</v>
      </c>
      <c r="I359" s="0" t="n">
        <v>3</v>
      </c>
      <c r="J359" s="0" t="n">
        <v>32.9</v>
      </c>
    </row>
    <row r="360" customFormat="false" ht="13.8" hidden="false" customHeight="false" outlineLevel="0" collapsed="false">
      <c r="A360" s="0" t="n">
        <v>74</v>
      </c>
      <c r="B360" s="0" t="n">
        <v>31.6</v>
      </c>
      <c r="C360" s="0" t="n">
        <v>2635</v>
      </c>
      <c r="D360" s="0" t="n">
        <v>31.6</v>
      </c>
      <c r="E360" s="0" t="n">
        <v>18.3</v>
      </c>
      <c r="F360" s="0" t="n">
        <v>31.6</v>
      </c>
      <c r="G360" s="0" t="n">
        <v>81</v>
      </c>
      <c r="H360" s="0" t="n">
        <v>31.6</v>
      </c>
      <c r="I360" s="0" t="n">
        <v>3</v>
      </c>
      <c r="J360" s="0" t="n">
        <v>31.6</v>
      </c>
    </row>
    <row r="361" customFormat="false" ht="13.8" hidden="false" customHeight="false" outlineLevel="0" collapsed="false">
      <c r="A361" s="0" t="n">
        <v>80</v>
      </c>
      <c r="B361" s="0" t="n">
        <v>28.1</v>
      </c>
      <c r="C361" s="0" t="n">
        <v>3230</v>
      </c>
      <c r="D361" s="0" t="n">
        <v>28.1</v>
      </c>
      <c r="E361" s="0" t="n">
        <v>20.4</v>
      </c>
      <c r="F361" s="0" t="n">
        <v>28.1</v>
      </c>
      <c r="G361" s="0" t="n">
        <v>81</v>
      </c>
      <c r="H361" s="0" t="n">
        <v>28.1</v>
      </c>
      <c r="I361" s="0" t="n">
        <v>2</v>
      </c>
      <c r="J361" s="0" t="n">
        <v>28.1</v>
      </c>
    </row>
    <row r="362" customFormat="false" ht="13.8" hidden="false" customHeight="false" outlineLevel="0" collapsed="false">
      <c r="A362" s="0" t="n">
        <v>76</v>
      </c>
      <c r="B362" s="0" t="n">
        <v>30.7</v>
      </c>
      <c r="C362" s="0" t="n">
        <v>3160</v>
      </c>
      <c r="D362" s="0" t="n">
        <v>30.7</v>
      </c>
      <c r="E362" s="0" t="n">
        <v>19.6</v>
      </c>
      <c r="F362" s="0" t="n">
        <v>30.7</v>
      </c>
      <c r="G362" s="0" t="n">
        <v>81</v>
      </c>
      <c r="H362" s="0" t="n">
        <v>30.7</v>
      </c>
      <c r="I362" s="0" t="n">
        <v>2</v>
      </c>
      <c r="J362" s="0" t="n">
        <v>30.7</v>
      </c>
    </row>
    <row r="363" customFormat="false" ht="13.8" hidden="false" customHeight="false" outlineLevel="0" collapsed="false">
      <c r="A363" s="0" t="n">
        <v>116</v>
      </c>
      <c r="B363" s="0" t="n">
        <v>25.4</v>
      </c>
      <c r="C363" s="0" t="n">
        <v>2900</v>
      </c>
      <c r="D363" s="0" t="n">
        <v>25.4</v>
      </c>
      <c r="E363" s="0" t="n">
        <v>12.6</v>
      </c>
      <c r="F363" s="0" t="n">
        <v>25.4</v>
      </c>
      <c r="G363" s="0" t="n">
        <v>81</v>
      </c>
      <c r="H363" s="0" t="n">
        <v>25.4</v>
      </c>
      <c r="I363" s="0" t="n">
        <v>3</v>
      </c>
      <c r="J363" s="0" t="n">
        <v>25.4</v>
      </c>
    </row>
    <row r="364" customFormat="false" ht="13.8" hidden="false" customHeight="false" outlineLevel="0" collapsed="false">
      <c r="A364" s="0" t="n">
        <v>120</v>
      </c>
      <c r="B364" s="0" t="n">
        <v>24.2</v>
      </c>
      <c r="C364" s="0" t="n">
        <v>2930</v>
      </c>
      <c r="D364" s="0" t="n">
        <v>24.2</v>
      </c>
      <c r="E364" s="0" t="n">
        <v>13.8</v>
      </c>
      <c r="F364" s="0" t="n">
        <v>24.2</v>
      </c>
      <c r="G364" s="0" t="n">
        <v>81</v>
      </c>
      <c r="H364" s="0" t="n">
        <v>24.2</v>
      </c>
      <c r="I364" s="0" t="n">
        <v>3</v>
      </c>
      <c r="J364" s="0" t="n">
        <v>24.2</v>
      </c>
    </row>
    <row r="365" customFormat="false" ht="13.8" hidden="false" customHeight="false" outlineLevel="0" collapsed="false">
      <c r="A365" s="0" t="n">
        <v>110</v>
      </c>
      <c r="B365" s="0" t="n">
        <v>22.4</v>
      </c>
      <c r="C365" s="0" t="n">
        <v>3415</v>
      </c>
      <c r="D365" s="0" t="n">
        <v>22.4</v>
      </c>
      <c r="E365" s="0" t="n">
        <v>15.8</v>
      </c>
      <c r="F365" s="0" t="n">
        <v>22.4</v>
      </c>
      <c r="G365" s="0" t="n">
        <v>81</v>
      </c>
      <c r="H365" s="0" t="n">
        <v>22.4</v>
      </c>
      <c r="I365" s="0" t="n">
        <v>1</v>
      </c>
      <c r="J365" s="0" t="n">
        <v>22.4</v>
      </c>
    </row>
    <row r="366" customFormat="false" ht="13.8" hidden="false" customHeight="false" outlineLevel="0" collapsed="false">
      <c r="A366" s="0" t="n">
        <v>105</v>
      </c>
      <c r="B366" s="0" t="n">
        <v>26.6</v>
      </c>
      <c r="C366" s="0" t="n">
        <v>3725</v>
      </c>
      <c r="D366" s="0" t="n">
        <v>26.6</v>
      </c>
      <c r="E366" s="0" t="n">
        <v>19</v>
      </c>
      <c r="F366" s="0" t="n">
        <v>26.6</v>
      </c>
      <c r="G366" s="0" t="n">
        <v>81</v>
      </c>
      <c r="H366" s="0" t="n">
        <v>26.6</v>
      </c>
      <c r="I366" s="0" t="n">
        <v>1</v>
      </c>
      <c r="J366" s="0" t="n">
        <v>26.6</v>
      </c>
    </row>
    <row r="367" customFormat="false" ht="13.8" hidden="false" customHeight="false" outlineLevel="0" collapsed="false">
      <c r="A367" s="0" t="n">
        <v>88</v>
      </c>
      <c r="B367" s="0" t="n">
        <v>20.2</v>
      </c>
      <c r="C367" s="0" t="n">
        <v>3060</v>
      </c>
      <c r="D367" s="0" t="n">
        <v>20.2</v>
      </c>
      <c r="E367" s="0" t="n">
        <v>17.1</v>
      </c>
      <c r="F367" s="0" t="n">
        <v>20.2</v>
      </c>
      <c r="G367" s="0" t="n">
        <v>81</v>
      </c>
      <c r="H367" s="0" t="n">
        <v>20.2</v>
      </c>
      <c r="I367" s="0" t="n">
        <v>1</v>
      </c>
      <c r="J367" s="0" t="n">
        <v>20.2</v>
      </c>
    </row>
    <row r="368" customFormat="false" ht="13.8" hidden="false" customHeight="false" outlineLevel="0" collapsed="false">
      <c r="A368" s="0" t="n">
        <v>85</v>
      </c>
      <c r="B368" s="0" t="n">
        <v>17.6</v>
      </c>
      <c r="C368" s="0" t="n">
        <v>3465</v>
      </c>
      <c r="D368" s="0" t="n">
        <v>17.6</v>
      </c>
      <c r="E368" s="0" t="n">
        <v>16.6</v>
      </c>
      <c r="F368" s="0" t="n">
        <v>17.6</v>
      </c>
      <c r="G368" s="0" t="n">
        <v>81</v>
      </c>
      <c r="H368" s="0" t="n">
        <v>17.6</v>
      </c>
      <c r="I368" s="0" t="n">
        <v>1</v>
      </c>
      <c r="J368" s="0" t="n">
        <v>17.6</v>
      </c>
    </row>
    <row r="369" customFormat="false" ht="13.8" hidden="false" customHeight="false" outlineLevel="0" collapsed="false">
      <c r="A369" s="0" t="n">
        <v>88</v>
      </c>
      <c r="B369" s="0" t="n">
        <v>28</v>
      </c>
      <c r="C369" s="0" t="n">
        <v>2605</v>
      </c>
      <c r="D369" s="0" t="n">
        <v>28</v>
      </c>
      <c r="E369" s="0" t="n">
        <v>19.6</v>
      </c>
      <c r="F369" s="0" t="n">
        <v>28</v>
      </c>
      <c r="G369" s="0" t="n">
        <v>82</v>
      </c>
      <c r="H369" s="0" t="n">
        <v>28</v>
      </c>
      <c r="I369" s="0" t="n">
        <v>1</v>
      </c>
      <c r="J369" s="0" t="n">
        <v>28</v>
      </c>
    </row>
    <row r="370" customFormat="false" ht="13.8" hidden="false" customHeight="false" outlineLevel="0" collapsed="false">
      <c r="A370" s="0" t="n">
        <v>88</v>
      </c>
      <c r="B370" s="0" t="n">
        <v>27</v>
      </c>
      <c r="C370" s="0" t="n">
        <v>2640</v>
      </c>
      <c r="D370" s="0" t="n">
        <v>27</v>
      </c>
      <c r="E370" s="0" t="n">
        <v>18.6</v>
      </c>
      <c r="F370" s="0" t="n">
        <v>27</v>
      </c>
      <c r="G370" s="0" t="n">
        <v>82</v>
      </c>
      <c r="H370" s="0" t="n">
        <v>27</v>
      </c>
      <c r="I370" s="0" t="n">
        <v>1</v>
      </c>
      <c r="J370" s="0" t="n">
        <v>27</v>
      </c>
    </row>
    <row r="371" customFormat="false" ht="13.8" hidden="false" customHeight="false" outlineLevel="0" collapsed="false">
      <c r="A371" s="0" t="n">
        <v>88</v>
      </c>
      <c r="B371" s="0" t="n">
        <v>34</v>
      </c>
      <c r="C371" s="0" t="n">
        <v>2395</v>
      </c>
      <c r="D371" s="0" t="n">
        <v>34</v>
      </c>
      <c r="E371" s="0" t="n">
        <v>18</v>
      </c>
      <c r="F371" s="0" t="n">
        <v>34</v>
      </c>
      <c r="G371" s="0" t="n">
        <v>82</v>
      </c>
      <c r="H371" s="0" t="n">
        <v>34</v>
      </c>
      <c r="I371" s="0" t="n">
        <v>1</v>
      </c>
      <c r="J371" s="0" t="n">
        <v>34</v>
      </c>
    </row>
    <row r="372" customFormat="false" ht="13.8" hidden="false" customHeight="false" outlineLevel="0" collapsed="false">
      <c r="A372" s="0" t="n">
        <v>85</v>
      </c>
      <c r="B372" s="0" t="n">
        <v>31</v>
      </c>
      <c r="C372" s="0" t="n">
        <v>2575</v>
      </c>
      <c r="D372" s="0" t="n">
        <v>31</v>
      </c>
      <c r="E372" s="0" t="n">
        <v>16.2</v>
      </c>
      <c r="F372" s="0" t="n">
        <v>31</v>
      </c>
      <c r="G372" s="0" t="n">
        <v>82</v>
      </c>
      <c r="H372" s="0" t="n">
        <v>31</v>
      </c>
      <c r="I372" s="0" t="n">
        <v>1</v>
      </c>
      <c r="J372" s="0" t="n">
        <v>31</v>
      </c>
    </row>
    <row r="373" customFormat="false" ht="13.8" hidden="false" customHeight="false" outlineLevel="0" collapsed="false">
      <c r="A373" s="0" t="n">
        <v>84</v>
      </c>
      <c r="B373" s="0" t="n">
        <v>29</v>
      </c>
      <c r="C373" s="0" t="n">
        <v>2525</v>
      </c>
      <c r="D373" s="0" t="n">
        <v>29</v>
      </c>
      <c r="E373" s="0" t="n">
        <v>16</v>
      </c>
      <c r="F373" s="0" t="n">
        <v>29</v>
      </c>
      <c r="G373" s="0" t="n">
        <v>82</v>
      </c>
      <c r="H373" s="0" t="n">
        <v>29</v>
      </c>
      <c r="I373" s="0" t="n">
        <v>1</v>
      </c>
      <c r="J373" s="0" t="n">
        <v>29</v>
      </c>
    </row>
    <row r="374" customFormat="false" ht="13.8" hidden="false" customHeight="false" outlineLevel="0" collapsed="false">
      <c r="A374" s="0" t="n">
        <v>90</v>
      </c>
      <c r="B374" s="0" t="n">
        <v>27</v>
      </c>
      <c r="C374" s="0" t="n">
        <v>2735</v>
      </c>
      <c r="D374" s="0" t="n">
        <v>27</v>
      </c>
      <c r="E374" s="0" t="n">
        <v>18</v>
      </c>
      <c r="F374" s="0" t="n">
        <v>27</v>
      </c>
      <c r="G374" s="0" t="n">
        <v>82</v>
      </c>
      <c r="H374" s="0" t="n">
        <v>27</v>
      </c>
      <c r="I374" s="0" t="n">
        <v>1</v>
      </c>
      <c r="J374" s="0" t="n">
        <v>27</v>
      </c>
    </row>
    <row r="375" customFormat="false" ht="13.8" hidden="false" customHeight="false" outlineLevel="0" collapsed="false">
      <c r="A375" s="0" t="n">
        <v>92</v>
      </c>
      <c r="B375" s="0" t="n">
        <v>24</v>
      </c>
      <c r="C375" s="0" t="n">
        <v>2865</v>
      </c>
      <c r="D375" s="0" t="n">
        <v>24</v>
      </c>
      <c r="E375" s="0" t="n">
        <v>16.4</v>
      </c>
      <c r="F375" s="0" t="n">
        <v>24</v>
      </c>
      <c r="G375" s="0" t="n">
        <v>82</v>
      </c>
      <c r="H375" s="0" t="n">
        <v>24</v>
      </c>
      <c r="I375" s="0" t="n">
        <v>1</v>
      </c>
      <c r="J375" s="0" t="n">
        <v>24</v>
      </c>
    </row>
    <row r="376" customFormat="false" ht="13.8" hidden="false" customHeight="false" outlineLevel="0" collapsed="false">
      <c r="A376" s="0" t="n">
        <v>68</v>
      </c>
      <c r="B376" s="0" t="n">
        <v>23</v>
      </c>
      <c r="C376" s="0" t="n">
        <v>3035</v>
      </c>
      <c r="D376" s="0" t="n">
        <v>23</v>
      </c>
      <c r="E376" s="0" t="n">
        <v>20.5</v>
      </c>
      <c r="F376" s="0" t="n">
        <v>23</v>
      </c>
      <c r="G376" s="0" t="n">
        <v>82</v>
      </c>
      <c r="H376" s="0" t="n">
        <v>23</v>
      </c>
      <c r="I376" s="0" t="n">
        <v>1</v>
      </c>
      <c r="J376" s="0" t="n">
        <v>23</v>
      </c>
    </row>
    <row r="377" customFormat="false" ht="13.8" hidden="false" customHeight="false" outlineLevel="0" collapsed="false">
      <c r="A377" s="0" t="n">
        <v>74</v>
      </c>
      <c r="B377" s="0" t="n">
        <v>36</v>
      </c>
      <c r="C377" s="0" t="n">
        <v>1980</v>
      </c>
      <c r="D377" s="0" t="n">
        <v>36</v>
      </c>
      <c r="E377" s="0" t="n">
        <v>15.3</v>
      </c>
      <c r="F377" s="0" t="n">
        <v>36</v>
      </c>
      <c r="G377" s="0" t="n">
        <v>82</v>
      </c>
      <c r="H377" s="0" t="n">
        <v>36</v>
      </c>
      <c r="I377" s="0" t="n">
        <v>2</v>
      </c>
      <c r="J377" s="0" t="n">
        <v>36</v>
      </c>
    </row>
    <row r="378" customFormat="false" ht="13.8" hidden="false" customHeight="false" outlineLevel="0" collapsed="false">
      <c r="A378" s="0" t="n">
        <v>68</v>
      </c>
      <c r="B378" s="0" t="n">
        <v>37</v>
      </c>
      <c r="C378" s="0" t="n">
        <v>2025</v>
      </c>
      <c r="D378" s="0" t="n">
        <v>37</v>
      </c>
      <c r="E378" s="0" t="n">
        <v>18.2</v>
      </c>
      <c r="F378" s="0" t="n">
        <v>37</v>
      </c>
      <c r="G378" s="0" t="n">
        <v>82</v>
      </c>
      <c r="H378" s="0" t="n">
        <v>37</v>
      </c>
      <c r="I378" s="0" t="n">
        <v>3</v>
      </c>
      <c r="J378" s="0" t="n">
        <v>37</v>
      </c>
    </row>
    <row r="379" customFormat="false" ht="13.8" hidden="false" customHeight="false" outlineLevel="0" collapsed="false">
      <c r="A379" s="0" t="n">
        <v>68</v>
      </c>
      <c r="B379" s="0" t="n">
        <v>31</v>
      </c>
      <c r="C379" s="0" t="n">
        <v>1970</v>
      </c>
      <c r="D379" s="0" t="n">
        <v>31</v>
      </c>
      <c r="E379" s="0" t="n">
        <v>17.6</v>
      </c>
      <c r="F379" s="0" t="n">
        <v>31</v>
      </c>
      <c r="G379" s="0" t="n">
        <v>82</v>
      </c>
      <c r="H379" s="0" t="n">
        <v>31</v>
      </c>
      <c r="I379" s="0" t="n">
        <v>3</v>
      </c>
      <c r="J379" s="0" t="n">
        <v>31</v>
      </c>
    </row>
    <row r="380" customFormat="false" ht="13.8" hidden="false" customHeight="false" outlineLevel="0" collapsed="false">
      <c r="A380" s="0" t="n">
        <v>63</v>
      </c>
      <c r="B380" s="0" t="n">
        <v>38</v>
      </c>
      <c r="C380" s="0" t="n">
        <v>2125</v>
      </c>
      <c r="D380" s="0" t="n">
        <v>38</v>
      </c>
      <c r="E380" s="0" t="n">
        <v>14.7</v>
      </c>
      <c r="F380" s="0" t="n">
        <v>38</v>
      </c>
      <c r="G380" s="0" t="n">
        <v>82</v>
      </c>
      <c r="H380" s="0" t="n">
        <v>38</v>
      </c>
      <c r="I380" s="0" t="n">
        <v>1</v>
      </c>
      <c r="J380" s="0" t="n">
        <v>38</v>
      </c>
    </row>
    <row r="381" customFormat="false" ht="13.8" hidden="false" customHeight="false" outlineLevel="0" collapsed="false">
      <c r="A381" s="0" t="n">
        <v>70</v>
      </c>
      <c r="B381" s="0" t="n">
        <v>36</v>
      </c>
      <c r="C381" s="0" t="n">
        <v>2125</v>
      </c>
      <c r="D381" s="0" t="n">
        <v>36</v>
      </c>
      <c r="E381" s="0" t="n">
        <v>17.3</v>
      </c>
      <c r="F381" s="0" t="n">
        <v>36</v>
      </c>
      <c r="G381" s="0" t="n">
        <v>82</v>
      </c>
      <c r="H381" s="0" t="n">
        <v>36</v>
      </c>
      <c r="I381" s="0" t="n">
        <v>1</v>
      </c>
      <c r="J381" s="0" t="n">
        <v>36</v>
      </c>
    </row>
    <row r="382" customFormat="false" ht="13.8" hidden="false" customHeight="false" outlineLevel="0" collapsed="false">
      <c r="A382" s="0" t="n">
        <v>88</v>
      </c>
      <c r="B382" s="0" t="n">
        <v>36</v>
      </c>
      <c r="C382" s="0" t="n">
        <v>2160</v>
      </c>
      <c r="D382" s="0" t="n">
        <v>36</v>
      </c>
      <c r="E382" s="0" t="n">
        <v>14.5</v>
      </c>
      <c r="F382" s="0" t="n">
        <v>36</v>
      </c>
      <c r="G382" s="0" t="n">
        <v>82</v>
      </c>
      <c r="H382" s="0" t="n">
        <v>36</v>
      </c>
      <c r="I382" s="0" t="n">
        <v>3</v>
      </c>
      <c r="J382" s="0" t="n">
        <v>36</v>
      </c>
    </row>
    <row r="383" customFormat="false" ht="13.8" hidden="false" customHeight="false" outlineLevel="0" collapsed="false">
      <c r="A383" s="0" t="n">
        <v>75</v>
      </c>
      <c r="B383" s="0" t="n">
        <v>36</v>
      </c>
      <c r="C383" s="0" t="n">
        <v>2205</v>
      </c>
      <c r="D383" s="0" t="n">
        <v>36</v>
      </c>
      <c r="E383" s="0" t="n">
        <v>14.5</v>
      </c>
      <c r="F383" s="0" t="n">
        <v>36</v>
      </c>
      <c r="G383" s="0" t="n">
        <v>82</v>
      </c>
      <c r="H383" s="0" t="n">
        <v>36</v>
      </c>
      <c r="I383" s="0" t="n">
        <v>3</v>
      </c>
      <c r="J383" s="0" t="n">
        <v>36</v>
      </c>
    </row>
    <row r="384" customFormat="false" ht="13.8" hidden="false" customHeight="false" outlineLevel="0" collapsed="false">
      <c r="A384" s="0" t="n">
        <v>70</v>
      </c>
      <c r="B384" s="0" t="n">
        <v>34</v>
      </c>
      <c r="C384" s="0" t="n">
        <v>2245</v>
      </c>
      <c r="D384" s="0" t="n">
        <v>34</v>
      </c>
      <c r="E384" s="0" t="n">
        <v>16.9</v>
      </c>
      <c r="F384" s="0" t="n">
        <v>34</v>
      </c>
      <c r="G384" s="0" t="n">
        <v>82</v>
      </c>
      <c r="H384" s="0" t="n">
        <v>34</v>
      </c>
      <c r="I384" s="0" t="n">
        <v>3</v>
      </c>
      <c r="J384" s="0" t="n">
        <v>34</v>
      </c>
    </row>
    <row r="385" customFormat="false" ht="13.8" hidden="false" customHeight="false" outlineLevel="0" collapsed="false">
      <c r="A385" s="0" t="n">
        <v>67</v>
      </c>
      <c r="B385" s="0" t="n">
        <v>38</v>
      </c>
      <c r="C385" s="0" t="n">
        <v>1965</v>
      </c>
      <c r="D385" s="0" t="n">
        <v>38</v>
      </c>
      <c r="E385" s="0" t="n">
        <v>15</v>
      </c>
      <c r="F385" s="0" t="n">
        <v>38</v>
      </c>
      <c r="G385" s="0" t="n">
        <v>82</v>
      </c>
      <c r="H385" s="0" t="n">
        <v>38</v>
      </c>
      <c r="I385" s="0" t="n">
        <v>3</v>
      </c>
      <c r="J385" s="0" t="n">
        <v>38</v>
      </c>
    </row>
    <row r="386" customFormat="false" ht="13.8" hidden="false" customHeight="false" outlineLevel="0" collapsed="false">
      <c r="A386" s="0" t="n">
        <v>67</v>
      </c>
      <c r="B386" s="0" t="n">
        <v>32</v>
      </c>
      <c r="C386" s="0" t="n">
        <v>1965</v>
      </c>
      <c r="D386" s="0" t="n">
        <v>32</v>
      </c>
      <c r="E386" s="0" t="n">
        <v>15.7</v>
      </c>
      <c r="F386" s="0" t="n">
        <v>32</v>
      </c>
      <c r="G386" s="0" t="n">
        <v>82</v>
      </c>
      <c r="H386" s="0" t="n">
        <v>32</v>
      </c>
      <c r="I386" s="0" t="n">
        <v>3</v>
      </c>
      <c r="J386" s="0" t="n">
        <v>32</v>
      </c>
    </row>
    <row r="387" customFormat="false" ht="13.8" hidden="false" customHeight="false" outlineLevel="0" collapsed="false">
      <c r="A387" s="0" t="n">
        <v>67</v>
      </c>
      <c r="B387" s="0" t="n">
        <v>38</v>
      </c>
      <c r="C387" s="0" t="n">
        <v>1995</v>
      </c>
      <c r="D387" s="0" t="n">
        <v>38</v>
      </c>
      <c r="E387" s="0" t="n">
        <v>16.2</v>
      </c>
      <c r="F387" s="0" t="n">
        <v>38</v>
      </c>
      <c r="G387" s="0" t="n">
        <v>82</v>
      </c>
      <c r="H387" s="0" t="n">
        <v>38</v>
      </c>
      <c r="I387" s="0" t="n">
        <v>3</v>
      </c>
      <c r="J387" s="0" t="n">
        <v>38</v>
      </c>
    </row>
    <row r="388" customFormat="false" ht="13.8" hidden="false" customHeight="false" outlineLevel="0" collapsed="false">
      <c r="A388" s="0" t="n">
        <v>110</v>
      </c>
      <c r="B388" s="0" t="n">
        <v>25</v>
      </c>
      <c r="C388" s="0" t="n">
        <v>2945</v>
      </c>
      <c r="D388" s="0" t="n">
        <v>25</v>
      </c>
      <c r="E388" s="0" t="n">
        <v>16.4</v>
      </c>
      <c r="F388" s="0" t="n">
        <v>25</v>
      </c>
      <c r="G388" s="0" t="n">
        <v>82</v>
      </c>
      <c r="H388" s="0" t="n">
        <v>25</v>
      </c>
      <c r="I388" s="0" t="n">
        <v>1</v>
      </c>
      <c r="J388" s="0" t="n">
        <v>25</v>
      </c>
    </row>
    <row r="389" customFormat="false" ht="13.8" hidden="false" customHeight="false" outlineLevel="0" collapsed="false">
      <c r="A389" s="0" t="n">
        <v>85</v>
      </c>
      <c r="B389" s="0" t="n">
        <v>38</v>
      </c>
      <c r="C389" s="0" t="n">
        <v>3015</v>
      </c>
      <c r="D389" s="0" t="n">
        <v>38</v>
      </c>
      <c r="E389" s="0" t="n">
        <v>17</v>
      </c>
      <c r="F389" s="0" t="n">
        <v>38</v>
      </c>
      <c r="G389" s="0" t="n">
        <v>82</v>
      </c>
      <c r="H389" s="0" t="n">
        <v>38</v>
      </c>
      <c r="I389" s="0" t="n">
        <v>1</v>
      </c>
      <c r="J389" s="0" t="n">
        <v>38</v>
      </c>
    </row>
    <row r="390" customFormat="false" ht="13.8" hidden="false" customHeight="false" outlineLevel="0" collapsed="false">
      <c r="A390" s="0" t="n">
        <v>92</v>
      </c>
      <c r="B390" s="0" t="n">
        <v>26</v>
      </c>
      <c r="C390" s="0" t="n">
        <v>2585</v>
      </c>
      <c r="D390" s="0" t="n">
        <v>26</v>
      </c>
      <c r="E390" s="0" t="n">
        <v>14.5</v>
      </c>
      <c r="F390" s="0" t="n">
        <v>26</v>
      </c>
      <c r="G390" s="0" t="n">
        <v>82</v>
      </c>
      <c r="H390" s="0" t="n">
        <v>26</v>
      </c>
      <c r="I390" s="0" t="n">
        <v>1</v>
      </c>
      <c r="J390" s="0" t="n">
        <v>26</v>
      </c>
    </row>
    <row r="391" customFormat="false" ht="13.8" hidden="false" customHeight="false" outlineLevel="0" collapsed="false">
      <c r="A391" s="0" t="n">
        <v>112</v>
      </c>
      <c r="B391" s="0" t="n">
        <v>22</v>
      </c>
      <c r="C391" s="0" t="n">
        <v>2835</v>
      </c>
      <c r="D391" s="0" t="n">
        <v>22</v>
      </c>
      <c r="E391" s="0" t="n">
        <v>14.7</v>
      </c>
      <c r="F391" s="0" t="n">
        <v>22</v>
      </c>
      <c r="G391" s="0" t="n">
        <v>82</v>
      </c>
      <c r="H391" s="0" t="n">
        <v>22</v>
      </c>
      <c r="I391" s="0" t="n">
        <v>1</v>
      </c>
      <c r="J391" s="0" t="n">
        <v>22</v>
      </c>
    </row>
    <row r="392" customFormat="false" ht="13.8" hidden="false" customHeight="false" outlineLevel="0" collapsed="false">
      <c r="A392" s="0" t="n">
        <v>96</v>
      </c>
      <c r="B392" s="0" t="n">
        <v>32</v>
      </c>
      <c r="C392" s="0" t="n">
        <v>2665</v>
      </c>
      <c r="D392" s="0" t="n">
        <v>32</v>
      </c>
      <c r="E392" s="0" t="n">
        <v>13.9</v>
      </c>
      <c r="F392" s="0" t="n">
        <v>32</v>
      </c>
      <c r="G392" s="0" t="n">
        <v>82</v>
      </c>
      <c r="H392" s="0" t="n">
        <v>32</v>
      </c>
      <c r="I392" s="0" t="n">
        <v>3</v>
      </c>
      <c r="J392" s="0" t="n">
        <v>32</v>
      </c>
    </row>
    <row r="393" customFormat="false" ht="13.8" hidden="false" customHeight="false" outlineLevel="0" collapsed="false">
      <c r="A393" s="0" t="n">
        <v>84</v>
      </c>
      <c r="B393" s="0" t="n">
        <v>36</v>
      </c>
      <c r="C393" s="0" t="n">
        <v>2370</v>
      </c>
      <c r="D393" s="0" t="n">
        <v>36</v>
      </c>
      <c r="E393" s="0" t="n">
        <v>13</v>
      </c>
      <c r="F393" s="0" t="n">
        <v>36</v>
      </c>
      <c r="G393" s="0" t="n">
        <v>82</v>
      </c>
      <c r="H393" s="0" t="n">
        <v>36</v>
      </c>
      <c r="I393" s="0" t="n">
        <v>1</v>
      </c>
      <c r="J393" s="0" t="n">
        <v>36</v>
      </c>
    </row>
    <row r="394" customFormat="false" ht="13.8" hidden="false" customHeight="false" outlineLevel="0" collapsed="false">
      <c r="A394" s="0" t="n">
        <v>90</v>
      </c>
      <c r="B394" s="0" t="n">
        <v>27</v>
      </c>
      <c r="C394" s="0" t="n">
        <v>2950</v>
      </c>
      <c r="D394" s="0" t="n">
        <v>27</v>
      </c>
      <c r="E394" s="0" t="n">
        <v>17.3</v>
      </c>
      <c r="F394" s="0" t="n">
        <v>27</v>
      </c>
      <c r="G394" s="0" t="n">
        <v>82</v>
      </c>
      <c r="H394" s="0" t="n">
        <v>27</v>
      </c>
      <c r="I394" s="0" t="n">
        <v>1</v>
      </c>
      <c r="J394" s="0" t="n">
        <v>27</v>
      </c>
    </row>
    <row r="395" customFormat="false" ht="13.8" hidden="false" customHeight="false" outlineLevel="0" collapsed="false">
      <c r="A395" s="0" t="n">
        <v>86</v>
      </c>
      <c r="B395" s="0" t="n">
        <v>27</v>
      </c>
      <c r="C395" s="0" t="n">
        <v>2790</v>
      </c>
      <c r="D395" s="0" t="n">
        <v>27</v>
      </c>
      <c r="E395" s="0" t="n">
        <v>15.6</v>
      </c>
      <c r="F395" s="0" t="n">
        <v>27</v>
      </c>
      <c r="G395" s="0" t="n">
        <v>82</v>
      </c>
      <c r="H395" s="0" t="n">
        <v>27</v>
      </c>
      <c r="I395" s="0" t="n">
        <v>1</v>
      </c>
      <c r="J395" s="0" t="n">
        <v>27</v>
      </c>
    </row>
    <row r="396" customFormat="false" ht="13.8" hidden="false" customHeight="false" outlineLevel="0" collapsed="false">
      <c r="A396" s="0" t="n">
        <v>52</v>
      </c>
      <c r="B396" s="0" t="n">
        <v>44</v>
      </c>
      <c r="C396" s="0" t="n">
        <v>2130</v>
      </c>
      <c r="D396" s="0" t="n">
        <v>44</v>
      </c>
      <c r="E396" s="0" t="n">
        <v>24.6</v>
      </c>
      <c r="F396" s="0" t="n">
        <v>44</v>
      </c>
      <c r="G396" s="0" t="n">
        <v>82</v>
      </c>
      <c r="H396" s="0" t="n">
        <v>44</v>
      </c>
      <c r="I396" s="0" t="n">
        <v>2</v>
      </c>
      <c r="J396" s="0" t="n">
        <v>44</v>
      </c>
    </row>
    <row r="397" customFormat="false" ht="13.8" hidden="false" customHeight="false" outlineLevel="0" collapsed="false">
      <c r="A397" s="0" t="n">
        <v>84</v>
      </c>
      <c r="B397" s="0" t="n">
        <v>32</v>
      </c>
      <c r="C397" s="0" t="n">
        <v>2295</v>
      </c>
      <c r="D397" s="0" t="n">
        <v>32</v>
      </c>
      <c r="E397" s="0" t="n">
        <v>11.6</v>
      </c>
      <c r="F397" s="0" t="n">
        <v>32</v>
      </c>
      <c r="G397" s="0" t="n">
        <v>82</v>
      </c>
      <c r="H397" s="0" t="n">
        <v>32</v>
      </c>
      <c r="I397" s="0" t="n">
        <v>1</v>
      </c>
      <c r="J397" s="0" t="n">
        <v>32</v>
      </c>
    </row>
    <row r="398" customFormat="false" ht="13.8" hidden="false" customHeight="false" outlineLevel="0" collapsed="false">
      <c r="A398" s="0" t="n">
        <v>79</v>
      </c>
      <c r="B398" s="0" t="n">
        <v>28</v>
      </c>
      <c r="C398" s="0" t="n">
        <v>2625</v>
      </c>
      <c r="D398" s="0" t="n">
        <v>28</v>
      </c>
      <c r="E398" s="0" t="n">
        <v>18.6</v>
      </c>
      <c r="F398" s="0" t="n">
        <v>28</v>
      </c>
      <c r="G398" s="0" t="n">
        <v>82</v>
      </c>
      <c r="H398" s="0" t="n">
        <v>28</v>
      </c>
      <c r="I398" s="0" t="n">
        <v>1</v>
      </c>
      <c r="J398" s="0" t="n">
        <v>28</v>
      </c>
    </row>
    <row r="399" customFormat="false" ht="13.8" hidden="false" customHeight="false" outlineLevel="0" collapsed="false">
      <c r="A399" s="0" t="n">
        <v>82</v>
      </c>
      <c r="B399" s="0" t="n">
        <v>31</v>
      </c>
      <c r="C399" s="0" t="n">
        <v>2720</v>
      </c>
      <c r="D399" s="0" t="n">
        <v>31</v>
      </c>
      <c r="E399" s="0" t="n">
        <v>19.4</v>
      </c>
      <c r="F399" s="0" t="n">
        <v>31</v>
      </c>
      <c r="G399" s="0" t="n">
        <v>82</v>
      </c>
      <c r="H399" s="0" t="n">
        <v>31</v>
      </c>
      <c r="I399" s="0" t="n">
        <v>1</v>
      </c>
      <c r="J399" s="0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Z15" activeCellId="0" sqref="Z1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0" t="s">
        <v>52</v>
      </c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0" width="17.3522267206478"/>
    <col collapsed="false" hidden="false" max="2" min="2" style="0" width="19.8178137651822"/>
    <col collapsed="false" hidden="false" max="1025" min="3" style="0" width="8.57085020242915"/>
  </cols>
  <sheetData>
    <row r="1" customFormat="false" ht="18.55" hidden="false" customHeight="false" outlineLevel="0" collapsed="false">
      <c r="A1" s="7" t="s">
        <v>53</v>
      </c>
    </row>
    <row r="4" customFormat="false" ht="13.8" hidden="false" customHeight="false" outlineLevel="0" collapsed="false">
      <c r="A4" s="2" t="s">
        <v>49</v>
      </c>
      <c r="B4" s="2" t="s">
        <v>50</v>
      </c>
    </row>
    <row r="5" customFormat="false" ht="13.8" hidden="false" customHeight="false" outlineLevel="0" collapsed="false">
      <c r="A5" s="5" t="n">
        <v>15.0468516577203</v>
      </c>
      <c r="B5" s="5" t="n">
        <v>2.95314834227972</v>
      </c>
    </row>
    <row r="6" customFormat="false" ht="13.8" hidden="false" customHeight="false" outlineLevel="0" collapsed="false">
      <c r="A6" s="5" t="n">
        <v>14.06778125766</v>
      </c>
      <c r="B6" s="5" t="n">
        <v>0.932218742340034</v>
      </c>
    </row>
    <row r="7" customFormat="false" ht="13.8" hidden="false" customHeight="false" outlineLevel="0" collapsed="false">
      <c r="A7" s="5" t="n">
        <v>15.3317812281438</v>
      </c>
      <c r="B7" s="5" t="n">
        <v>2.66821877185625</v>
      </c>
    </row>
    <row r="8" customFormat="false" ht="13.8" hidden="false" customHeight="false" outlineLevel="0" collapsed="false">
      <c r="A8" s="5" t="n">
        <v>15.1682189070401</v>
      </c>
      <c r="B8" s="5" t="n">
        <v>0.831781092959929</v>
      </c>
    </row>
    <row r="9" customFormat="false" ht="13.8" hidden="false" customHeight="false" outlineLevel="0" collapsed="false">
      <c r="A9" s="5" t="n">
        <v>15.0372736906308</v>
      </c>
      <c r="B9" s="5" t="n">
        <v>1.96272630936924</v>
      </c>
    </row>
    <row r="10" customFormat="false" ht="13.8" hidden="false" customHeight="false" outlineLevel="0" collapsed="false">
      <c r="A10" s="5" t="n">
        <v>10.6755370217006</v>
      </c>
      <c r="B10" s="5" t="n">
        <v>4.32446297829937</v>
      </c>
    </row>
    <row r="11" customFormat="false" ht="13.8" hidden="false" customHeight="false" outlineLevel="0" collapsed="false">
      <c r="A11" s="5" t="n">
        <v>10.6640491400828</v>
      </c>
      <c r="B11" s="5" t="n">
        <v>3.33595085991723</v>
      </c>
    </row>
    <row r="12" customFormat="false" ht="13.8" hidden="false" customHeight="false" outlineLevel="0" collapsed="false">
      <c r="A12" s="5" t="n">
        <v>10.7009642484354</v>
      </c>
      <c r="B12" s="5" t="n">
        <v>3.29903575156458</v>
      </c>
    </row>
    <row r="13" customFormat="false" ht="13.8" hidden="false" customHeight="false" outlineLevel="0" collapsed="false">
      <c r="A13" s="5" t="n">
        <v>10.2261247181443</v>
      </c>
      <c r="B13" s="5" t="n">
        <v>3.77387528185567</v>
      </c>
    </row>
    <row r="14" customFormat="false" ht="13.8" hidden="false" customHeight="false" outlineLevel="0" collapsed="false">
      <c r="A14" s="5" t="n">
        <v>13.1695624291429</v>
      </c>
      <c r="B14" s="5" t="n">
        <v>1.83043757085714</v>
      </c>
    </row>
    <row r="15" customFormat="false" ht="13.8" hidden="false" customHeight="false" outlineLevel="0" collapsed="false">
      <c r="A15" s="5" t="n">
        <v>15.3672484445633</v>
      </c>
      <c r="B15" s="5" t="n">
        <v>-0.367248444563302</v>
      </c>
    </row>
    <row r="16" customFormat="false" ht="13.8" hidden="false" customHeight="false" outlineLevel="0" collapsed="false">
      <c r="A16" s="5" t="n">
        <v>14.1974905597424</v>
      </c>
      <c r="B16" s="5" t="n">
        <v>-0.197490559742434</v>
      </c>
    </row>
    <row r="17" customFormat="false" ht="13.8" hidden="false" customHeight="false" outlineLevel="0" collapsed="false">
      <c r="A17" s="5" t="n">
        <v>14.6287741309588</v>
      </c>
      <c r="B17" s="5" t="n">
        <v>0.371225869041183</v>
      </c>
    </row>
    <row r="18" customFormat="false" ht="13.8" hidden="false" customHeight="false" outlineLevel="0" collapsed="false">
      <c r="A18" s="5" t="n">
        <v>19.1314464736786</v>
      </c>
      <c r="B18" s="5" t="n">
        <v>-5.13144647367864</v>
      </c>
      <c r="W18" s="0" t="s">
        <v>54</v>
      </c>
    </row>
    <row r="19" customFormat="false" ht="13.8" hidden="false" customHeight="false" outlineLevel="0" collapsed="false">
      <c r="A19" s="5" t="n">
        <v>24.1589719334873</v>
      </c>
      <c r="B19" s="5" t="n">
        <v>-0.158971933487301</v>
      </c>
      <c r="W19" s="0" t="s">
        <v>55</v>
      </c>
    </row>
    <row r="20" customFormat="false" ht="13.8" hidden="false" customHeight="false" outlineLevel="0" collapsed="false">
      <c r="A20" s="5" t="n">
        <v>19.063957248291</v>
      </c>
      <c r="B20" s="5" t="n">
        <v>2.93604275170899</v>
      </c>
    </row>
    <row r="21" customFormat="false" ht="13.8" hidden="false" customHeight="false" outlineLevel="0" collapsed="false">
      <c r="A21" s="5" t="n">
        <v>19.4464825260052</v>
      </c>
      <c r="B21" s="5" t="n">
        <v>-1.44648252600525</v>
      </c>
    </row>
    <row r="22" customFormat="false" ht="13.8" hidden="false" customHeight="false" outlineLevel="0" collapsed="false">
      <c r="A22" s="5" t="n">
        <v>20.929171940869</v>
      </c>
      <c r="B22" s="5" t="n">
        <v>0.0708280591310029</v>
      </c>
    </row>
    <row r="23" customFormat="false" ht="13.8" hidden="false" customHeight="false" outlineLevel="0" collapsed="false">
      <c r="A23" s="5" t="n">
        <v>25.5165028924219</v>
      </c>
      <c r="B23" s="5" t="n">
        <v>1.48349710757809</v>
      </c>
    </row>
    <row r="24" customFormat="false" ht="13.8" hidden="false" customHeight="false" outlineLevel="0" collapsed="false">
      <c r="A24" s="5" t="n">
        <v>27.1846017304675</v>
      </c>
      <c r="B24" s="5" t="n">
        <v>-1.18460173046751</v>
      </c>
    </row>
    <row r="25" customFormat="false" ht="13.8" hidden="false" customHeight="false" outlineLevel="0" collapsed="false">
      <c r="A25" s="5" t="n">
        <v>21.0060598072396</v>
      </c>
      <c r="B25" s="5" t="n">
        <v>3.99394019276043</v>
      </c>
    </row>
    <row r="26" customFormat="false" ht="13.8" hidden="false" customHeight="false" outlineLevel="0" collapsed="false">
      <c r="A26" s="5" t="n">
        <v>22.2493247275755</v>
      </c>
      <c r="B26" s="5" t="n">
        <v>1.75067527242454</v>
      </c>
    </row>
    <row r="27" customFormat="false" ht="13.8" hidden="false" customHeight="false" outlineLevel="0" collapsed="false">
      <c r="A27" s="5" t="n">
        <v>22.7478868241009</v>
      </c>
      <c r="B27" s="5" t="n">
        <v>2.25211317589913</v>
      </c>
    </row>
    <row r="28" customFormat="false" ht="13.8" hidden="false" customHeight="false" outlineLevel="0" collapsed="false">
      <c r="A28" s="5" t="n">
        <v>23.3117999247147</v>
      </c>
      <c r="B28" s="5" t="n">
        <v>2.68820007528532</v>
      </c>
    </row>
    <row r="29" customFormat="false" ht="13.8" hidden="false" customHeight="false" outlineLevel="0" collapsed="false">
      <c r="A29" s="5" t="n">
        <v>20.3428786818588</v>
      </c>
      <c r="B29" s="5" t="n">
        <v>0.657121318141215</v>
      </c>
    </row>
    <row r="30" customFormat="false" ht="13.8" hidden="false" customHeight="false" outlineLevel="0" collapsed="false">
      <c r="A30" s="5" t="n">
        <v>7.61827410179942</v>
      </c>
      <c r="B30" s="5" t="n">
        <v>2.38172589820058</v>
      </c>
    </row>
    <row r="31" customFormat="false" ht="13.8" hidden="false" customHeight="false" outlineLevel="0" collapsed="false">
      <c r="A31" s="5" t="n">
        <v>8.4872892616512</v>
      </c>
      <c r="B31" s="5" t="n">
        <v>1.5127107383488</v>
      </c>
    </row>
    <row r="32" customFormat="false" ht="13.8" hidden="false" customHeight="false" outlineLevel="0" collapsed="false">
      <c r="A32" s="5" t="n">
        <v>8.38236640675649</v>
      </c>
      <c r="B32" s="5" t="n">
        <v>2.61763359324351</v>
      </c>
    </row>
    <row r="33" customFormat="false" ht="13.8" hidden="false" customHeight="false" outlineLevel="0" collapsed="false">
      <c r="A33" s="5" t="n">
        <v>6.4720099487653</v>
      </c>
      <c r="B33" s="5" t="n">
        <v>2.5279900512347</v>
      </c>
    </row>
    <row r="34" customFormat="false" ht="13.8" hidden="false" customHeight="false" outlineLevel="0" collapsed="false">
      <c r="A34" s="5" t="n">
        <v>26.269590003157</v>
      </c>
      <c r="B34" s="5" t="n">
        <v>0.730409996842987</v>
      </c>
    </row>
    <row r="35" customFormat="false" ht="13.8" hidden="false" customHeight="false" outlineLevel="0" collapsed="false">
      <c r="A35" s="5" t="n">
        <v>23.3979046888287</v>
      </c>
      <c r="B35" s="5" t="n">
        <v>4.60209531117128</v>
      </c>
    </row>
    <row r="36" customFormat="false" ht="13.8" hidden="false" customHeight="false" outlineLevel="0" collapsed="false">
      <c r="A36" s="5" t="n">
        <v>25.7817223388411</v>
      </c>
      <c r="B36" s="5" t="n">
        <v>-0.781722338841142</v>
      </c>
    </row>
    <row r="37" customFormat="false" ht="13.8" hidden="false" customHeight="false" outlineLevel="0" collapsed="false">
      <c r="A37" s="5" t="n">
        <v>24.3412400089814</v>
      </c>
      <c r="B37" s="5" t="n">
        <v>0.658759991018627</v>
      </c>
    </row>
    <row r="38" customFormat="false" ht="13.8" hidden="false" customHeight="false" outlineLevel="0" collapsed="false">
      <c r="A38" s="5" t="n">
        <v>21.5067672469931</v>
      </c>
      <c r="B38" s="5" t="n">
        <v>-2.50676724699309</v>
      </c>
    </row>
    <row r="39" customFormat="false" ht="13.8" hidden="false" customHeight="false" outlineLevel="0" collapsed="false">
      <c r="A39" s="5" t="n">
        <v>16.1640972628689</v>
      </c>
      <c r="B39" s="5" t="n">
        <v>-0.164097262868886</v>
      </c>
    </row>
    <row r="40" customFormat="false" ht="13.8" hidden="false" customHeight="false" outlineLevel="0" collapsed="false">
      <c r="A40" s="5" t="n">
        <v>17.453758944727</v>
      </c>
      <c r="B40" s="5" t="n">
        <v>-0.453758944727014</v>
      </c>
    </row>
    <row r="41" customFormat="false" ht="13.8" hidden="false" customHeight="false" outlineLevel="0" collapsed="false">
      <c r="A41" s="5" t="n">
        <v>17.8089148006427</v>
      </c>
      <c r="B41" s="5" t="n">
        <v>1.19108519935732</v>
      </c>
    </row>
    <row r="42" customFormat="false" ht="13.8" hidden="false" customHeight="false" outlineLevel="0" collapsed="false">
      <c r="A42" s="5" t="n">
        <v>17.3772956451534</v>
      </c>
      <c r="B42" s="5" t="n">
        <v>0.622704354846597</v>
      </c>
    </row>
    <row r="43" customFormat="false" ht="13.8" hidden="false" customHeight="false" outlineLevel="0" collapsed="false">
      <c r="A43" s="5" t="n">
        <v>11.4331144959496</v>
      </c>
      <c r="B43" s="5" t="n">
        <v>2.5668855040504</v>
      </c>
    </row>
    <row r="44" customFormat="false" ht="13.8" hidden="false" customHeight="false" outlineLevel="0" collapsed="false">
      <c r="A44" s="5" t="n">
        <v>10.5166787628403</v>
      </c>
      <c r="B44" s="5" t="n">
        <v>3.48332123715969</v>
      </c>
    </row>
    <row r="45" customFormat="false" ht="13.8" hidden="false" customHeight="false" outlineLevel="0" collapsed="false">
      <c r="A45" s="5" t="n">
        <v>12.1259493249821</v>
      </c>
      <c r="B45" s="5" t="n">
        <v>1.87405067501795</v>
      </c>
    </row>
    <row r="46" customFormat="false" ht="13.8" hidden="false" customHeight="false" outlineLevel="0" collapsed="false">
      <c r="A46" s="5" t="n">
        <v>11.87147177723</v>
      </c>
      <c r="B46" s="5" t="n">
        <v>2.12852822276997</v>
      </c>
    </row>
    <row r="47" customFormat="false" ht="13.8" hidden="false" customHeight="false" outlineLevel="0" collapsed="false">
      <c r="A47" s="5" t="n">
        <v>6.84826526791245</v>
      </c>
      <c r="B47" s="5" t="n">
        <v>5.15173473208755</v>
      </c>
    </row>
    <row r="48" customFormat="false" ht="13.8" hidden="false" customHeight="false" outlineLevel="0" collapsed="false">
      <c r="A48" s="5" t="n">
        <v>8.75835565389362</v>
      </c>
      <c r="B48" s="5" t="n">
        <v>4.24164434610638</v>
      </c>
    </row>
    <row r="49" customFormat="false" ht="13.8" hidden="false" customHeight="false" outlineLevel="0" collapsed="false">
      <c r="A49" s="5" t="n">
        <v>6.06480877322868</v>
      </c>
      <c r="B49" s="5" t="n">
        <v>6.93519122677132</v>
      </c>
    </row>
    <row r="50" customFormat="false" ht="13.8" hidden="false" customHeight="false" outlineLevel="0" collapsed="false">
      <c r="A50" s="5" t="n">
        <v>19.7273456734609</v>
      </c>
      <c r="B50" s="5" t="n">
        <v>-1.72734567346094</v>
      </c>
    </row>
    <row r="51" customFormat="false" ht="13.8" hidden="false" customHeight="false" outlineLevel="0" collapsed="false">
      <c r="A51" s="5" t="n">
        <v>23.0117238130028</v>
      </c>
      <c r="B51" s="5" t="n">
        <v>-1.01172381300277</v>
      </c>
    </row>
    <row r="52" customFormat="false" ht="13.8" hidden="false" customHeight="false" outlineLevel="0" collapsed="false">
      <c r="A52" s="5" t="n">
        <v>17.7223224487292</v>
      </c>
      <c r="B52" s="5" t="n">
        <v>1.27767755127082</v>
      </c>
    </row>
    <row r="53" customFormat="false" ht="13.8" hidden="false" customHeight="false" outlineLevel="0" collapsed="false">
      <c r="A53" s="5" t="n">
        <v>18.8049418841749</v>
      </c>
      <c r="B53" s="5" t="n">
        <v>-0.804941884174909</v>
      </c>
    </row>
    <row r="54" customFormat="false" ht="13.8" hidden="false" customHeight="false" outlineLevel="0" collapsed="false">
      <c r="A54" s="5" t="n">
        <v>23.2678605039204</v>
      </c>
      <c r="B54" s="5" t="n">
        <v>-0.267860503920392</v>
      </c>
    </row>
    <row r="55" customFormat="false" ht="13.8" hidden="false" customHeight="false" outlineLevel="0" collapsed="false">
      <c r="A55" s="5" t="n">
        <v>25.1747355600064</v>
      </c>
      <c r="B55" s="5" t="n">
        <v>2.82526443999355</v>
      </c>
    </row>
    <row r="56" customFormat="false" ht="13.8" hidden="false" customHeight="false" outlineLevel="0" collapsed="false">
      <c r="A56" s="5" t="n">
        <v>25.5598086034697</v>
      </c>
      <c r="B56" s="5" t="n">
        <v>4.44019139653032</v>
      </c>
    </row>
    <row r="57" customFormat="false" ht="13.8" hidden="false" customHeight="false" outlineLevel="0" collapsed="false">
      <c r="A57" s="5" t="n">
        <v>25.2662374776331</v>
      </c>
      <c r="B57" s="5" t="n">
        <v>4.73376252236692</v>
      </c>
    </row>
    <row r="58" customFormat="false" ht="13.8" hidden="false" customHeight="false" outlineLevel="0" collapsed="false">
      <c r="A58" s="5" t="n">
        <v>28.872307126652</v>
      </c>
      <c r="B58" s="5" t="n">
        <v>2.12769287334796</v>
      </c>
    </row>
    <row r="59" customFormat="false" ht="13.8" hidden="false" customHeight="false" outlineLevel="0" collapsed="false">
      <c r="A59" s="5" t="n">
        <v>29.8092501156393</v>
      </c>
      <c r="B59" s="5" t="n">
        <v>5.19074988436069</v>
      </c>
    </row>
    <row r="60" customFormat="false" ht="13.8" hidden="false" customHeight="false" outlineLevel="0" collapsed="false">
      <c r="A60" s="5" t="n">
        <v>27.6074271126875</v>
      </c>
      <c r="B60" s="5" t="n">
        <v>-0.607427112687521</v>
      </c>
    </row>
    <row r="61" customFormat="false" ht="13.8" hidden="false" customHeight="false" outlineLevel="0" collapsed="false">
      <c r="A61" s="5" t="n">
        <v>25.2353837808733</v>
      </c>
      <c r="B61" s="5" t="n">
        <v>0.76461621912673</v>
      </c>
    </row>
    <row r="62" customFormat="false" ht="13.8" hidden="false" customHeight="false" outlineLevel="0" collapsed="false">
      <c r="A62" s="5" t="n">
        <v>26.334334979208</v>
      </c>
      <c r="B62" s="5" t="n">
        <v>-2.33433497920802</v>
      </c>
    </row>
    <row r="63" customFormat="false" ht="13.8" hidden="false" customHeight="false" outlineLevel="0" collapsed="false">
      <c r="A63" s="5" t="n">
        <v>24.5228101055751</v>
      </c>
      <c r="B63" s="5" t="n">
        <v>0.47718989442491</v>
      </c>
    </row>
    <row r="64" customFormat="false" ht="13.8" hidden="false" customHeight="false" outlineLevel="0" collapsed="false">
      <c r="A64" s="5" t="n">
        <v>26.051187995172</v>
      </c>
      <c r="B64" s="5" t="n">
        <v>-3.05118799517198</v>
      </c>
    </row>
    <row r="65" customFormat="false" ht="13.8" hidden="false" customHeight="false" outlineLevel="0" collapsed="false">
      <c r="A65" s="5" t="n">
        <v>23.5454521374375</v>
      </c>
      <c r="B65" s="5" t="n">
        <v>-3.54545213743747</v>
      </c>
    </row>
    <row r="66" customFormat="false" ht="13.8" hidden="false" customHeight="false" outlineLevel="0" collapsed="false">
      <c r="A66" s="5" t="n">
        <v>24.2011462873388</v>
      </c>
      <c r="B66" s="5" t="n">
        <v>-3.20114628733876</v>
      </c>
    </row>
    <row r="67" customFormat="false" ht="13.8" hidden="false" customHeight="false" outlineLevel="0" collapsed="false">
      <c r="A67" s="5" t="n">
        <v>11.7539044340859</v>
      </c>
      <c r="B67" s="5" t="n">
        <v>1.24609556591405</v>
      </c>
    </row>
    <row r="68" customFormat="false" ht="13.8" hidden="false" customHeight="false" outlineLevel="0" collapsed="false">
      <c r="A68" s="5" t="n">
        <v>11.8391938118416</v>
      </c>
      <c r="B68" s="5" t="n">
        <v>2.1608061881584</v>
      </c>
    </row>
    <row r="69" customFormat="false" ht="13.8" hidden="false" customHeight="false" outlineLevel="0" collapsed="false">
      <c r="A69" s="5" t="n">
        <v>12.4092011898213</v>
      </c>
      <c r="B69" s="5" t="n">
        <v>2.59079881017871</v>
      </c>
    </row>
    <row r="70" customFormat="false" ht="13.8" hidden="false" customHeight="false" outlineLevel="0" collapsed="false">
      <c r="A70" s="5" t="n">
        <v>13.001283973609</v>
      </c>
      <c r="B70" s="5" t="n">
        <v>0.998716026391037</v>
      </c>
    </row>
    <row r="71" customFormat="false" ht="13.8" hidden="false" customHeight="false" outlineLevel="0" collapsed="false">
      <c r="A71" s="5" t="n">
        <v>15.0408490730779</v>
      </c>
      <c r="B71" s="5" t="n">
        <v>1.95915092692207</v>
      </c>
    </row>
    <row r="72" customFormat="false" ht="13.8" hidden="false" customHeight="false" outlineLevel="0" collapsed="false">
      <c r="A72" s="5" t="n">
        <v>10.1814186558868</v>
      </c>
      <c r="B72" s="5" t="n">
        <v>0.818581344113177</v>
      </c>
    </row>
    <row r="73" customFormat="false" ht="13.8" hidden="false" customHeight="false" outlineLevel="0" collapsed="false">
      <c r="A73" s="5" t="n">
        <v>10.5159226676569</v>
      </c>
      <c r="B73" s="5" t="n">
        <v>2.48407733234308</v>
      </c>
    </row>
    <row r="74" customFormat="false" ht="13.8" hidden="false" customHeight="false" outlineLevel="0" collapsed="false">
      <c r="A74" s="5" t="n">
        <v>10.7486951091989</v>
      </c>
      <c r="B74" s="5" t="n">
        <v>1.25130489080109</v>
      </c>
    </row>
    <row r="75" customFormat="false" ht="13.8" hidden="false" customHeight="false" outlineLevel="0" collapsed="false">
      <c r="A75" s="5" t="n">
        <v>11.4176547387325</v>
      </c>
      <c r="B75" s="5" t="n">
        <v>1.58234526126752</v>
      </c>
    </row>
    <row r="76" customFormat="false" ht="13.8" hidden="false" customHeight="false" outlineLevel="0" collapsed="false">
      <c r="A76" s="5" t="n">
        <v>25.3733129564723</v>
      </c>
      <c r="B76" s="5" t="n">
        <v>-6.37331295647235</v>
      </c>
    </row>
    <row r="77" customFormat="false" ht="13.8" hidden="false" customHeight="false" outlineLevel="0" collapsed="false">
      <c r="A77" s="5" t="n">
        <v>13.6657306228053</v>
      </c>
      <c r="B77" s="5" t="n">
        <v>1.33426937719474</v>
      </c>
    </row>
    <row r="78" customFormat="false" ht="13.8" hidden="false" customHeight="false" outlineLevel="0" collapsed="false">
      <c r="A78" s="5" t="n">
        <v>12.7785772158727</v>
      </c>
      <c r="B78" s="5" t="n">
        <v>0.221422784127292</v>
      </c>
    </row>
    <row r="79" customFormat="false" ht="13.8" hidden="false" customHeight="false" outlineLevel="0" collapsed="false">
      <c r="A79" s="5" t="n">
        <v>11.4078113278866</v>
      </c>
      <c r="B79" s="5" t="n">
        <v>1.59218867211342</v>
      </c>
    </row>
    <row r="80" customFormat="false" ht="13.8" hidden="false" customHeight="false" outlineLevel="0" collapsed="false">
      <c r="A80" s="5" t="n">
        <v>12.8389638877094</v>
      </c>
      <c r="B80" s="5" t="n">
        <v>1.16103611229058</v>
      </c>
    </row>
    <row r="81" customFormat="false" ht="13.8" hidden="false" customHeight="false" outlineLevel="0" collapsed="false">
      <c r="A81" s="5" t="n">
        <v>20.3598314694055</v>
      </c>
      <c r="B81" s="5" t="n">
        <v>-2.35983146940547</v>
      </c>
    </row>
    <row r="82" customFormat="false" ht="13.8" hidden="false" customHeight="false" outlineLevel="0" collapsed="false">
      <c r="A82" s="5" t="n">
        <v>24.0013407497706</v>
      </c>
      <c r="B82" s="5" t="n">
        <v>-2.00134074977061</v>
      </c>
    </row>
    <row r="83" customFormat="false" ht="13.8" hidden="false" customHeight="false" outlineLevel="0" collapsed="false">
      <c r="A83" s="5" t="n">
        <v>20.8405120142241</v>
      </c>
      <c r="B83" s="5" t="n">
        <v>0.159487985775947</v>
      </c>
    </row>
    <row r="84" customFormat="false" ht="13.8" hidden="false" customHeight="false" outlineLevel="0" collapsed="false">
      <c r="A84" s="5" t="n">
        <v>25.760378845405</v>
      </c>
      <c r="B84" s="5" t="n">
        <v>0.239621154595024</v>
      </c>
    </row>
    <row r="85" customFormat="false" ht="13.8" hidden="false" customHeight="false" outlineLevel="0" collapsed="false">
      <c r="A85" s="5" t="n">
        <v>23.0331530331666</v>
      </c>
      <c r="B85" s="5" t="n">
        <v>-1.03315303316661</v>
      </c>
    </row>
    <row r="86" customFormat="false" ht="13.8" hidden="false" customHeight="false" outlineLevel="0" collapsed="false">
      <c r="A86" s="5" t="n">
        <v>26.1334367215529</v>
      </c>
      <c r="B86" s="5" t="n">
        <v>1.8665632784471</v>
      </c>
    </row>
    <row r="87" customFormat="false" ht="13.8" hidden="false" customHeight="false" outlineLevel="0" collapsed="false">
      <c r="A87" s="5" t="n">
        <v>24.8364417791238</v>
      </c>
      <c r="B87" s="5" t="n">
        <v>-1.83644177912381</v>
      </c>
    </row>
    <row r="88" customFormat="false" ht="13.8" hidden="false" customHeight="false" outlineLevel="0" collapsed="false">
      <c r="A88" s="5" t="n">
        <v>24.1036985242698</v>
      </c>
      <c r="B88" s="5" t="n">
        <v>3.8963014757302</v>
      </c>
    </row>
    <row r="89" customFormat="false" ht="13.8" hidden="false" customHeight="false" outlineLevel="0" collapsed="false">
      <c r="A89" s="5" t="n">
        <v>27.3982813075224</v>
      </c>
      <c r="B89" s="5" t="n">
        <v>-0.398281307522367</v>
      </c>
    </row>
    <row r="90" customFormat="false" ht="13.8" hidden="false" customHeight="false" outlineLevel="0" collapsed="false">
      <c r="A90" s="5" t="n">
        <v>13.6059371487835</v>
      </c>
      <c r="B90" s="5" t="n">
        <v>-0.605937148783482</v>
      </c>
    </row>
    <row r="91" customFormat="false" ht="13.8" hidden="false" customHeight="false" outlineLevel="0" collapsed="false">
      <c r="A91" s="5" t="n">
        <v>15.793936183813</v>
      </c>
      <c r="B91" s="5" t="n">
        <v>-1.79393618381302</v>
      </c>
    </row>
    <row r="92" customFormat="false" ht="13.8" hidden="false" customHeight="false" outlineLevel="0" collapsed="false">
      <c r="A92" s="5" t="n">
        <v>14.7897840836595</v>
      </c>
      <c r="B92" s="5" t="n">
        <v>-1.78978408365946</v>
      </c>
    </row>
    <row r="93" customFormat="false" ht="13.8" hidden="false" customHeight="false" outlineLevel="0" collapsed="false">
      <c r="A93" s="5" t="n">
        <v>13.7487160721981</v>
      </c>
      <c r="B93" s="5" t="n">
        <v>0.251283927801857</v>
      </c>
    </row>
    <row r="94" customFormat="false" ht="13.8" hidden="false" customHeight="false" outlineLevel="0" collapsed="false">
      <c r="A94" s="5" t="n">
        <v>15.4552069018849</v>
      </c>
      <c r="B94" s="5" t="n">
        <v>-0.455206901884871</v>
      </c>
    </row>
    <row r="95" customFormat="false" ht="13.8" hidden="false" customHeight="false" outlineLevel="0" collapsed="false">
      <c r="A95" s="5" t="n">
        <v>9.00326674772384</v>
      </c>
      <c r="B95" s="5" t="n">
        <v>2.99673325227616</v>
      </c>
    </row>
    <row r="96" customFormat="false" ht="13.8" hidden="false" customHeight="false" outlineLevel="0" collapsed="false">
      <c r="A96" s="5" t="n">
        <v>12.4326783004423</v>
      </c>
      <c r="B96" s="5" t="n">
        <v>0.567321699557709</v>
      </c>
    </row>
    <row r="97" customFormat="false" ht="13.8" hidden="false" customHeight="false" outlineLevel="0" collapsed="false">
      <c r="A97" s="5" t="n">
        <v>12.1249403208453</v>
      </c>
      <c r="B97" s="5" t="n">
        <v>0.875059679154731</v>
      </c>
    </row>
    <row r="98" customFormat="false" ht="13.8" hidden="false" customHeight="false" outlineLevel="0" collapsed="false">
      <c r="A98" s="5" t="n">
        <v>12.5719554866938</v>
      </c>
      <c r="B98" s="5" t="n">
        <v>1.42804451330624</v>
      </c>
    </row>
    <row r="99" customFormat="false" ht="13.8" hidden="false" customHeight="false" outlineLevel="0" collapsed="false">
      <c r="A99" s="5" t="n">
        <v>10.3670716229597</v>
      </c>
      <c r="B99" s="5" t="n">
        <v>2.63292837704033</v>
      </c>
    </row>
    <row r="100" customFormat="false" ht="13.8" hidden="false" customHeight="false" outlineLevel="0" collapsed="false">
      <c r="A100" s="5" t="n">
        <v>9.07514552599667</v>
      </c>
      <c r="B100" s="5" t="n">
        <v>2.92485447400333</v>
      </c>
    </row>
    <row r="101" customFormat="false" ht="13.8" hidden="false" customHeight="false" outlineLevel="0" collapsed="false">
      <c r="A101" s="5" t="n">
        <v>15.4793755700956</v>
      </c>
      <c r="B101" s="5" t="n">
        <v>-2.47937557009562</v>
      </c>
    </row>
    <row r="102" customFormat="false" ht="13.8" hidden="false" customHeight="false" outlineLevel="0" collapsed="false">
      <c r="A102" s="5" t="n">
        <v>19.8732434780376</v>
      </c>
      <c r="B102" s="5" t="n">
        <v>-1.87324347803763</v>
      </c>
    </row>
    <row r="103" customFormat="false" ht="13.8" hidden="false" customHeight="false" outlineLevel="0" collapsed="false">
      <c r="A103" s="5" t="n">
        <v>19.5192232056209</v>
      </c>
      <c r="B103" s="5" t="n">
        <v>-3.51922320562093</v>
      </c>
    </row>
    <row r="104" customFormat="false" ht="13.8" hidden="false" customHeight="false" outlineLevel="0" collapsed="false">
      <c r="A104" s="5" t="n">
        <v>21.208689398214</v>
      </c>
      <c r="B104" s="5" t="n">
        <v>-3.20868939821396</v>
      </c>
    </row>
    <row r="105" customFormat="false" ht="13.8" hidden="false" customHeight="false" outlineLevel="0" collapsed="false">
      <c r="A105" s="5" t="n">
        <v>21.2719841637167</v>
      </c>
      <c r="B105" s="5" t="n">
        <v>-3.27198416371674</v>
      </c>
    </row>
    <row r="106" customFormat="false" ht="13.8" hidden="false" customHeight="false" outlineLevel="0" collapsed="false">
      <c r="A106" s="5" t="n">
        <v>20.8950376589192</v>
      </c>
      <c r="B106" s="5" t="n">
        <v>2.10496234108077</v>
      </c>
    </row>
    <row r="107" customFormat="false" ht="13.8" hidden="false" customHeight="false" outlineLevel="0" collapsed="false">
      <c r="A107" s="5" t="n">
        <v>28.723050208875</v>
      </c>
      <c r="B107" s="5" t="n">
        <v>-2.72305020887503</v>
      </c>
    </row>
    <row r="108" customFormat="false" ht="13.8" hidden="false" customHeight="false" outlineLevel="0" collapsed="false">
      <c r="A108" s="5" t="n">
        <v>9.06392390679412</v>
      </c>
      <c r="B108" s="5" t="n">
        <v>1.93607609320588</v>
      </c>
    </row>
    <row r="109" customFormat="false" ht="13.8" hidden="false" customHeight="false" outlineLevel="0" collapsed="false">
      <c r="A109" s="5" t="n">
        <v>9.28833092889902</v>
      </c>
      <c r="B109" s="5" t="n">
        <v>2.71166907110098</v>
      </c>
    </row>
    <row r="110" customFormat="false" ht="13.8" hidden="false" customHeight="false" outlineLevel="0" collapsed="false">
      <c r="A110" s="5" t="n">
        <v>10.1885643989042</v>
      </c>
      <c r="B110" s="5" t="n">
        <v>2.81143560109582</v>
      </c>
    </row>
    <row r="111" customFormat="false" ht="13.8" hidden="false" customHeight="false" outlineLevel="0" collapsed="false">
      <c r="A111" s="5" t="n">
        <v>10.8351160340417</v>
      </c>
      <c r="B111" s="5" t="n">
        <v>1.16488396595831</v>
      </c>
    </row>
    <row r="112" customFormat="false" ht="13.8" hidden="false" customHeight="false" outlineLevel="0" collapsed="false">
      <c r="A112" s="5" t="n">
        <v>22.1581614016202</v>
      </c>
      <c r="B112" s="5" t="n">
        <v>-4.15816140162017</v>
      </c>
    </row>
    <row r="113" customFormat="false" ht="13.8" hidden="false" customHeight="false" outlineLevel="0" collapsed="false">
      <c r="A113" s="5" t="n">
        <v>27.1809915392548</v>
      </c>
      <c r="B113" s="5" t="n">
        <v>-7.18099153925481</v>
      </c>
    </row>
    <row r="114" customFormat="false" ht="13.8" hidden="false" customHeight="false" outlineLevel="0" collapsed="false">
      <c r="A114" s="5" t="n">
        <v>24.6084737200144</v>
      </c>
      <c r="B114" s="5" t="n">
        <v>-3.60847372001439</v>
      </c>
    </row>
    <row r="115" customFormat="false" ht="13.8" hidden="false" customHeight="false" outlineLevel="0" collapsed="false">
      <c r="A115" s="5" t="n">
        <v>26.4213880084088</v>
      </c>
      <c r="B115" s="5" t="n">
        <v>-4.42138800840881</v>
      </c>
    </row>
    <row r="116" customFormat="false" ht="13.8" hidden="false" customHeight="false" outlineLevel="0" collapsed="false">
      <c r="A116" s="5" t="n">
        <v>27.5988748870595</v>
      </c>
      <c r="B116" s="5" t="n">
        <v>-9.59887488705947</v>
      </c>
    </row>
    <row r="117" customFormat="false" ht="13.8" hidden="false" customHeight="false" outlineLevel="0" collapsed="false">
      <c r="A117" s="5" t="n">
        <v>24.5862870466519</v>
      </c>
      <c r="B117" s="5" t="n">
        <v>-5.58628704665188</v>
      </c>
    </row>
    <row r="118" customFormat="false" ht="13.8" hidden="false" customHeight="false" outlineLevel="0" collapsed="false">
      <c r="A118" s="5" t="n">
        <v>22.5824185287018</v>
      </c>
      <c r="B118" s="5" t="n">
        <v>-1.58241852870184</v>
      </c>
    </row>
    <row r="119" customFormat="false" ht="13.8" hidden="false" customHeight="false" outlineLevel="0" collapsed="false">
      <c r="A119" s="5" t="n">
        <v>25.5194254891404</v>
      </c>
      <c r="B119" s="5" t="n">
        <v>0.480574510859569</v>
      </c>
    </row>
    <row r="120" customFormat="false" ht="13.8" hidden="false" customHeight="false" outlineLevel="0" collapsed="false">
      <c r="A120" s="5" t="n">
        <v>14.1646158648243</v>
      </c>
      <c r="B120" s="5" t="n">
        <v>0.835384135175659</v>
      </c>
    </row>
    <row r="121" customFormat="false" ht="13.8" hidden="false" customHeight="false" outlineLevel="0" collapsed="false">
      <c r="A121" s="5" t="n">
        <v>12.2790351852785</v>
      </c>
      <c r="B121" s="5" t="n">
        <v>3.72096481472149</v>
      </c>
    </row>
    <row r="122" customFormat="false" ht="13.8" hidden="false" customHeight="false" outlineLevel="0" collapsed="false">
      <c r="A122" s="5" t="n">
        <v>28.5365938084936</v>
      </c>
      <c r="B122" s="5" t="n">
        <v>0.463406191506405</v>
      </c>
    </row>
    <row r="123" customFormat="false" ht="13.8" hidden="false" customHeight="false" outlineLevel="0" collapsed="false">
      <c r="A123" s="5" t="n">
        <v>26.7996790235226</v>
      </c>
      <c r="B123" s="5" t="n">
        <v>-2.79967902352258</v>
      </c>
    </row>
    <row r="124" customFormat="false" ht="13.8" hidden="false" customHeight="false" outlineLevel="0" collapsed="false">
      <c r="A124" s="5" t="n">
        <v>23.5748008091945</v>
      </c>
      <c r="B124" s="5" t="n">
        <v>-3.57480080919452</v>
      </c>
    </row>
    <row r="125" customFormat="false" ht="13.8" hidden="false" customHeight="false" outlineLevel="0" collapsed="false">
      <c r="A125" s="5" t="n">
        <v>21.6332569635701</v>
      </c>
      <c r="B125" s="5" t="n">
        <v>-2.63325696357011</v>
      </c>
    </row>
    <row r="126" customFormat="false" ht="13.8" hidden="false" customHeight="false" outlineLevel="0" collapsed="false">
      <c r="A126" s="5" t="n">
        <v>17.8371194124437</v>
      </c>
      <c r="B126" s="5" t="n">
        <v>-2.83711941244373</v>
      </c>
    </row>
    <row r="127" customFormat="false" ht="13.8" hidden="false" customHeight="false" outlineLevel="0" collapsed="false">
      <c r="A127" s="5" t="n">
        <v>22.9138104764972</v>
      </c>
      <c r="B127" s="5" t="n">
        <v>1.08618952350276</v>
      </c>
    </row>
    <row r="128" customFormat="false" ht="13.8" hidden="false" customHeight="false" outlineLevel="0" collapsed="false">
      <c r="A128" s="5" t="n">
        <v>22.9836476768422</v>
      </c>
      <c r="B128" s="5" t="n">
        <v>-2.98364767684215</v>
      </c>
    </row>
    <row r="129" customFormat="false" ht="13.8" hidden="false" customHeight="false" outlineLevel="0" collapsed="false">
      <c r="A129" s="5" t="n">
        <v>16.2564102042564</v>
      </c>
      <c r="B129" s="5" t="n">
        <v>-5.25641020425639</v>
      </c>
    </row>
    <row r="130" customFormat="false" ht="13.8" hidden="false" customHeight="false" outlineLevel="0" collapsed="false">
      <c r="A130" s="5" t="n">
        <v>20.3753016800766</v>
      </c>
      <c r="B130" s="5" t="n">
        <v>-0.375301680076603</v>
      </c>
    </row>
    <row r="131" customFormat="false" ht="13.8" hidden="false" customHeight="false" outlineLevel="0" collapsed="false">
      <c r="A131" s="5" t="n">
        <v>21.9678306994545</v>
      </c>
      <c r="B131" s="5" t="n">
        <v>-0.967830699454545</v>
      </c>
    </row>
    <row r="132" customFormat="false" ht="13.8" hidden="false" customHeight="false" outlineLevel="0" collapsed="false">
      <c r="A132" s="5" t="n">
        <v>22.2544084411698</v>
      </c>
      <c r="B132" s="5" t="n">
        <v>-3.25440844116976</v>
      </c>
    </row>
    <row r="133" customFormat="false" ht="13.8" hidden="false" customHeight="false" outlineLevel="0" collapsed="false">
      <c r="A133" s="5" t="n">
        <v>19.7985270130525</v>
      </c>
      <c r="B133" s="5" t="n">
        <v>-4.7985270130525</v>
      </c>
    </row>
    <row r="134" customFormat="false" ht="13.8" hidden="false" customHeight="false" outlineLevel="0" collapsed="false">
      <c r="A134" s="5" t="n">
        <v>30.0803003183172</v>
      </c>
      <c r="B134" s="5" t="n">
        <v>0.919699681682836</v>
      </c>
    </row>
    <row r="135" customFormat="false" ht="13.8" hidden="false" customHeight="false" outlineLevel="0" collapsed="false">
      <c r="A135" s="5" t="n">
        <v>24.298700349616</v>
      </c>
      <c r="B135" s="5" t="n">
        <v>1.70129965038402</v>
      </c>
    </row>
    <row r="136" customFormat="false" ht="13.8" hidden="false" customHeight="false" outlineLevel="0" collapsed="false">
      <c r="A136" s="5" t="n">
        <v>30.8886551593848</v>
      </c>
      <c r="B136" s="5" t="n">
        <v>1.11134484061524</v>
      </c>
    </row>
    <row r="137" customFormat="false" ht="13.8" hidden="false" customHeight="false" outlineLevel="0" collapsed="false">
      <c r="A137" s="5" t="n">
        <v>24.1598089101338</v>
      </c>
      <c r="B137" s="5" t="n">
        <v>0.840191089866153</v>
      </c>
    </row>
    <row r="138" customFormat="false" ht="13.8" hidden="false" customHeight="false" outlineLevel="0" collapsed="false">
      <c r="A138" s="5" t="n">
        <v>16.8389540621841</v>
      </c>
      <c r="B138" s="5" t="n">
        <v>-0.838954062184108</v>
      </c>
    </row>
    <row r="139" customFormat="false" ht="13.8" hidden="false" customHeight="false" outlineLevel="0" collapsed="false">
      <c r="A139" s="5" t="n">
        <v>17.9268062137715</v>
      </c>
      <c r="B139" s="5" t="n">
        <v>-1.92680621377154</v>
      </c>
    </row>
    <row r="140" customFormat="false" ht="13.8" hidden="false" customHeight="false" outlineLevel="0" collapsed="false">
      <c r="A140" s="5" t="n">
        <v>17.3541735284868</v>
      </c>
      <c r="B140" s="5" t="n">
        <v>0.64582647151321</v>
      </c>
    </row>
    <row r="141" customFormat="false" ht="13.8" hidden="false" customHeight="false" outlineLevel="0" collapsed="false">
      <c r="A141" s="5" t="n">
        <v>13.7554641647353</v>
      </c>
      <c r="B141" s="5" t="n">
        <v>2.24453583526468</v>
      </c>
    </row>
    <row r="142" customFormat="false" ht="13.8" hidden="false" customHeight="false" outlineLevel="0" collapsed="false">
      <c r="A142" s="5" t="n">
        <v>10.8731060728404</v>
      </c>
      <c r="B142" s="5" t="n">
        <v>2.12689392715964</v>
      </c>
    </row>
    <row r="143" customFormat="false" ht="13.8" hidden="false" customHeight="false" outlineLevel="0" collapsed="false">
      <c r="A143" s="5" t="n">
        <v>11.7738417254946</v>
      </c>
      <c r="B143" s="5" t="n">
        <v>2.22615827450542</v>
      </c>
    </row>
    <row r="144" customFormat="false" ht="13.8" hidden="false" customHeight="false" outlineLevel="0" collapsed="false">
      <c r="A144" s="5" t="n">
        <v>10.6261358974495</v>
      </c>
      <c r="B144" s="5" t="n">
        <v>3.37386410255047</v>
      </c>
    </row>
    <row r="145" customFormat="false" ht="13.8" hidden="false" customHeight="false" outlineLevel="0" collapsed="false">
      <c r="A145" s="5" t="n">
        <v>13.0085135844825</v>
      </c>
      <c r="B145" s="5" t="n">
        <v>0.991486415517464</v>
      </c>
    </row>
    <row r="146" customFormat="false" ht="13.8" hidden="false" customHeight="false" outlineLevel="0" collapsed="false">
      <c r="A146" s="5" t="n">
        <v>26.7689125133922</v>
      </c>
      <c r="B146" s="5" t="n">
        <v>2.23108748660781</v>
      </c>
    </row>
    <row r="147" customFormat="false" ht="13.8" hidden="false" customHeight="false" outlineLevel="0" collapsed="false">
      <c r="A147" s="5" t="n">
        <v>28.2490322139218</v>
      </c>
      <c r="B147" s="5" t="n">
        <v>-2.24903221392178</v>
      </c>
    </row>
    <row r="148" customFormat="false" ht="13.8" hidden="false" customHeight="false" outlineLevel="0" collapsed="false">
      <c r="A148" s="5" t="n">
        <v>26.107885413192</v>
      </c>
      <c r="B148" s="5" t="n">
        <v>-0.10788541319198</v>
      </c>
    </row>
    <row r="149" customFormat="false" ht="13.8" hidden="false" customHeight="false" outlineLevel="0" collapsed="false">
      <c r="A149" s="5" t="n">
        <v>32.0233580539893</v>
      </c>
      <c r="B149" s="5" t="n">
        <v>-1.02335805398927</v>
      </c>
    </row>
    <row r="150" customFormat="false" ht="13.8" hidden="false" customHeight="false" outlineLevel="0" collapsed="false">
      <c r="A150" s="5" t="n">
        <v>29.8931923305439</v>
      </c>
      <c r="B150" s="5" t="n">
        <v>2.1068076694561</v>
      </c>
    </row>
    <row r="151" customFormat="false" ht="13.8" hidden="false" customHeight="false" outlineLevel="0" collapsed="false">
      <c r="A151" s="5" t="n">
        <v>25.7432166950949</v>
      </c>
      <c r="B151" s="5" t="n">
        <v>2.25678330490507</v>
      </c>
    </row>
    <row r="152" customFormat="false" ht="13.8" hidden="false" customHeight="false" outlineLevel="0" collapsed="false">
      <c r="A152" s="5" t="n">
        <v>27.3809846753425</v>
      </c>
      <c r="B152" s="5" t="n">
        <v>-3.38098467534247</v>
      </c>
    </row>
    <row r="153" customFormat="false" ht="13.8" hidden="false" customHeight="false" outlineLevel="0" collapsed="false">
      <c r="A153" s="5" t="n">
        <v>26.8354404535701</v>
      </c>
      <c r="B153" s="5" t="n">
        <v>-0.835440453570097</v>
      </c>
    </row>
    <row r="154" customFormat="false" ht="13.8" hidden="false" customHeight="false" outlineLevel="0" collapsed="false">
      <c r="A154" s="5" t="n">
        <v>26.4996989434583</v>
      </c>
      <c r="B154" s="5" t="n">
        <v>-2.49969894345831</v>
      </c>
    </row>
    <row r="155" customFormat="false" ht="13.8" hidden="false" customHeight="false" outlineLevel="0" collapsed="false">
      <c r="A155" s="5" t="n">
        <v>27.0212573879543</v>
      </c>
      <c r="B155" s="5" t="n">
        <v>-1.02125738795431</v>
      </c>
    </row>
    <row r="156" customFormat="false" ht="13.8" hidden="false" customHeight="false" outlineLevel="0" collapsed="false">
      <c r="A156" s="5" t="n">
        <v>28.0469759672425</v>
      </c>
      <c r="B156" s="5" t="n">
        <v>2.9530240327575</v>
      </c>
    </row>
    <row r="157" customFormat="false" ht="13.8" hidden="false" customHeight="false" outlineLevel="0" collapsed="false">
      <c r="A157" s="5" t="n">
        <v>20.5306651986617</v>
      </c>
      <c r="B157" s="5" t="n">
        <v>-1.53066519866174</v>
      </c>
    </row>
    <row r="158" customFormat="false" ht="13.8" hidden="false" customHeight="false" outlineLevel="0" collapsed="false">
      <c r="A158" s="5" t="n">
        <v>19.572372705742</v>
      </c>
      <c r="B158" s="5" t="n">
        <v>-1.57237270574204</v>
      </c>
    </row>
    <row r="159" customFormat="false" ht="13.8" hidden="false" customHeight="false" outlineLevel="0" collapsed="false">
      <c r="A159" s="5" t="n">
        <v>20.6750105728134</v>
      </c>
      <c r="B159" s="5" t="n">
        <v>-5.67501057281345</v>
      </c>
    </row>
    <row r="160" customFormat="false" ht="13.8" hidden="false" customHeight="false" outlineLevel="0" collapsed="false">
      <c r="A160" s="5" t="n">
        <v>22.3652476072143</v>
      </c>
      <c r="B160" s="5" t="n">
        <v>-7.36524760721431</v>
      </c>
    </row>
    <row r="161" customFormat="false" ht="13.8" hidden="false" customHeight="false" outlineLevel="0" collapsed="false">
      <c r="A161" s="5" t="n">
        <v>12.2454400985371</v>
      </c>
      <c r="B161" s="5" t="n">
        <v>3.75455990146287</v>
      </c>
    </row>
    <row r="162" customFormat="false" ht="13.8" hidden="false" customHeight="false" outlineLevel="0" collapsed="false">
      <c r="A162" s="5" t="n">
        <v>13.3778714849661</v>
      </c>
      <c r="B162" s="5" t="n">
        <v>1.62212851503394</v>
      </c>
    </row>
    <row r="163" customFormat="false" ht="13.8" hidden="false" customHeight="false" outlineLevel="0" collapsed="false">
      <c r="A163" s="5" t="n">
        <v>12.3422902920367</v>
      </c>
      <c r="B163" s="5" t="n">
        <v>3.65770970796334</v>
      </c>
    </row>
    <row r="164" customFormat="false" ht="13.8" hidden="false" customHeight="false" outlineLevel="0" collapsed="false">
      <c r="A164" s="5" t="n">
        <v>11.8661436667246</v>
      </c>
      <c r="B164" s="5" t="n">
        <v>2.13385633327539</v>
      </c>
    </row>
    <row r="165" customFormat="false" ht="13.8" hidden="false" customHeight="false" outlineLevel="0" collapsed="false">
      <c r="A165" s="5" t="n">
        <v>16.5913527987235</v>
      </c>
      <c r="B165" s="5" t="n">
        <v>0.408647201276466</v>
      </c>
    </row>
    <row r="166" customFormat="false" ht="13.8" hidden="false" customHeight="false" outlineLevel="0" collapsed="false">
      <c r="A166" s="5" t="n">
        <v>16.8794578620767</v>
      </c>
      <c r="B166" s="5" t="n">
        <v>-0.87945786207667</v>
      </c>
    </row>
    <row r="167" customFormat="false" ht="13.8" hidden="false" customHeight="false" outlineLevel="0" collapsed="false">
      <c r="A167" s="5" t="n">
        <v>18.1161634135732</v>
      </c>
      <c r="B167" s="5" t="n">
        <v>-3.11616341357316</v>
      </c>
    </row>
    <row r="168" customFormat="false" ht="13.8" hidden="false" customHeight="false" outlineLevel="0" collapsed="false">
      <c r="A168" s="5" t="n">
        <v>17.3297607246318</v>
      </c>
      <c r="B168" s="5" t="n">
        <v>0.670239275368182</v>
      </c>
    </row>
    <row r="169" customFormat="false" ht="13.8" hidden="false" customHeight="false" outlineLevel="0" collapsed="false">
      <c r="A169" s="5" t="n">
        <v>21.8359354693652</v>
      </c>
      <c r="B169" s="5" t="n">
        <v>-0.835935469365161</v>
      </c>
    </row>
    <row r="170" customFormat="false" ht="13.8" hidden="false" customHeight="false" outlineLevel="0" collapsed="false">
      <c r="A170" s="5" t="n">
        <v>20.2462905419591</v>
      </c>
      <c r="B170" s="5" t="n">
        <v>-0.246290541959127</v>
      </c>
    </row>
    <row r="171" customFormat="false" ht="13.8" hidden="false" customHeight="false" outlineLevel="0" collapsed="false">
      <c r="A171" s="5" t="n">
        <v>20.9579283383085</v>
      </c>
      <c r="B171" s="5" t="n">
        <v>-7.95792833830846</v>
      </c>
    </row>
    <row r="172" customFormat="false" ht="13.8" hidden="false" customHeight="false" outlineLevel="0" collapsed="false">
      <c r="A172" s="5" t="n">
        <v>29.3315389568923</v>
      </c>
      <c r="B172" s="5" t="n">
        <v>-0.331538956892309</v>
      </c>
    </row>
    <row r="173" customFormat="false" ht="13.8" hidden="false" customHeight="false" outlineLevel="0" collapsed="false">
      <c r="A173" s="5" t="n">
        <v>24.1507181174077</v>
      </c>
      <c r="B173" s="5" t="n">
        <v>-1.15071811740772</v>
      </c>
    </row>
    <row r="174" customFormat="false" ht="13.8" hidden="false" customHeight="false" outlineLevel="0" collapsed="false">
      <c r="A174" s="5" t="n">
        <v>22.9210361173851</v>
      </c>
      <c r="B174" s="5" t="n">
        <v>-2.92103611738511</v>
      </c>
    </row>
    <row r="175" customFormat="false" ht="13.8" hidden="false" customHeight="false" outlineLevel="0" collapsed="false">
      <c r="A175" s="5" t="n">
        <v>24.6685249852147</v>
      </c>
      <c r="B175" s="5" t="n">
        <v>-1.66852498521475</v>
      </c>
    </row>
    <row r="176" customFormat="false" ht="13.8" hidden="false" customHeight="false" outlineLevel="0" collapsed="false">
      <c r="A176" s="5" t="n">
        <v>25.9903075545298</v>
      </c>
      <c r="B176" s="5" t="n">
        <v>-1.99030755452976</v>
      </c>
    </row>
    <row r="177" customFormat="false" ht="13.8" hidden="false" customHeight="false" outlineLevel="0" collapsed="false">
      <c r="A177" s="5" t="n">
        <v>27.5158082914098</v>
      </c>
      <c r="B177" s="5" t="n">
        <v>-2.51580829140982</v>
      </c>
    </row>
    <row r="178" customFormat="false" ht="13.8" hidden="false" customHeight="false" outlineLevel="0" collapsed="false">
      <c r="A178" s="5" t="n">
        <v>27.0370309984803</v>
      </c>
      <c r="B178" s="5" t="n">
        <v>-3.03703099848033</v>
      </c>
    </row>
    <row r="179" customFormat="false" ht="13.8" hidden="false" customHeight="false" outlineLevel="0" collapsed="false">
      <c r="A179" s="5" t="n">
        <v>21.1841130468067</v>
      </c>
      <c r="B179" s="5" t="n">
        <v>-3.18411304680668</v>
      </c>
    </row>
    <row r="180" customFormat="false" ht="13.8" hidden="false" customHeight="false" outlineLevel="0" collapsed="false">
      <c r="A180" s="5" t="n">
        <v>29.212445012196</v>
      </c>
      <c r="B180" s="5" t="n">
        <v>-0.212445012195989</v>
      </c>
    </row>
    <row r="181" customFormat="false" ht="13.8" hidden="false" customHeight="false" outlineLevel="0" collapsed="false">
      <c r="A181" s="5" t="n">
        <v>21.1801336700128</v>
      </c>
      <c r="B181" s="5" t="n">
        <v>-2.18013367001278</v>
      </c>
    </row>
    <row r="182" customFormat="false" ht="13.8" hidden="false" customHeight="false" outlineLevel="0" collapsed="false">
      <c r="A182" s="5" t="n">
        <v>24.3850030421311</v>
      </c>
      <c r="B182" s="5" t="n">
        <v>-1.38500304213111</v>
      </c>
    </row>
    <row r="183" customFormat="false" ht="13.8" hidden="false" customHeight="false" outlineLevel="0" collapsed="false">
      <c r="A183" s="5" t="n">
        <v>23.011354097034</v>
      </c>
      <c r="B183" s="5" t="n">
        <v>-0.0113540970340438</v>
      </c>
    </row>
    <row r="184" customFormat="false" ht="13.8" hidden="false" customHeight="false" outlineLevel="0" collapsed="false">
      <c r="A184" s="5" t="n">
        <v>22.7441347308245</v>
      </c>
      <c r="B184" s="5" t="n">
        <v>-0.744134730824477</v>
      </c>
    </row>
    <row r="185" customFormat="false" ht="13.8" hidden="false" customHeight="false" outlineLevel="0" collapsed="false">
      <c r="A185" s="5" t="n">
        <v>24.2296451673536</v>
      </c>
      <c r="B185" s="5" t="n">
        <v>0.770354832646419</v>
      </c>
    </row>
    <row r="186" customFormat="false" ht="13.8" hidden="false" customHeight="false" outlineLevel="0" collapsed="false">
      <c r="A186" s="5" t="n">
        <v>32.1698007757103</v>
      </c>
      <c r="B186" s="5" t="n">
        <v>0.830199224289736</v>
      </c>
    </row>
    <row r="187" customFormat="false" ht="13.8" hidden="false" customHeight="false" outlineLevel="0" collapsed="false">
      <c r="A187" s="5" t="n">
        <v>26.6882926816337</v>
      </c>
      <c r="B187" s="5" t="n">
        <v>1.31170731836633</v>
      </c>
    </row>
    <row r="188" customFormat="false" ht="13.8" hidden="false" customHeight="false" outlineLevel="0" collapsed="false">
      <c r="A188" s="5" t="n">
        <v>28.6820599249172</v>
      </c>
      <c r="B188" s="5" t="n">
        <v>-3.68205992491719</v>
      </c>
    </row>
    <row r="189" customFormat="false" ht="13.8" hidden="false" customHeight="false" outlineLevel="0" collapsed="false">
      <c r="A189" s="5" t="n">
        <v>25.0328276136036</v>
      </c>
      <c r="B189" s="5" t="n">
        <v>-0.0328276136035655</v>
      </c>
    </row>
    <row r="190" customFormat="false" ht="13.8" hidden="false" customHeight="false" outlineLevel="0" collapsed="false">
      <c r="A190" s="5" t="n">
        <v>26.7631743832437</v>
      </c>
      <c r="B190" s="5" t="n">
        <v>-0.763174383243751</v>
      </c>
    </row>
    <row r="191" customFormat="false" ht="13.8" hidden="false" customHeight="false" outlineLevel="0" collapsed="false">
      <c r="A191" s="5" t="n">
        <v>28.3406901284139</v>
      </c>
      <c r="B191" s="5" t="n">
        <v>-1.34069012841392</v>
      </c>
    </row>
    <row r="192" customFormat="false" ht="13.8" hidden="false" customHeight="false" outlineLevel="0" collapsed="false">
      <c r="A192" s="5" t="n">
        <v>14.7396339802849</v>
      </c>
      <c r="B192" s="5" t="n">
        <v>2.76036601971506</v>
      </c>
    </row>
    <row r="193" customFormat="false" ht="13.8" hidden="false" customHeight="false" outlineLevel="0" collapsed="false">
      <c r="A193" s="5" t="n">
        <v>15.0117391120704</v>
      </c>
      <c r="B193" s="5" t="n">
        <v>0.988260887929577</v>
      </c>
    </row>
    <row r="194" customFormat="false" ht="13.8" hidden="false" customHeight="false" outlineLevel="0" collapsed="false">
      <c r="A194" s="5" t="n">
        <v>16.7747516125082</v>
      </c>
      <c r="B194" s="5" t="n">
        <v>-1.27475161250825</v>
      </c>
    </row>
    <row r="195" customFormat="false" ht="13.8" hidden="false" customHeight="false" outlineLevel="0" collapsed="false">
      <c r="A195" s="5" t="n">
        <v>15.4386939498351</v>
      </c>
      <c r="B195" s="5" t="n">
        <v>-0.938693949835056</v>
      </c>
    </row>
    <row r="196" customFormat="false" ht="13.8" hidden="false" customHeight="false" outlineLevel="0" collapsed="false">
      <c r="A196" s="5" t="n">
        <v>21.363939138456</v>
      </c>
      <c r="B196" s="5" t="n">
        <v>0.636060861543975</v>
      </c>
    </row>
    <row r="197" customFormat="false" ht="13.8" hidden="false" customHeight="false" outlineLevel="0" collapsed="false">
      <c r="A197" s="5" t="n">
        <v>20.8983749278535</v>
      </c>
      <c r="B197" s="5" t="n">
        <v>1.10162507214648</v>
      </c>
    </row>
    <row r="198" customFormat="false" ht="13.8" hidden="false" customHeight="false" outlineLevel="0" collapsed="false">
      <c r="A198" s="5" t="n">
        <v>22.8205308601009</v>
      </c>
      <c r="B198" s="5" t="n">
        <v>1.17946913989913</v>
      </c>
    </row>
    <row r="199" customFormat="false" ht="13.8" hidden="false" customHeight="false" outlineLevel="0" collapsed="false">
      <c r="A199" s="5" t="n">
        <v>22.8240369495147</v>
      </c>
      <c r="B199" s="5" t="n">
        <v>-0.324036949514706</v>
      </c>
    </row>
    <row r="200" customFormat="false" ht="13.8" hidden="false" customHeight="false" outlineLevel="0" collapsed="false">
      <c r="A200" s="5" t="n">
        <v>28.7654297078947</v>
      </c>
      <c r="B200" s="5" t="n">
        <v>0.234570292105296</v>
      </c>
    </row>
    <row r="201" customFormat="false" ht="13.8" hidden="false" customHeight="false" outlineLevel="0" collapsed="false">
      <c r="A201" s="5" t="n">
        <v>28.033783332682</v>
      </c>
      <c r="B201" s="5" t="n">
        <v>-3.53378333268198</v>
      </c>
    </row>
    <row r="202" customFormat="false" ht="13.8" hidden="false" customHeight="false" outlineLevel="0" collapsed="false">
      <c r="A202" s="5" t="n">
        <v>29.9831403650973</v>
      </c>
      <c r="B202" s="5" t="n">
        <v>-0.983140365097253</v>
      </c>
    </row>
    <row r="203" customFormat="false" ht="13.8" hidden="false" customHeight="false" outlineLevel="0" collapsed="false">
      <c r="A203" s="5" t="n">
        <v>32.9140837653623</v>
      </c>
      <c r="B203" s="5" t="n">
        <v>0.0859162346377147</v>
      </c>
    </row>
    <row r="204" customFormat="false" ht="13.8" hidden="false" customHeight="false" outlineLevel="0" collapsed="false">
      <c r="A204" s="5" t="n">
        <v>18.7864305672703</v>
      </c>
      <c r="B204" s="5" t="n">
        <v>1.21356943272973</v>
      </c>
    </row>
    <row r="205" customFormat="false" ht="13.8" hidden="false" customHeight="false" outlineLevel="0" collapsed="false">
      <c r="A205" s="5" t="n">
        <v>20.3959014989917</v>
      </c>
      <c r="B205" s="5" t="n">
        <v>-2.39590149899166</v>
      </c>
    </row>
    <row r="206" customFormat="false" ht="13.8" hidden="false" customHeight="false" outlineLevel="0" collapsed="false">
      <c r="A206" s="5" t="n">
        <v>19.0328721302944</v>
      </c>
      <c r="B206" s="5" t="n">
        <v>-0.532872130294351</v>
      </c>
    </row>
    <row r="207" customFormat="false" ht="13.8" hidden="false" customHeight="false" outlineLevel="0" collapsed="false">
      <c r="A207" s="5" t="n">
        <v>22.5545236159801</v>
      </c>
      <c r="B207" s="5" t="n">
        <v>-5.05452361598007</v>
      </c>
    </row>
    <row r="208" customFormat="false" ht="13.8" hidden="false" customHeight="false" outlineLevel="0" collapsed="false">
      <c r="A208" s="5" t="n">
        <v>30.673084891589</v>
      </c>
      <c r="B208" s="5" t="n">
        <v>-1.17308489158898</v>
      </c>
    </row>
    <row r="209" customFormat="false" ht="13.8" hidden="false" customHeight="false" outlineLevel="0" collapsed="false">
      <c r="A209" s="5" t="n">
        <v>31.2168475417474</v>
      </c>
      <c r="B209" s="5" t="n">
        <v>0.783152458252587</v>
      </c>
    </row>
    <row r="210" customFormat="false" ht="13.8" hidden="false" customHeight="false" outlineLevel="0" collapsed="false">
      <c r="A210" s="5" t="n">
        <v>30.2262541636763</v>
      </c>
      <c r="B210" s="5" t="n">
        <v>-2.22625416367634</v>
      </c>
    </row>
    <row r="211" customFormat="false" ht="13.8" hidden="false" customHeight="false" outlineLevel="0" collapsed="false">
      <c r="A211" s="5" t="n">
        <v>25.2575728882227</v>
      </c>
      <c r="B211" s="5" t="n">
        <v>1.24242711177733</v>
      </c>
    </row>
    <row r="212" customFormat="false" ht="13.8" hidden="false" customHeight="false" outlineLevel="0" collapsed="false">
      <c r="A212" s="5" t="n">
        <v>22.3555152930215</v>
      </c>
      <c r="B212" s="5" t="n">
        <v>-2.3555152930215</v>
      </c>
    </row>
    <row r="213" customFormat="false" ht="13.8" hidden="false" customHeight="false" outlineLevel="0" collapsed="false">
      <c r="A213" s="5" t="n">
        <v>16.6920287873087</v>
      </c>
      <c r="B213" s="5" t="n">
        <v>-3.69202878730871</v>
      </c>
    </row>
    <row r="214" customFormat="false" ht="13.8" hidden="false" customHeight="false" outlineLevel="0" collapsed="false">
      <c r="A214" s="5" t="n">
        <v>22.1141659866338</v>
      </c>
      <c r="B214" s="5" t="n">
        <v>-3.11416598663376</v>
      </c>
    </row>
    <row r="215" customFormat="false" ht="13.8" hidden="false" customHeight="false" outlineLevel="0" collapsed="false">
      <c r="A215" s="5" t="n">
        <v>24.8058028036388</v>
      </c>
      <c r="B215" s="5" t="n">
        <v>-5.80580280363876</v>
      </c>
    </row>
    <row r="216" customFormat="false" ht="13.8" hidden="false" customHeight="false" outlineLevel="0" collapsed="false">
      <c r="A216" s="5" t="n">
        <v>17.6128176981855</v>
      </c>
      <c r="B216" s="5" t="n">
        <v>-1.11281769818553</v>
      </c>
    </row>
    <row r="217" customFormat="false" ht="13.8" hidden="false" customHeight="false" outlineLevel="0" collapsed="false">
      <c r="A217" s="5" t="n">
        <v>13.850597244057</v>
      </c>
      <c r="B217" s="5" t="n">
        <v>2.64940275594299</v>
      </c>
    </row>
    <row r="218" customFormat="false" ht="13.8" hidden="false" customHeight="false" outlineLevel="0" collapsed="false">
      <c r="A218" s="5" t="n">
        <v>16.5154055809706</v>
      </c>
      <c r="B218" s="5" t="n">
        <v>-3.51540558097064</v>
      </c>
    </row>
    <row r="219" customFormat="false" ht="13.8" hidden="false" customHeight="false" outlineLevel="0" collapsed="false">
      <c r="A219" s="5" t="n">
        <v>17.2983481547731</v>
      </c>
      <c r="B219" s="5" t="n">
        <v>-4.29834815477306</v>
      </c>
    </row>
    <row r="220" customFormat="false" ht="13.8" hidden="false" customHeight="false" outlineLevel="0" collapsed="false">
      <c r="A220" s="5" t="n">
        <v>17.9928460164467</v>
      </c>
      <c r="B220" s="5" t="n">
        <v>-4.99284601644672</v>
      </c>
    </row>
    <row r="221" customFormat="false" ht="13.8" hidden="false" customHeight="false" outlineLevel="0" collapsed="false">
      <c r="A221" s="5" t="n">
        <v>32.017629803075</v>
      </c>
      <c r="B221" s="5" t="n">
        <v>-0.517629803074975</v>
      </c>
    </row>
    <row r="222" customFormat="false" ht="13.8" hidden="false" customHeight="false" outlineLevel="0" collapsed="false">
      <c r="A222" s="5" t="n">
        <v>28.1635412401345</v>
      </c>
      <c r="B222" s="5" t="n">
        <v>1.83645875986545</v>
      </c>
    </row>
    <row r="223" customFormat="false" ht="13.8" hidden="false" customHeight="false" outlineLevel="0" collapsed="false">
      <c r="A223" s="5" t="n">
        <v>31.8307111466163</v>
      </c>
      <c r="B223" s="5" t="n">
        <v>4.16928885338373</v>
      </c>
    </row>
    <row r="224" customFormat="false" ht="13.8" hidden="false" customHeight="false" outlineLevel="0" collapsed="false">
      <c r="A224" s="5" t="n">
        <v>27.2400650417076</v>
      </c>
      <c r="B224" s="5" t="n">
        <v>-1.74006504170756</v>
      </c>
    </row>
    <row r="225" customFormat="false" ht="13.8" hidden="false" customHeight="false" outlineLevel="0" collapsed="false">
      <c r="A225" s="5" t="n">
        <v>32.2516090682693</v>
      </c>
      <c r="B225" s="5" t="n">
        <v>1.24839093173066</v>
      </c>
    </row>
    <row r="226" customFormat="false" ht="13.8" hidden="false" customHeight="false" outlineLevel="0" collapsed="false">
      <c r="A226" s="5" t="n">
        <v>17.603532663778</v>
      </c>
      <c r="B226" s="5" t="n">
        <v>-0.103532663778019</v>
      </c>
    </row>
    <row r="227" customFormat="false" ht="13.8" hidden="false" customHeight="false" outlineLevel="0" collapsed="false">
      <c r="A227" s="5" t="n">
        <v>16.6179388608756</v>
      </c>
      <c r="B227" s="5" t="n">
        <v>0.382061139124382</v>
      </c>
    </row>
    <row r="228" customFormat="false" ht="13.8" hidden="false" customHeight="false" outlineLevel="0" collapsed="false">
      <c r="A228" s="5" t="n">
        <v>16.2321522991448</v>
      </c>
      <c r="B228" s="5" t="n">
        <v>-0.732152299144786</v>
      </c>
    </row>
    <row r="229" customFormat="false" ht="13.8" hidden="false" customHeight="false" outlineLevel="0" collapsed="false">
      <c r="A229" s="5" t="n">
        <v>15.2160727082025</v>
      </c>
      <c r="B229" s="5" t="n">
        <v>-0.216072708202461</v>
      </c>
    </row>
    <row r="230" customFormat="false" ht="13.8" hidden="false" customHeight="false" outlineLevel="0" collapsed="false">
      <c r="A230" s="5" t="n">
        <v>20.6349081997317</v>
      </c>
      <c r="B230" s="5" t="n">
        <v>-3.13490819973168</v>
      </c>
    </row>
    <row r="231" customFormat="false" ht="13.8" hidden="false" customHeight="false" outlineLevel="0" collapsed="false">
      <c r="A231" s="5" t="n">
        <v>21.0153688008938</v>
      </c>
      <c r="B231" s="5" t="n">
        <v>-0.515368800893796</v>
      </c>
    </row>
    <row r="232" customFormat="false" ht="13.8" hidden="false" customHeight="false" outlineLevel="0" collapsed="false">
      <c r="A232" s="5" t="n">
        <v>19.6791829183834</v>
      </c>
      <c r="B232" s="5" t="n">
        <v>-0.679182918383418</v>
      </c>
    </row>
    <row r="233" customFormat="false" ht="13.8" hidden="false" customHeight="false" outlineLevel="0" collapsed="false">
      <c r="A233" s="5" t="n">
        <v>21.0061479803742</v>
      </c>
      <c r="B233" s="5" t="n">
        <v>-2.50614798037418</v>
      </c>
    </row>
    <row r="234" customFormat="false" ht="13.8" hidden="false" customHeight="false" outlineLevel="0" collapsed="false">
      <c r="A234" s="5" t="n">
        <v>16.5496010794537</v>
      </c>
      <c r="B234" s="5" t="n">
        <v>-0.549601079453701</v>
      </c>
    </row>
    <row r="235" customFormat="false" ht="13.8" hidden="false" customHeight="false" outlineLevel="0" collapsed="false">
      <c r="A235" s="5" t="n">
        <v>16.1182834239391</v>
      </c>
      <c r="B235" s="5" t="n">
        <v>-0.61828342393914</v>
      </c>
    </row>
    <row r="236" customFormat="false" ht="13.8" hidden="false" customHeight="false" outlineLevel="0" collapsed="false">
      <c r="A236" s="5" t="n">
        <v>15.8017983251907</v>
      </c>
      <c r="B236" s="5" t="n">
        <v>-0.301798325190724</v>
      </c>
    </row>
    <row r="237" customFormat="false" ht="13.8" hidden="false" customHeight="false" outlineLevel="0" collapsed="false">
      <c r="A237" s="5" t="n">
        <v>15.5872605963939</v>
      </c>
      <c r="B237" s="5" t="n">
        <v>0.412739403606146</v>
      </c>
    </row>
    <row r="238" customFormat="false" ht="13.8" hidden="false" customHeight="false" outlineLevel="0" collapsed="false">
      <c r="A238" s="5" t="n">
        <v>30.7614080090211</v>
      </c>
      <c r="B238" s="5" t="n">
        <v>-1.76140800902115</v>
      </c>
    </row>
    <row r="239" customFormat="false" ht="13.8" hidden="false" customHeight="false" outlineLevel="0" collapsed="false">
      <c r="A239" s="5" t="n">
        <v>25.0373320869745</v>
      </c>
      <c r="B239" s="5" t="n">
        <v>-0.537332086974473</v>
      </c>
    </row>
    <row r="240" customFormat="false" ht="13.8" hidden="false" customHeight="false" outlineLevel="0" collapsed="false">
      <c r="A240" s="5" t="n">
        <v>30.4062356233552</v>
      </c>
      <c r="B240" s="5" t="n">
        <v>-4.40623562335515</v>
      </c>
    </row>
    <row r="241" customFormat="false" ht="13.8" hidden="false" customHeight="false" outlineLevel="0" collapsed="false">
      <c r="A241" s="5" t="n">
        <v>24.6919655703636</v>
      </c>
      <c r="B241" s="5" t="n">
        <v>0.808034429636436</v>
      </c>
    </row>
    <row r="242" customFormat="false" ht="13.8" hidden="false" customHeight="false" outlineLevel="0" collapsed="false">
      <c r="A242" s="5" t="n">
        <v>29.0454957106426</v>
      </c>
      <c r="B242" s="5" t="n">
        <v>1.45450428935736</v>
      </c>
    </row>
    <row r="243" customFormat="false" ht="13.8" hidden="false" customHeight="false" outlineLevel="0" collapsed="false">
      <c r="A243" s="5" t="n">
        <v>28.4963891925807</v>
      </c>
      <c r="B243" s="5" t="n">
        <v>5.00361080741927</v>
      </c>
    </row>
    <row r="244" customFormat="false" ht="13.8" hidden="false" customHeight="false" outlineLevel="0" collapsed="false">
      <c r="A244" s="5" t="n">
        <v>32.2270221563297</v>
      </c>
      <c r="B244" s="5" t="n">
        <v>-2.22702215632974</v>
      </c>
    </row>
    <row r="245" customFormat="false" ht="13.8" hidden="false" customHeight="false" outlineLevel="0" collapsed="false">
      <c r="A245" s="5" t="n">
        <v>29.0635100916167</v>
      </c>
      <c r="B245" s="5" t="n">
        <v>1.4364899083833</v>
      </c>
    </row>
    <row r="246" customFormat="false" ht="13.8" hidden="false" customHeight="false" outlineLevel="0" collapsed="false">
      <c r="A246" s="5" t="n">
        <v>26.2026678718062</v>
      </c>
      <c r="B246" s="5" t="n">
        <v>-4.20266787180621</v>
      </c>
    </row>
    <row r="247" customFormat="false" ht="13.8" hidden="false" customHeight="false" outlineLevel="0" collapsed="false">
      <c r="A247" s="5" t="n">
        <v>26.219553010378</v>
      </c>
      <c r="B247" s="5" t="n">
        <v>-4.719553010378</v>
      </c>
    </row>
    <row r="248" customFormat="false" ht="13.8" hidden="false" customHeight="false" outlineLevel="0" collapsed="false">
      <c r="A248" s="5" t="n">
        <v>26.5487153886481</v>
      </c>
      <c r="B248" s="5" t="n">
        <v>-5.04871538864806</v>
      </c>
    </row>
    <row r="249" customFormat="false" ht="13.8" hidden="false" customHeight="false" outlineLevel="0" collapsed="false">
      <c r="A249" s="5" t="n">
        <v>32.1346887359129</v>
      </c>
      <c r="B249" s="5" t="n">
        <v>10.9653112640871</v>
      </c>
    </row>
    <row r="250" customFormat="false" ht="13.8" hidden="false" customHeight="false" outlineLevel="0" collapsed="false">
      <c r="A250" s="5" t="n">
        <v>31.1951112667361</v>
      </c>
      <c r="B250" s="5" t="n">
        <v>4.90488873326389</v>
      </c>
    </row>
    <row r="251" customFormat="false" ht="13.8" hidden="false" customHeight="false" outlineLevel="0" collapsed="false">
      <c r="A251" s="5" t="n">
        <v>33.0951758350231</v>
      </c>
      <c r="B251" s="5" t="n">
        <v>-0.295175835023102</v>
      </c>
    </row>
    <row r="252" customFormat="false" ht="13.8" hidden="false" customHeight="false" outlineLevel="0" collapsed="false">
      <c r="A252" s="5" t="n">
        <v>32.3318296419638</v>
      </c>
      <c r="B252" s="5" t="n">
        <v>7.06817035803618</v>
      </c>
    </row>
    <row r="253" customFormat="false" ht="13.8" hidden="false" customHeight="false" outlineLevel="0" collapsed="false">
      <c r="A253" s="5" t="n">
        <v>34.1965378283397</v>
      </c>
      <c r="B253" s="5" t="n">
        <v>1.90346217166034</v>
      </c>
    </row>
    <row r="254" customFormat="false" ht="13.8" hidden="false" customHeight="false" outlineLevel="0" collapsed="false">
      <c r="A254" s="5" t="n">
        <v>21.6851361176434</v>
      </c>
      <c r="B254" s="5" t="n">
        <v>-1.78513611764343</v>
      </c>
    </row>
    <row r="255" customFormat="false" ht="13.8" hidden="false" customHeight="false" outlineLevel="0" collapsed="false">
      <c r="A255" s="5" t="n">
        <v>19.7079236681846</v>
      </c>
      <c r="B255" s="5" t="n">
        <v>-0.307923668184614</v>
      </c>
    </row>
    <row r="256" customFormat="false" ht="13.8" hidden="false" customHeight="false" outlineLevel="0" collapsed="false">
      <c r="A256" s="5" t="n">
        <v>20.4743597362442</v>
      </c>
      <c r="B256" s="5" t="n">
        <v>-0.274359736244161</v>
      </c>
    </row>
    <row r="257" customFormat="false" ht="13.8" hidden="false" customHeight="false" outlineLevel="0" collapsed="false">
      <c r="A257" s="5" t="n">
        <v>21.239370865988</v>
      </c>
      <c r="B257" s="5" t="n">
        <v>-2.03937086598801</v>
      </c>
    </row>
    <row r="258" customFormat="false" ht="13.8" hidden="false" customHeight="false" outlineLevel="0" collapsed="false">
      <c r="A258" s="5" t="n">
        <v>23.2236253903511</v>
      </c>
      <c r="B258" s="5" t="n">
        <v>-2.72362539035112</v>
      </c>
    </row>
    <row r="259" customFormat="false" ht="13.8" hidden="false" customHeight="false" outlineLevel="0" collapsed="false">
      <c r="A259" s="5" t="n">
        <v>24.4222862577786</v>
      </c>
      <c r="B259" s="5" t="n">
        <v>-4.22228625777859</v>
      </c>
    </row>
    <row r="260" customFormat="false" ht="13.8" hidden="false" customHeight="false" outlineLevel="0" collapsed="false">
      <c r="A260" s="5" t="n">
        <v>25.6572437858251</v>
      </c>
      <c r="B260" s="5" t="n">
        <v>-0.557243785825101</v>
      </c>
    </row>
    <row r="261" customFormat="false" ht="13.8" hidden="false" customHeight="false" outlineLevel="0" collapsed="false">
      <c r="A261" s="5" t="n">
        <v>21.7183945701608</v>
      </c>
      <c r="B261" s="5" t="n">
        <v>-1.21839457016083</v>
      </c>
    </row>
    <row r="262" customFormat="false" ht="13.8" hidden="false" customHeight="false" outlineLevel="0" collapsed="false">
      <c r="A262" s="5" t="n">
        <v>23.4636539701165</v>
      </c>
      <c r="B262" s="5" t="n">
        <v>-4.06365397011653</v>
      </c>
    </row>
    <row r="263" customFormat="false" ht="13.8" hidden="false" customHeight="false" outlineLevel="0" collapsed="false">
      <c r="A263" s="5" t="n">
        <v>21.970893237668</v>
      </c>
      <c r="B263" s="5" t="n">
        <v>-1.370893237668</v>
      </c>
    </row>
    <row r="264" customFormat="false" ht="13.8" hidden="false" customHeight="false" outlineLevel="0" collapsed="false">
      <c r="A264" s="5" t="n">
        <v>23.803197145636</v>
      </c>
      <c r="B264" s="5" t="n">
        <v>-3.00319714563601</v>
      </c>
    </row>
    <row r="265" customFormat="false" ht="13.8" hidden="false" customHeight="false" outlineLevel="0" collapsed="false">
      <c r="A265" s="5" t="n">
        <v>20.4404966129857</v>
      </c>
      <c r="B265" s="5" t="n">
        <v>-1.84049661298565</v>
      </c>
    </row>
    <row r="266" customFormat="false" ht="13.8" hidden="false" customHeight="false" outlineLevel="0" collapsed="false">
      <c r="A266" s="5" t="n">
        <v>22.0139743735841</v>
      </c>
      <c r="B266" s="5" t="n">
        <v>-3.91397437358413</v>
      </c>
    </row>
    <row r="267" customFormat="false" ht="13.8" hidden="false" customHeight="false" outlineLevel="0" collapsed="false">
      <c r="A267" s="5" t="n">
        <v>21.4443288302859</v>
      </c>
      <c r="B267" s="5" t="n">
        <v>-2.24432883028595</v>
      </c>
    </row>
    <row r="268" customFormat="false" ht="13.8" hidden="false" customHeight="false" outlineLevel="0" collapsed="false">
      <c r="A268" s="5" t="n">
        <v>20.449365853356</v>
      </c>
      <c r="B268" s="5" t="n">
        <v>-2.74936585335601</v>
      </c>
    </row>
    <row r="269" customFormat="false" ht="13.8" hidden="false" customHeight="false" outlineLevel="0" collapsed="false">
      <c r="A269" s="5" t="n">
        <v>22.7610086912002</v>
      </c>
      <c r="B269" s="5" t="n">
        <v>-4.66100869120019</v>
      </c>
    </row>
    <row r="270" customFormat="false" ht="13.8" hidden="false" customHeight="false" outlineLevel="0" collapsed="false">
      <c r="A270" s="5" t="n">
        <v>17.4574438959605</v>
      </c>
      <c r="B270" s="5" t="n">
        <v>0.0425561040395266</v>
      </c>
    </row>
    <row r="271" customFormat="false" ht="13.8" hidden="false" customHeight="false" outlineLevel="0" collapsed="false">
      <c r="A271" s="5" t="n">
        <v>28.9897257976611</v>
      </c>
      <c r="B271" s="5" t="n">
        <v>1.01027420233894</v>
      </c>
    </row>
    <row r="272" customFormat="false" ht="13.8" hidden="false" customHeight="false" outlineLevel="0" collapsed="false">
      <c r="A272" s="5" t="n">
        <v>29.2702329767302</v>
      </c>
      <c r="B272" s="5" t="n">
        <v>-1.77023297673025</v>
      </c>
    </row>
    <row r="273" customFormat="false" ht="13.8" hidden="false" customHeight="false" outlineLevel="0" collapsed="false">
      <c r="A273" s="5" t="n">
        <v>30.7232253501855</v>
      </c>
      <c r="B273" s="5" t="n">
        <v>-3.52322535018549</v>
      </c>
    </row>
    <row r="274" customFormat="false" ht="13.8" hidden="false" customHeight="false" outlineLevel="0" collapsed="false">
      <c r="A274" s="5" t="n">
        <v>28.3481914816429</v>
      </c>
      <c r="B274" s="5" t="n">
        <v>2.55180851835708</v>
      </c>
    </row>
    <row r="275" customFormat="false" ht="13.8" hidden="false" customHeight="false" outlineLevel="0" collapsed="false">
      <c r="A275" s="5" t="n">
        <v>29.6223403611817</v>
      </c>
      <c r="B275" s="5" t="n">
        <v>-8.52234036118171</v>
      </c>
    </row>
    <row r="276" customFormat="false" ht="13.8" hidden="false" customHeight="false" outlineLevel="0" collapsed="false">
      <c r="A276" s="5" t="n">
        <v>25.6670313951752</v>
      </c>
      <c r="B276" s="5" t="n">
        <v>-2.46703139517518</v>
      </c>
    </row>
    <row r="277" customFormat="false" ht="13.8" hidden="false" customHeight="false" outlineLevel="0" collapsed="false">
      <c r="A277" s="5" t="n">
        <v>25.2103482411116</v>
      </c>
      <c r="B277" s="5" t="n">
        <v>-1.41034824111165</v>
      </c>
    </row>
    <row r="278" customFormat="false" ht="13.8" hidden="false" customHeight="false" outlineLevel="0" collapsed="false">
      <c r="A278" s="5" t="n">
        <v>30.0425073904613</v>
      </c>
      <c r="B278" s="5" t="n">
        <v>-6.14250739046135</v>
      </c>
    </row>
    <row r="279" customFormat="false" ht="13.8" hidden="false" customHeight="false" outlineLevel="0" collapsed="false">
      <c r="A279" s="5" t="n">
        <v>25.5880681613052</v>
      </c>
      <c r="B279" s="5" t="n">
        <v>-5.28806816130525</v>
      </c>
    </row>
    <row r="280" customFormat="false" ht="13.8" hidden="false" customHeight="false" outlineLevel="0" collapsed="false">
      <c r="A280" s="5" t="n">
        <v>23.1984125400605</v>
      </c>
      <c r="B280" s="5" t="n">
        <v>-6.19841254006054</v>
      </c>
    </row>
    <row r="281" customFormat="false" ht="13.8" hidden="false" customHeight="false" outlineLevel="0" collapsed="false">
      <c r="A281" s="5" t="n">
        <v>25.8579071725829</v>
      </c>
      <c r="B281" s="5" t="n">
        <v>-4.25790717258288</v>
      </c>
    </row>
    <row r="282" customFormat="false" ht="13.8" hidden="false" customHeight="false" outlineLevel="0" collapsed="false">
      <c r="A282" s="5" t="n">
        <v>21.4793497487412</v>
      </c>
      <c r="B282" s="5" t="n">
        <v>-5.27934974874116</v>
      </c>
    </row>
    <row r="283" customFormat="false" ht="13.8" hidden="false" customHeight="false" outlineLevel="0" collapsed="false">
      <c r="A283" s="5" t="n">
        <v>31.1644259455425</v>
      </c>
      <c r="B283" s="5" t="n">
        <v>0.335574054457457</v>
      </c>
    </row>
    <row r="284" customFormat="false" ht="13.8" hidden="false" customHeight="false" outlineLevel="0" collapsed="false">
      <c r="A284" s="5" t="n">
        <v>32.0048732973256</v>
      </c>
      <c r="B284" s="5" t="n">
        <v>-2.5048732973256</v>
      </c>
    </row>
    <row r="285" customFormat="false" ht="13.8" hidden="false" customHeight="false" outlineLevel="0" collapsed="false">
      <c r="A285" s="5" t="n">
        <v>23.4402899536432</v>
      </c>
      <c r="B285" s="5" t="n">
        <v>-1.94028995364317</v>
      </c>
    </row>
    <row r="286" customFormat="false" ht="13.8" hidden="false" customHeight="false" outlineLevel="0" collapsed="false">
      <c r="A286" s="5" t="n">
        <v>25.2204041312004</v>
      </c>
      <c r="B286" s="5" t="n">
        <v>-5.42040413120037</v>
      </c>
    </row>
    <row r="287" customFormat="false" ht="13.8" hidden="false" customHeight="false" outlineLevel="0" collapsed="false">
      <c r="A287" s="5" t="n">
        <v>25.4469858226497</v>
      </c>
      <c r="B287" s="5" t="n">
        <v>-3.14698582264966</v>
      </c>
    </row>
    <row r="288" customFormat="false" ht="13.8" hidden="false" customHeight="false" outlineLevel="0" collapsed="false">
      <c r="A288" s="5" t="n">
        <v>23.9389923764066</v>
      </c>
      <c r="B288" s="5" t="n">
        <v>-3.73899237640655</v>
      </c>
    </row>
    <row r="289" customFormat="false" ht="13.8" hidden="false" customHeight="false" outlineLevel="0" collapsed="false">
      <c r="A289" s="5" t="n">
        <v>22.7378858713711</v>
      </c>
      <c r="B289" s="5" t="n">
        <v>-2.13788587137108</v>
      </c>
    </row>
    <row r="290" customFormat="false" ht="13.8" hidden="false" customHeight="false" outlineLevel="0" collapsed="false">
      <c r="A290" s="5" t="n">
        <v>19.8505382523789</v>
      </c>
      <c r="B290" s="5" t="n">
        <v>-2.85053825237891</v>
      </c>
    </row>
    <row r="291" customFormat="false" ht="13.8" hidden="false" customHeight="false" outlineLevel="0" collapsed="false">
      <c r="A291" s="5" t="n">
        <v>20.3957309692596</v>
      </c>
      <c r="B291" s="5" t="n">
        <v>-2.79573096925957</v>
      </c>
    </row>
    <row r="292" customFormat="false" ht="13.8" hidden="false" customHeight="false" outlineLevel="0" collapsed="false">
      <c r="A292" s="5" t="n">
        <v>19.6672110947689</v>
      </c>
      <c r="B292" s="5" t="n">
        <v>-3.16721109476886</v>
      </c>
    </row>
    <row r="293" customFormat="false" ht="13.8" hidden="false" customHeight="false" outlineLevel="0" collapsed="false">
      <c r="A293" s="5" t="n">
        <v>20.0784351981572</v>
      </c>
      <c r="B293" s="5" t="n">
        <v>-1.87843519815718</v>
      </c>
    </row>
    <row r="294" customFormat="false" ht="13.8" hidden="false" customHeight="false" outlineLevel="0" collapsed="false">
      <c r="A294" s="5" t="n">
        <v>16.8551931919507</v>
      </c>
      <c r="B294" s="5" t="n">
        <v>0.0448068080493016</v>
      </c>
    </row>
    <row r="295" customFormat="false" ht="13.8" hidden="false" customHeight="false" outlineLevel="0" collapsed="false">
      <c r="A295" s="5" t="n">
        <v>19.0471058254715</v>
      </c>
      <c r="B295" s="5" t="n">
        <v>-3.54710582547155</v>
      </c>
    </row>
    <row r="296" customFormat="false" ht="13.8" hidden="false" customHeight="false" outlineLevel="0" collapsed="false">
      <c r="A296" s="5" t="n">
        <v>20.7143234753497</v>
      </c>
      <c r="B296" s="5" t="n">
        <v>-1.51432347534973</v>
      </c>
    </row>
    <row r="297" customFormat="false" ht="13.8" hidden="false" customHeight="false" outlineLevel="0" collapsed="false">
      <c r="A297" s="5" t="n">
        <v>19.7483490047419</v>
      </c>
      <c r="B297" s="5" t="n">
        <v>-1.24834900474188</v>
      </c>
    </row>
    <row r="298" customFormat="false" ht="13.8" hidden="false" customHeight="false" outlineLevel="0" collapsed="false">
      <c r="A298" s="5" t="n">
        <v>32.2705731391287</v>
      </c>
      <c r="B298" s="5" t="n">
        <v>-0.370573139128666</v>
      </c>
    </row>
    <row r="299" customFormat="false" ht="13.8" hidden="false" customHeight="false" outlineLevel="0" collapsed="false">
      <c r="A299" s="5" t="n">
        <v>33.5099533589514</v>
      </c>
      <c r="B299" s="5" t="n">
        <v>0.590046641048602</v>
      </c>
    </row>
    <row r="300" customFormat="false" ht="13.8" hidden="false" customHeight="false" outlineLevel="0" collapsed="false">
      <c r="A300" s="5" t="n">
        <v>30.9785142802569</v>
      </c>
      <c r="B300" s="5" t="n">
        <v>4.72148571974315</v>
      </c>
    </row>
    <row r="301" customFormat="false" ht="13.8" hidden="false" customHeight="false" outlineLevel="0" collapsed="false">
      <c r="A301" s="5" t="n">
        <v>26.4561683153076</v>
      </c>
      <c r="B301" s="5" t="n">
        <v>0.94383168469242</v>
      </c>
    </row>
    <row r="302" customFormat="false" ht="13.8" hidden="false" customHeight="false" outlineLevel="0" collapsed="false">
      <c r="A302" s="5" t="n">
        <v>23.4444927351321</v>
      </c>
      <c r="B302" s="5" t="n">
        <v>1.95550726486793</v>
      </c>
    </row>
    <row r="303" customFormat="false" ht="13.8" hidden="false" customHeight="false" outlineLevel="0" collapsed="false">
      <c r="A303" s="5" t="n">
        <v>20.5735957087401</v>
      </c>
      <c r="B303" s="5" t="n">
        <v>2.42640429125992</v>
      </c>
    </row>
    <row r="304" customFormat="false" ht="13.8" hidden="false" customHeight="false" outlineLevel="0" collapsed="false">
      <c r="A304" s="5" t="n">
        <v>25.8168856558156</v>
      </c>
      <c r="B304" s="5" t="n">
        <v>1.38311434418438</v>
      </c>
    </row>
    <row r="305" customFormat="false" ht="13.8" hidden="false" customHeight="false" outlineLevel="0" collapsed="false">
      <c r="A305" s="5" t="n">
        <v>22.9549531942421</v>
      </c>
      <c r="B305" s="5" t="n">
        <v>0.945046805757876</v>
      </c>
    </row>
    <row r="306" customFormat="false" ht="13.8" hidden="false" customHeight="false" outlineLevel="0" collapsed="false">
      <c r="A306" s="5" t="n">
        <v>29.2595077324099</v>
      </c>
      <c r="B306" s="5" t="n">
        <v>4.9404922675901</v>
      </c>
    </row>
    <row r="307" customFormat="false" ht="13.8" hidden="false" customHeight="false" outlineLevel="0" collapsed="false">
      <c r="A307" s="5" t="n">
        <v>29.7417140774367</v>
      </c>
      <c r="B307" s="5" t="n">
        <v>4.75828592256332</v>
      </c>
    </row>
    <row r="308" customFormat="false" ht="13.8" hidden="false" customHeight="false" outlineLevel="0" collapsed="false">
      <c r="A308" s="5" t="n">
        <v>33.5434387079551</v>
      </c>
      <c r="B308" s="5" t="n">
        <v>-1.74343870795509</v>
      </c>
    </row>
    <row r="309" customFormat="false" ht="13.8" hidden="false" customHeight="false" outlineLevel="0" collapsed="false">
      <c r="A309" s="5" t="n">
        <v>31.0368612611814</v>
      </c>
      <c r="B309" s="5" t="n">
        <v>6.26313873881855</v>
      </c>
    </row>
    <row r="310" customFormat="false" ht="13.8" hidden="false" customHeight="false" outlineLevel="0" collapsed="false">
      <c r="A310" s="5" t="n">
        <v>26.9797927328476</v>
      </c>
      <c r="B310" s="5" t="n">
        <v>1.42020726715243</v>
      </c>
    </row>
    <row r="311" customFormat="false" ht="13.8" hidden="false" customHeight="false" outlineLevel="0" collapsed="false">
      <c r="A311" s="5" t="n">
        <v>26.277276205966</v>
      </c>
      <c r="B311" s="5" t="n">
        <v>2.522723794034</v>
      </c>
    </row>
    <row r="312" customFormat="false" ht="13.8" hidden="false" customHeight="false" outlineLevel="0" collapsed="false">
      <c r="A312" s="5" t="n">
        <v>25.719815941405</v>
      </c>
      <c r="B312" s="5" t="n">
        <v>1.08018405859502</v>
      </c>
    </row>
    <row r="313" customFormat="false" ht="13.8" hidden="false" customHeight="false" outlineLevel="0" collapsed="false">
      <c r="A313" s="5" t="n">
        <v>27.4914600760022</v>
      </c>
      <c r="B313" s="5" t="n">
        <v>6.00853992399779</v>
      </c>
    </row>
    <row r="314" customFormat="false" ht="13.8" hidden="false" customHeight="false" outlineLevel="0" collapsed="false">
      <c r="A314" s="5" t="n">
        <v>31.7301907472296</v>
      </c>
      <c r="B314" s="5" t="n">
        <v>9.76980925277041</v>
      </c>
    </row>
    <row r="315" customFormat="false" ht="13.8" hidden="false" customHeight="false" outlineLevel="0" collapsed="false">
      <c r="A315" s="5" t="n">
        <v>34.7578953600462</v>
      </c>
      <c r="B315" s="5" t="n">
        <v>3.34210463995375</v>
      </c>
    </row>
    <row r="316" customFormat="false" ht="13.8" hidden="false" customHeight="false" outlineLevel="0" collapsed="false">
      <c r="A316" s="5" t="n">
        <v>30.6113698320732</v>
      </c>
      <c r="B316" s="5" t="n">
        <v>1.48863016792675</v>
      </c>
    </row>
    <row r="317" customFormat="false" ht="13.8" hidden="false" customHeight="false" outlineLevel="0" collapsed="false">
      <c r="A317" s="5" t="n">
        <v>34.0760579904628</v>
      </c>
      <c r="B317" s="5" t="n">
        <v>3.12394200953724</v>
      </c>
    </row>
    <row r="318" customFormat="false" ht="13.8" hidden="false" customHeight="false" outlineLevel="0" collapsed="false">
      <c r="A318" s="5" t="n">
        <v>27.7236946431398</v>
      </c>
      <c r="B318" s="5" t="n">
        <v>0.276305356860249</v>
      </c>
    </row>
    <row r="319" customFormat="false" ht="13.8" hidden="false" customHeight="false" outlineLevel="0" collapsed="false">
      <c r="A319" s="5" t="n">
        <v>26.4035204166952</v>
      </c>
      <c r="B319" s="5" t="n">
        <v>-0.00352041669517433</v>
      </c>
    </row>
    <row r="320" customFormat="false" ht="13.8" hidden="false" customHeight="false" outlineLevel="0" collapsed="false">
      <c r="A320" s="5" t="n">
        <v>25.8791571391369</v>
      </c>
      <c r="B320" s="5" t="n">
        <v>-1.57915713913686</v>
      </c>
    </row>
    <row r="321" customFormat="false" ht="13.8" hidden="false" customHeight="false" outlineLevel="0" collapsed="false">
      <c r="A321" s="5" t="n">
        <v>23.8288380530459</v>
      </c>
      <c r="B321" s="5" t="n">
        <v>-4.72883805304592</v>
      </c>
    </row>
    <row r="322" customFormat="false" ht="13.8" hidden="false" customHeight="false" outlineLevel="0" collapsed="false">
      <c r="A322" s="5" t="n">
        <v>31.4857429336989</v>
      </c>
      <c r="B322" s="5" t="n">
        <v>2.81425706630106</v>
      </c>
    </row>
    <row r="323" customFormat="false" ht="13.8" hidden="false" customHeight="false" outlineLevel="0" collapsed="false">
      <c r="A323" s="5" t="n">
        <v>29.9597621288482</v>
      </c>
      <c r="B323" s="5" t="n">
        <v>-0.15976212884819</v>
      </c>
    </row>
    <row r="324" customFormat="false" ht="13.8" hidden="false" customHeight="false" outlineLevel="0" collapsed="false">
      <c r="A324" s="5" t="n">
        <v>31.207744316565</v>
      </c>
      <c r="B324" s="5" t="n">
        <v>0.0922556834349599</v>
      </c>
    </row>
    <row r="325" customFormat="false" ht="13.8" hidden="false" customHeight="false" outlineLevel="0" collapsed="false">
      <c r="A325" s="5" t="n">
        <v>31.4377756289215</v>
      </c>
      <c r="B325" s="5" t="n">
        <v>5.56222437107846</v>
      </c>
    </row>
    <row r="326" customFormat="false" ht="13.8" hidden="false" customHeight="false" outlineLevel="0" collapsed="false">
      <c r="A326" s="5" t="n">
        <v>32.6147385230998</v>
      </c>
      <c r="B326" s="5" t="n">
        <v>-0.414738523099821</v>
      </c>
    </row>
    <row r="327" customFormat="false" ht="13.8" hidden="false" customHeight="false" outlineLevel="0" collapsed="false">
      <c r="A327" s="5" t="n">
        <v>33.6029037650707</v>
      </c>
      <c r="B327" s="5" t="n">
        <v>12.9970962349293</v>
      </c>
    </row>
    <row r="328" customFormat="false" ht="13.8" hidden="false" customHeight="false" outlineLevel="0" collapsed="false">
      <c r="A328" s="5" t="n">
        <v>26.6049209164587</v>
      </c>
      <c r="B328" s="5" t="n">
        <v>1.29507908354133</v>
      </c>
    </row>
    <row r="329" customFormat="false" ht="13.8" hidden="false" customHeight="false" outlineLevel="0" collapsed="false">
      <c r="A329" s="5" t="n">
        <v>33.6979605027842</v>
      </c>
      <c r="B329" s="5" t="n">
        <v>7.10203949721577</v>
      </c>
    </row>
    <row r="330" customFormat="false" ht="13.8" hidden="false" customHeight="false" outlineLevel="0" collapsed="false">
      <c r="A330" s="5" t="n">
        <v>32.9933986263204</v>
      </c>
      <c r="B330" s="5" t="n">
        <v>11.3066013736796</v>
      </c>
    </row>
    <row r="331" customFormat="false" ht="13.8" hidden="false" customHeight="false" outlineLevel="0" collapsed="false">
      <c r="A331" s="5" t="n">
        <v>31.5067996149098</v>
      </c>
      <c r="B331" s="5" t="n">
        <v>11.8932003850902</v>
      </c>
    </row>
    <row r="332" customFormat="false" ht="13.8" hidden="false" customHeight="false" outlineLevel="0" collapsed="false">
      <c r="A332" s="5" t="n">
        <v>26.9811105579904</v>
      </c>
      <c r="B332" s="5" t="n">
        <v>9.41888944200962</v>
      </c>
    </row>
    <row r="333" customFormat="false" ht="13.8" hidden="false" customHeight="false" outlineLevel="0" collapsed="false">
      <c r="A333" s="5" t="n">
        <v>26.0623185256683</v>
      </c>
      <c r="B333" s="5" t="n">
        <v>3.93768147433174</v>
      </c>
    </row>
    <row r="334" customFormat="false" ht="13.8" hidden="false" customHeight="false" outlineLevel="0" collapsed="false">
      <c r="A334" s="5" t="n">
        <v>35.0388432960348</v>
      </c>
      <c r="B334" s="5" t="n">
        <v>9.56115670396524</v>
      </c>
    </row>
    <row r="335" customFormat="false" ht="13.8" hidden="false" customHeight="false" outlineLevel="0" collapsed="false">
      <c r="A335" s="5" t="n">
        <v>33.8937029697599</v>
      </c>
      <c r="B335" s="5" t="n">
        <v>7.00629703024011</v>
      </c>
    </row>
    <row r="336" customFormat="false" ht="13.8" hidden="false" customHeight="false" outlineLevel="0" collapsed="false">
      <c r="A336" s="5" t="n">
        <v>33.5630333086982</v>
      </c>
      <c r="B336" s="5" t="n">
        <v>0.236966691301845</v>
      </c>
    </row>
    <row r="337" customFormat="false" ht="13.8" hidden="false" customHeight="false" outlineLevel="0" collapsed="false">
      <c r="A337" s="5" t="n">
        <v>33.8018615783848</v>
      </c>
      <c r="B337" s="5" t="n">
        <v>-4.00186157838479</v>
      </c>
    </row>
    <row r="338" customFormat="false" ht="13.8" hidden="false" customHeight="false" outlineLevel="0" collapsed="false">
      <c r="A338" s="5" t="n">
        <v>27.4717863109292</v>
      </c>
      <c r="B338" s="5" t="n">
        <v>5.22821368907079</v>
      </c>
    </row>
    <row r="339" customFormat="false" ht="13.8" hidden="false" customHeight="false" outlineLevel="0" collapsed="false">
      <c r="A339" s="5" t="n">
        <v>30.6675067503304</v>
      </c>
      <c r="B339" s="5" t="n">
        <v>-6.96750675033042</v>
      </c>
    </row>
    <row r="340" customFormat="false" ht="13.8" hidden="false" customHeight="false" outlineLevel="0" collapsed="false">
      <c r="A340" s="5" t="n">
        <v>29.6876866825199</v>
      </c>
      <c r="B340" s="5" t="n">
        <v>5.31231331748008</v>
      </c>
    </row>
    <row r="341" customFormat="false" ht="13.8" hidden="false" customHeight="false" outlineLevel="0" collapsed="false">
      <c r="A341" s="5" t="n">
        <v>25.8947171686227</v>
      </c>
      <c r="B341" s="5" t="n">
        <v>-2.29471716862267</v>
      </c>
    </row>
    <row r="342" customFormat="false" ht="13.8" hidden="false" customHeight="false" outlineLevel="0" collapsed="false">
      <c r="A342" s="5" t="n">
        <v>32.6314442882075</v>
      </c>
      <c r="B342" s="5" t="n">
        <v>-0.231444288207491</v>
      </c>
    </row>
    <row r="343" customFormat="false" ht="13.8" hidden="false" customHeight="false" outlineLevel="0" collapsed="false">
      <c r="A343" s="5" t="n">
        <v>29.434128971588</v>
      </c>
      <c r="B343" s="5" t="n">
        <v>-2.234128971588</v>
      </c>
    </row>
    <row r="344" customFormat="false" ht="13.8" hidden="false" customHeight="false" outlineLevel="0" collapsed="false">
      <c r="A344" s="5" t="n">
        <v>28.8417519698521</v>
      </c>
      <c r="B344" s="5" t="n">
        <v>-2.24175196985211</v>
      </c>
    </row>
    <row r="345" customFormat="false" ht="13.8" hidden="false" customHeight="false" outlineLevel="0" collapsed="false">
      <c r="A345" s="5" t="n">
        <v>28.7453571085782</v>
      </c>
      <c r="B345" s="5" t="n">
        <v>-2.94535710857822</v>
      </c>
    </row>
    <row r="346" customFormat="false" ht="13.8" hidden="false" customHeight="false" outlineLevel="0" collapsed="false">
      <c r="A346" s="5" t="n">
        <v>27.106470598462</v>
      </c>
      <c r="B346" s="5" t="n">
        <v>-3.60647059846201</v>
      </c>
    </row>
    <row r="347" customFormat="false" ht="13.8" hidden="false" customHeight="false" outlineLevel="0" collapsed="false">
      <c r="A347" s="5" t="n">
        <v>29.885939783152</v>
      </c>
      <c r="B347" s="5" t="n">
        <v>0.114060216847953</v>
      </c>
    </row>
    <row r="348" customFormat="false" ht="13.8" hidden="false" customHeight="false" outlineLevel="0" collapsed="false">
      <c r="A348" s="5" t="n">
        <v>36.5956047643724</v>
      </c>
      <c r="B348" s="5" t="n">
        <v>2.50439523562765</v>
      </c>
    </row>
    <row r="349" customFormat="false" ht="13.8" hidden="false" customHeight="false" outlineLevel="0" collapsed="false">
      <c r="A349" s="5" t="n">
        <v>32.9281529311404</v>
      </c>
      <c r="B349" s="5" t="n">
        <v>6.07184706885961</v>
      </c>
    </row>
    <row r="350" customFormat="false" ht="13.8" hidden="false" customHeight="false" outlineLevel="0" collapsed="false">
      <c r="A350" s="5" t="n">
        <v>36.501447462922</v>
      </c>
      <c r="B350" s="5" t="n">
        <v>-1.401447462922</v>
      </c>
    </row>
    <row r="351" customFormat="false" ht="13.8" hidden="false" customHeight="false" outlineLevel="0" collapsed="false">
      <c r="A351" s="5" t="n">
        <v>34.8305702358502</v>
      </c>
      <c r="B351" s="5" t="n">
        <v>-2.53057023585018</v>
      </c>
    </row>
    <row r="352" customFormat="false" ht="13.8" hidden="false" customHeight="false" outlineLevel="0" collapsed="false">
      <c r="A352" s="5" t="n">
        <v>35.3665038295444</v>
      </c>
      <c r="B352" s="5" t="n">
        <v>1.63349617045557</v>
      </c>
    </row>
    <row r="353" customFormat="false" ht="13.8" hidden="false" customHeight="false" outlineLevel="0" collapsed="false">
      <c r="A353" s="5" t="n">
        <v>34.8042967676302</v>
      </c>
      <c r="B353" s="5" t="n">
        <v>2.89570323236982</v>
      </c>
    </row>
    <row r="354" customFormat="false" ht="13.8" hidden="false" customHeight="false" outlineLevel="0" collapsed="false">
      <c r="A354" s="5" t="n">
        <v>35.07314090831</v>
      </c>
      <c r="B354" s="5" t="n">
        <v>-0.973140908310015</v>
      </c>
    </row>
    <row r="355" customFormat="false" ht="13.8" hidden="false" customHeight="false" outlineLevel="0" collapsed="false">
      <c r="A355" s="5" t="n">
        <v>30.9180164453087</v>
      </c>
      <c r="B355" s="5" t="n">
        <v>3.78198355469128</v>
      </c>
    </row>
    <row r="356" customFormat="false" ht="13.8" hidden="false" customHeight="false" outlineLevel="0" collapsed="false">
      <c r="A356" s="5" t="n">
        <v>31.9980511624548</v>
      </c>
      <c r="B356" s="5" t="n">
        <v>2.40194883754518</v>
      </c>
    </row>
    <row r="357" customFormat="false" ht="13.8" hidden="false" customHeight="false" outlineLevel="0" collapsed="false">
      <c r="A357" s="5" t="n">
        <v>30.1662434908768</v>
      </c>
      <c r="B357" s="5" t="n">
        <v>-0.266243490876768</v>
      </c>
    </row>
    <row r="358" customFormat="false" ht="13.8" hidden="false" customHeight="false" outlineLevel="0" collapsed="false">
      <c r="A358" s="5" t="n">
        <v>32.298366100287</v>
      </c>
      <c r="B358" s="5" t="n">
        <v>0.701633899712995</v>
      </c>
    </row>
    <row r="359" customFormat="false" ht="13.8" hidden="false" customHeight="false" outlineLevel="0" collapsed="false">
      <c r="A359" s="5" t="n">
        <v>31.4776535105862</v>
      </c>
      <c r="B359" s="5" t="n">
        <v>3.02234648941385</v>
      </c>
    </row>
    <row r="360" customFormat="false" ht="13.8" hidden="false" customHeight="false" outlineLevel="0" collapsed="false">
      <c r="A360" s="5" t="n">
        <v>33.6437857440796</v>
      </c>
      <c r="B360" s="5" t="n">
        <v>0.0562142559203735</v>
      </c>
    </row>
    <row r="361" customFormat="false" ht="13.8" hidden="false" customHeight="false" outlineLevel="0" collapsed="false">
      <c r="A361" s="5" t="n">
        <v>32.9433798839197</v>
      </c>
      <c r="B361" s="5" t="n">
        <v>-0.543379883919677</v>
      </c>
    </row>
    <row r="362" customFormat="false" ht="13.8" hidden="false" customHeight="false" outlineLevel="0" collapsed="false">
      <c r="A362" s="5" t="n">
        <v>30.852415632517</v>
      </c>
      <c r="B362" s="5" t="n">
        <v>2.04758436748298</v>
      </c>
    </row>
    <row r="363" customFormat="false" ht="13.8" hidden="false" customHeight="false" outlineLevel="0" collapsed="false">
      <c r="A363" s="5" t="n">
        <v>31.4273790912906</v>
      </c>
      <c r="B363" s="5" t="n">
        <v>0.172620908709398</v>
      </c>
    </row>
    <row r="364" customFormat="false" ht="13.8" hidden="false" customHeight="false" outlineLevel="0" collapsed="false">
      <c r="A364" s="5" t="n">
        <v>26.5379598244809</v>
      </c>
      <c r="B364" s="5" t="n">
        <v>1.56204017551914</v>
      </c>
    </row>
    <row r="365" customFormat="false" ht="13.8" hidden="false" customHeight="false" outlineLevel="0" collapsed="false">
      <c r="A365" s="5" t="n">
        <v>26.2207408010115</v>
      </c>
      <c r="B365" s="5" t="n">
        <v>4.47925919898846</v>
      </c>
    </row>
    <row r="366" customFormat="false" ht="13.8" hidden="false" customHeight="false" outlineLevel="0" collapsed="false">
      <c r="A366" s="5" t="n">
        <v>28.6311451468426</v>
      </c>
      <c r="B366" s="5" t="n">
        <v>-3.23114514684265</v>
      </c>
    </row>
    <row r="367" customFormat="false" ht="13.8" hidden="false" customHeight="false" outlineLevel="0" collapsed="false">
      <c r="A367" s="5" t="n">
        <v>28.0520136740928</v>
      </c>
      <c r="B367" s="5" t="n">
        <v>-3.85201367409279</v>
      </c>
    </row>
    <row r="368" customFormat="false" ht="13.8" hidden="false" customHeight="false" outlineLevel="0" collapsed="false">
      <c r="A368" s="5" t="n">
        <v>23.9242182270999</v>
      </c>
      <c r="B368" s="5" t="n">
        <v>-1.52421822709993</v>
      </c>
    </row>
    <row r="369" customFormat="false" ht="13.8" hidden="false" customHeight="false" outlineLevel="0" collapsed="false">
      <c r="A369" s="5" t="n">
        <v>23.6771566392632</v>
      </c>
      <c r="B369" s="5" t="n">
        <v>2.92284336073684</v>
      </c>
    </row>
    <row r="370" customFormat="false" ht="13.8" hidden="false" customHeight="false" outlineLevel="0" collapsed="false">
      <c r="A370" s="5" t="n">
        <v>26.1202856542105</v>
      </c>
      <c r="B370" s="5" t="n">
        <v>-5.92028565421055</v>
      </c>
    </row>
    <row r="371" customFormat="false" ht="13.8" hidden="false" customHeight="false" outlineLevel="0" collapsed="false">
      <c r="A371" s="5" t="n">
        <v>23.9115386016674</v>
      </c>
      <c r="B371" s="5" t="n">
        <v>-6.31153860166739</v>
      </c>
    </row>
    <row r="372" customFormat="false" ht="13.8" hidden="false" customHeight="false" outlineLevel="0" collapsed="false">
      <c r="A372" s="5" t="n">
        <v>29.2610873552053</v>
      </c>
      <c r="B372" s="5" t="n">
        <v>-1.26108735520534</v>
      </c>
    </row>
    <row r="373" customFormat="false" ht="13.8" hidden="false" customHeight="false" outlineLevel="0" collapsed="false">
      <c r="A373" s="5" t="n">
        <v>28.9402707437444</v>
      </c>
      <c r="B373" s="5" t="n">
        <v>-1.94027074374445</v>
      </c>
    </row>
    <row r="374" customFormat="false" ht="13.8" hidden="false" customHeight="false" outlineLevel="0" collapsed="false">
      <c r="A374" s="5" t="n">
        <v>30.5168738216567</v>
      </c>
      <c r="B374" s="5" t="n">
        <v>3.48312617834335</v>
      </c>
    </row>
    <row r="375" customFormat="false" ht="13.8" hidden="false" customHeight="false" outlineLevel="0" collapsed="false">
      <c r="A375" s="5" t="n">
        <v>29.2051655756352</v>
      </c>
      <c r="B375" s="5" t="n">
        <v>1.79483442436476</v>
      </c>
    </row>
    <row r="376" customFormat="false" ht="13.8" hidden="false" customHeight="false" outlineLevel="0" collapsed="false">
      <c r="A376" s="5" t="n">
        <v>29.9808530449422</v>
      </c>
      <c r="B376" s="5" t="n">
        <v>-0.980853044942237</v>
      </c>
    </row>
    <row r="377" customFormat="false" ht="13.8" hidden="false" customHeight="false" outlineLevel="0" collapsed="false">
      <c r="A377" s="5" t="n">
        <v>28.9828393141157</v>
      </c>
      <c r="B377" s="5" t="n">
        <v>-1.98283931411572</v>
      </c>
    </row>
    <row r="378" customFormat="false" ht="13.8" hidden="false" customHeight="false" outlineLevel="0" collapsed="false">
      <c r="A378" s="5" t="n">
        <v>27.7347494546998</v>
      </c>
      <c r="B378" s="5" t="n">
        <v>-3.73474945469984</v>
      </c>
    </row>
    <row r="379" customFormat="false" ht="13.8" hidden="false" customHeight="false" outlineLevel="0" collapsed="false">
      <c r="A379" s="5" t="n">
        <v>27.5296327669366</v>
      </c>
      <c r="B379" s="5" t="n">
        <v>-4.52963276693657</v>
      </c>
    </row>
    <row r="380" customFormat="false" ht="13.8" hidden="false" customHeight="false" outlineLevel="0" collapsed="false">
      <c r="A380" s="5" t="n">
        <v>34.5449509467166</v>
      </c>
      <c r="B380" s="5" t="n">
        <v>1.45504905328342</v>
      </c>
    </row>
    <row r="381" customFormat="false" ht="13.8" hidden="false" customHeight="false" outlineLevel="0" collapsed="false">
      <c r="A381" s="5" t="n">
        <v>35.7538896535813</v>
      </c>
      <c r="B381" s="5" t="n">
        <v>1.24611034641867</v>
      </c>
    </row>
    <row r="382" customFormat="false" ht="13.8" hidden="false" customHeight="false" outlineLevel="0" collapsed="false">
      <c r="A382" s="5" t="n">
        <v>36.0668548423587</v>
      </c>
      <c r="B382" s="5" t="n">
        <v>-5.06685484235872</v>
      </c>
    </row>
    <row r="383" customFormat="false" ht="13.8" hidden="false" customHeight="false" outlineLevel="0" collapsed="false">
      <c r="A383" s="5" t="n">
        <v>32.2520606297836</v>
      </c>
      <c r="B383" s="5" t="n">
        <v>5.74793937021637</v>
      </c>
    </row>
    <row r="384" customFormat="false" ht="13.8" hidden="false" customHeight="false" outlineLevel="0" collapsed="false">
      <c r="A384" s="5" t="n">
        <v>32.2427646043774</v>
      </c>
      <c r="B384" s="5" t="n">
        <v>3.75723539562257</v>
      </c>
    </row>
    <row r="385" customFormat="false" ht="13.8" hidden="false" customHeight="false" outlineLevel="0" collapsed="false">
      <c r="A385" s="5" t="n">
        <v>34.8001536857045</v>
      </c>
      <c r="B385" s="5" t="n">
        <v>1.19984631429546</v>
      </c>
    </row>
    <row r="386" customFormat="false" ht="13.8" hidden="false" customHeight="false" outlineLevel="0" collapsed="false">
      <c r="A386" s="5" t="n">
        <v>34.4389306045593</v>
      </c>
      <c r="B386" s="5" t="n">
        <v>1.56106939544075</v>
      </c>
    </row>
    <row r="387" customFormat="false" ht="13.8" hidden="false" customHeight="false" outlineLevel="0" collapsed="false">
      <c r="A387" s="5" t="n">
        <v>34.4767582597714</v>
      </c>
      <c r="B387" s="5" t="n">
        <v>-0.47675825977143</v>
      </c>
    </row>
    <row r="388" customFormat="false" ht="13.8" hidden="false" customHeight="false" outlineLevel="0" collapsed="false">
      <c r="A388" s="5" t="n">
        <v>35.8858335112887</v>
      </c>
      <c r="B388" s="5" t="n">
        <v>2.11416648871126</v>
      </c>
    </row>
    <row r="389" customFormat="false" ht="13.8" hidden="false" customHeight="false" outlineLevel="0" collapsed="false">
      <c r="A389" s="5" t="n">
        <v>35.9474623588703</v>
      </c>
      <c r="B389" s="5" t="n">
        <v>-3.9474623588703</v>
      </c>
    </row>
    <row r="390" customFormat="false" ht="13.8" hidden="false" customHeight="false" outlineLevel="0" collapsed="false">
      <c r="A390" s="5" t="n">
        <v>35.791961192317</v>
      </c>
      <c r="B390" s="5" t="n">
        <v>2.20803880768295</v>
      </c>
    </row>
    <row r="391" customFormat="false" ht="13.8" hidden="false" customHeight="false" outlineLevel="0" collapsed="false">
      <c r="A391" s="5" t="n">
        <v>26.8861293401829</v>
      </c>
      <c r="B391" s="5" t="n">
        <v>-1.88612934018287</v>
      </c>
    </row>
    <row r="392" customFormat="false" ht="13.8" hidden="false" customHeight="false" outlineLevel="0" collapsed="false">
      <c r="A392" s="5" t="n">
        <v>28.410351721826</v>
      </c>
      <c r="B392" s="5" t="n">
        <v>9.58964827817395</v>
      </c>
    </row>
    <row r="393" customFormat="false" ht="13.8" hidden="false" customHeight="false" outlineLevel="0" collapsed="false">
      <c r="A393" s="5" t="n">
        <v>29.7400237410265</v>
      </c>
      <c r="B393" s="5" t="n">
        <v>-3.7400237410265</v>
      </c>
    </row>
    <row r="394" customFormat="false" ht="13.8" hidden="false" customHeight="false" outlineLevel="0" collapsed="false">
      <c r="A394" s="5" t="n">
        <v>28.4280133901577</v>
      </c>
      <c r="B394" s="5" t="n">
        <v>-6.4280133901577</v>
      </c>
    </row>
    <row r="395" customFormat="false" ht="13.8" hidden="false" customHeight="false" outlineLevel="0" collapsed="false">
      <c r="A395" s="5" t="n">
        <v>31.7371790297677</v>
      </c>
      <c r="B395" s="5" t="n">
        <v>0.262820970232298</v>
      </c>
    </row>
    <row r="396" customFormat="false" ht="13.8" hidden="false" customHeight="false" outlineLevel="0" collapsed="false">
      <c r="A396" s="5" t="n">
        <v>30.7475919009546</v>
      </c>
      <c r="B396" s="5" t="n">
        <v>5.25240809904544</v>
      </c>
    </row>
    <row r="397" customFormat="false" ht="13.8" hidden="false" customHeight="false" outlineLevel="0" collapsed="false">
      <c r="A397" s="5" t="n">
        <v>27.4913044340921</v>
      </c>
      <c r="B397" s="5" t="n">
        <v>-0.491304434092122</v>
      </c>
    </row>
    <row r="398" customFormat="false" ht="13.8" hidden="false" customHeight="false" outlineLevel="0" collapsed="false">
      <c r="A398" s="5" t="n">
        <v>28.2509140465288</v>
      </c>
      <c r="B398" s="5" t="n">
        <v>-1.25091404652878</v>
      </c>
    </row>
    <row r="399" customFormat="false" ht="13.8" hidden="false" customHeight="false" outlineLevel="0" collapsed="false">
      <c r="A399" s="5" t="n">
        <v>34.5328588020979</v>
      </c>
      <c r="B399" s="5" t="n">
        <v>9.46714119790205</v>
      </c>
    </row>
    <row r="400" customFormat="false" ht="13.8" hidden="false" customHeight="false" outlineLevel="0" collapsed="false">
      <c r="A400" s="5" t="n">
        <v>31.1231386357131</v>
      </c>
      <c r="B400" s="5" t="n">
        <v>0.876861364286924</v>
      </c>
    </row>
    <row r="401" customFormat="false" ht="13.8" hidden="false" customHeight="false" outlineLevel="0" collapsed="false">
      <c r="A401" s="5" t="n">
        <v>29.3268960165189</v>
      </c>
      <c r="B401" s="5" t="n">
        <v>-1.32689601651887</v>
      </c>
    </row>
    <row r="402" customFormat="false" ht="13.8" hidden="false" customHeight="false" outlineLevel="0" collapsed="false">
      <c r="A402" s="6" t="n">
        <v>28.7022166389636</v>
      </c>
      <c r="B402" s="6" t="n">
        <v>2.29778336103639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4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RowHeight="13.8"/>
  <cols>
    <col collapsed="false" hidden="false" max="2" min="1" style="0" width="9.10526315789474"/>
    <col collapsed="false" hidden="false" max="3" min="3" style="0" width="28.1740890688259"/>
    <col collapsed="false" hidden="false" max="11" min="4" style="0" width="9.10526315789474"/>
    <col collapsed="false" hidden="false" max="12" min="12" style="0" width="1.10121457489879"/>
    <col collapsed="false" hidden="false" max="1025" min="13" style="0" width="9.10526315789474"/>
  </cols>
  <sheetData>
    <row r="2" customFormat="false" ht="13.8" hidden="false" customHeight="false" outlineLevel="0" collapsed="false">
      <c r="C2" s="8" t="s">
        <v>56</v>
      </c>
      <c r="D2" s="0" t="s">
        <v>57</v>
      </c>
      <c r="M2" s="0" t="s">
        <v>58</v>
      </c>
    </row>
    <row r="3" customFormat="false" ht="13.8" hidden="false" customHeight="false" outlineLevel="0" collapsed="false">
      <c r="A3" s="9" t="n">
        <v>-2.90343223676797</v>
      </c>
      <c r="B3" s="0" t="n">
        <v>1</v>
      </c>
      <c r="C3" s="8" t="n">
        <f aca="false">ROUND(A3*B3,1)</f>
        <v>-2.9</v>
      </c>
      <c r="D3" s="8" t="n">
        <v>1</v>
      </c>
      <c r="M3" s="0" t="s">
        <v>59</v>
      </c>
    </row>
    <row r="4" customFormat="false" ht="13.8" hidden="false" customHeight="false" outlineLevel="0" collapsed="false">
      <c r="A4" s="9" t="n">
        <v>-2.57780604794859</v>
      </c>
      <c r="B4" s="0" t="n">
        <v>1</v>
      </c>
      <c r="C4" s="8" t="n">
        <f aca="false">ROUND(A4*B4,1)</f>
        <v>-2.6</v>
      </c>
      <c r="D4" s="8" t="n">
        <f aca="false">IF(C4=C3,D3+1,1)</f>
        <v>1</v>
      </c>
      <c r="M4" s="0" t="s">
        <v>60</v>
      </c>
    </row>
    <row r="5" customFormat="false" ht="13.8" hidden="false" customHeight="false" outlineLevel="0" collapsed="false">
      <c r="A5" s="9" t="n">
        <v>-2.40708478308047</v>
      </c>
      <c r="B5" s="0" t="n">
        <v>1</v>
      </c>
      <c r="C5" s="8" t="n">
        <f aca="false">ROUND(A5*B5,1)</f>
        <v>-2.4</v>
      </c>
      <c r="D5" s="8" t="n">
        <f aca="false">IF(C5=C4,D4+1,1)</f>
        <v>1</v>
      </c>
      <c r="M5" s="0" t="s">
        <v>61</v>
      </c>
    </row>
    <row r="6" customFormat="false" ht="13.8" hidden="false" customHeight="false" outlineLevel="0" collapsed="false">
      <c r="A6" s="9" t="n">
        <v>-2.22781290371783</v>
      </c>
      <c r="B6" s="0" t="n">
        <v>1</v>
      </c>
      <c r="C6" s="8" t="n">
        <f aca="false">ROUND(A6*B6,1)</f>
        <v>-2.2</v>
      </c>
      <c r="D6" s="8" t="n">
        <f aca="false">IF(C6=C5,D5+1,1)</f>
        <v>1</v>
      </c>
      <c r="M6" s="0" t="s">
        <v>62</v>
      </c>
    </row>
    <row r="7" customFormat="false" ht="13.8" hidden="false" customHeight="false" outlineLevel="0" collapsed="false">
      <c r="A7" s="9" t="n">
        <v>-2.1720798085553</v>
      </c>
      <c r="B7" s="0" t="n">
        <v>1</v>
      </c>
      <c r="C7" s="8" t="n">
        <f aca="false">ROUND(A7*B7,1)</f>
        <v>-2.2</v>
      </c>
      <c r="D7" s="8" t="n">
        <f aca="false">IF(C7=C6,D6+1,1)</f>
        <v>2</v>
      </c>
      <c r="M7" s="0" t="s">
        <v>63</v>
      </c>
    </row>
    <row r="8" customFormat="false" ht="14.95" hidden="false" customHeight="false" outlineLevel="0" collapsed="false">
      <c r="A8" s="9" t="n">
        <v>-2.10750571778782</v>
      </c>
      <c r="B8" s="0" t="n">
        <v>1</v>
      </c>
      <c r="C8" s="8" t="n">
        <f aca="false">ROUND(A8*B8,1)</f>
        <v>-2.1</v>
      </c>
      <c r="D8" s="8" t="n">
        <f aca="false">IF(C8=C7,D7+1,1)</f>
        <v>1</v>
      </c>
      <c r="M8" s="0" t="s">
        <v>64</v>
      </c>
    </row>
    <row r="9" customFormat="false" ht="13.8" hidden="false" customHeight="false" outlineLevel="0" collapsed="false">
      <c r="A9" s="9" t="n">
        <v>-1.9443217580136</v>
      </c>
      <c r="B9" s="0" t="n">
        <v>1</v>
      </c>
      <c r="C9" s="8" t="n">
        <f aca="false">ROUND(A9*B9,1)</f>
        <v>-1.9</v>
      </c>
      <c r="D9" s="8" t="n">
        <f aca="false">IF(C9=C8,D8+1,1)</f>
        <v>1</v>
      </c>
      <c r="M9" s="0" t="s">
        <v>65</v>
      </c>
    </row>
    <row r="10" customFormat="false" ht="13.8" hidden="false" customHeight="false" outlineLevel="0" collapsed="false">
      <c r="A10" s="9" t="n">
        <v>-1.92777617278659</v>
      </c>
      <c r="B10" s="0" t="n">
        <v>1</v>
      </c>
      <c r="C10" s="8" t="n">
        <f aca="false">ROUND(A10*B10,1)</f>
        <v>-1.9</v>
      </c>
      <c r="D10" s="8" t="n">
        <f aca="false">IF(C10=C9,D9+1,1)</f>
        <v>2</v>
      </c>
    </row>
    <row r="11" customFormat="false" ht="13.8" hidden="false" customHeight="false" outlineLevel="0" collapsed="false">
      <c r="A11" s="9" t="n">
        <v>-1.90909089401625</v>
      </c>
      <c r="B11" s="0" t="n">
        <v>1</v>
      </c>
      <c r="C11" s="8" t="n">
        <f aca="false">ROUND(A11*B11,1)</f>
        <v>-1.9</v>
      </c>
      <c r="D11" s="8" t="n">
        <f aca="false">IF(C11=C10,D10+1,1)</f>
        <v>3</v>
      </c>
    </row>
    <row r="12" customFormat="false" ht="13.8" hidden="false" customHeight="false" outlineLevel="0" collapsed="false">
      <c r="A12" s="9" t="n">
        <v>-1.87487294056311</v>
      </c>
      <c r="B12" s="0" t="n">
        <v>1</v>
      </c>
      <c r="C12" s="8" t="n">
        <f aca="false">ROUND(A12*B12,1)</f>
        <v>-1.9</v>
      </c>
      <c r="D12" s="8" t="n">
        <f aca="false">IF(C12=C11,D11+1,1)</f>
        <v>4</v>
      </c>
    </row>
    <row r="13" customFormat="false" ht="13.8" hidden="false" customHeight="false" outlineLevel="0" collapsed="false">
      <c r="A13" s="9" t="n">
        <v>-1.8579629573143</v>
      </c>
      <c r="B13" s="0" t="n">
        <v>1</v>
      </c>
      <c r="C13" s="8" t="n">
        <f aca="false">ROUND(A13*B13,1)</f>
        <v>-1.9</v>
      </c>
      <c r="D13" s="8" t="n">
        <f aca="false">IF(C13=C12,D12+1,1)</f>
        <v>5</v>
      </c>
    </row>
    <row r="14" customFormat="false" ht="13.8" hidden="false" customHeight="false" outlineLevel="0" collapsed="false">
      <c r="A14" s="9" t="n">
        <v>-1.79074614697636</v>
      </c>
      <c r="B14" s="0" t="n">
        <v>1</v>
      </c>
      <c r="C14" s="8" t="n">
        <f aca="false">ROUND(A14*B14,1)</f>
        <v>-1.8</v>
      </c>
      <c r="D14" s="8" t="n">
        <f aca="false">IF(C14=C13,D13+1,1)</f>
        <v>1</v>
      </c>
    </row>
    <row r="15" customFormat="false" ht="13.8" hidden="false" customHeight="false" outlineLevel="0" collapsed="false">
      <c r="A15" s="9" t="n">
        <v>-1.75611779700637</v>
      </c>
      <c r="B15" s="0" t="n">
        <v>1</v>
      </c>
      <c r="C15" s="8" t="n">
        <f aca="false">ROUND(A15*B15,1)</f>
        <v>-1.8</v>
      </c>
      <c r="D15" s="8" t="n">
        <f aca="false">IF(C15=C14,D14+1,1)</f>
        <v>2</v>
      </c>
    </row>
    <row r="16" customFormat="false" ht="13.8" hidden="false" customHeight="false" outlineLevel="0" collapsed="false">
      <c r="A16" s="9" t="n">
        <v>-1.71655624591157</v>
      </c>
      <c r="B16" s="0" t="n">
        <v>1</v>
      </c>
      <c r="C16" s="8" t="n">
        <f aca="false">ROUND(A16*B16,1)</f>
        <v>-1.7</v>
      </c>
      <c r="D16" s="8" t="n">
        <f aca="false">IF(C16=C15,D15+1,1)</f>
        <v>1</v>
      </c>
    </row>
    <row r="17" customFormat="false" ht="13.8" hidden="false" customHeight="false" outlineLevel="0" collapsed="false">
      <c r="A17" s="9" t="n">
        <v>-1.68971948128569</v>
      </c>
      <c r="B17" s="0" t="n">
        <v>1</v>
      </c>
      <c r="C17" s="8" t="n">
        <f aca="false">ROUND(A17*B17,1)</f>
        <v>-1.7</v>
      </c>
      <c r="D17" s="8" t="n">
        <f aca="false">IF(C17=C16,D16+1,1)</f>
        <v>2</v>
      </c>
    </row>
    <row r="18" customFormat="false" ht="13.8" hidden="false" customHeight="false" outlineLevel="0" collapsed="false">
      <c r="A18" s="9" t="n">
        <v>-1.63954382946006</v>
      </c>
      <c r="B18" s="0" t="n">
        <v>1</v>
      </c>
      <c r="C18" s="8" t="n">
        <f aca="false">ROUND(A18*B18,1)</f>
        <v>-1.6</v>
      </c>
      <c r="D18" s="8" t="n">
        <f aca="false">IF(C18=C17,D17+1,1)</f>
        <v>1</v>
      </c>
    </row>
    <row r="19" customFormat="false" ht="13.8" hidden="false" customHeight="false" outlineLevel="0" collapsed="false">
      <c r="A19" s="9" t="n">
        <v>-1.59951533387091</v>
      </c>
      <c r="B19" s="0" t="n">
        <v>1</v>
      </c>
      <c r="C19" s="8" t="n">
        <f aca="false">ROUND(A19*B19,1)</f>
        <v>-1.6</v>
      </c>
      <c r="D19" s="8" t="n">
        <f aca="false">IF(C19=C18,D18+1,1)</f>
        <v>2</v>
      </c>
    </row>
    <row r="20" customFormat="false" ht="13.8" hidden="false" customHeight="false" outlineLevel="0" collapsed="false">
      <c r="A20" s="9" t="n">
        <v>-1.59687822062692</v>
      </c>
      <c r="B20" s="0" t="n">
        <v>1</v>
      </c>
      <c r="C20" s="8" t="n">
        <f aca="false">ROUND(A20*B20,1)</f>
        <v>-1.6</v>
      </c>
      <c r="D20" s="8" t="n">
        <f aca="false">IF(C20=C19,D19+1,1)</f>
        <v>3</v>
      </c>
    </row>
    <row r="21" customFormat="false" ht="13.8" hidden="false" customHeight="false" outlineLevel="0" collapsed="false">
      <c r="A21" s="9" t="n">
        <v>-1.58993955190402</v>
      </c>
      <c r="B21" s="0" t="n">
        <v>1</v>
      </c>
      <c r="C21" s="8" t="n">
        <f aca="false">ROUND(A21*B21,1)</f>
        <v>-1.6</v>
      </c>
      <c r="D21" s="8" t="n">
        <f aca="false">IF(C21=C20,D20+1,1)</f>
        <v>4</v>
      </c>
    </row>
    <row r="22" customFormat="false" ht="13.8" hidden="false" customHeight="false" outlineLevel="0" collapsed="false">
      <c r="A22" s="9" t="n">
        <v>-1.55214098404526</v>
      </c>
      <c r="B22" s="0" t="n">
        <v>1</v>
      </c>
      <c r="C22" s="8" t="n">
        <f aca="false">ROUND(A22*B22,1)</f>
        <v>-1.6</v>
      </c>
      <c r="D22" s="8" t="n">
        <f aca="false">IF(C22=C21,D21+1,1)</f>
        <v>5</v>
      </c>
    </row>
    <row r="23" customFormat="false" ht="13.8" hidden="false" customHeight="false" outlineLevel="0" collapsed="false">
      <c r="A23" s="9" t="n">
        <v>-1.53260354587608</v>
      </c>
      <c r="B23" s="0" t="n">
        <v>1</v>
      </c>
      <c r="C23" s="8" t="n">
        <f aca="false">ROUND(A23*B23,1)</f>
        <v>-1.5</v>
      </c>
      <c r="D23" s="8" t="n">
        <f aca="false">IF(C23=C22,D22+1,1)</f>
        <v>1</v>
      </c>
    </row>
    <row r="24" customFormat="false" ht="13.8" hidden="false" customHeight="false" outlineLevel="0" collapsed="false">
      <c r="A24" s="9" t="n">
        <v>-1.52887364204798</v>
      </c>
      <c r="B24" s="0" t="n">
        <v>1</v>
      </c>
      <c r="C24" s="8" t="n">
        <f aca="false">ROUND(A24*B24,1)</f>
        <v>-1.5</v>
      </c>
      <c r="D24" s="8" t="n">
        <f aca="false">IF(C24=C23,D23+1,1)</f>
        <v>2</v>
      </c>
    </row>
    <row r="25" customFormat="false" ht="13.8" hidden="false" customHeight="false" outlineLevel="0" collapsed="false">
      <c r="A25" s="9" t="n">
        <v>-1.52711679088859</v>
      </c>
      <c r="B25" s="0" t="n">
        <v>1</v>
      </c>
      <c r="C25" s="8" t="n">
        <f aca="false">ROUND(A25*B25,1)</f>
        <v>-1.5</v>
      </c>
      <c r="D25" s="8" t="n">
        <f aca="false">IF(C25=C24,D24+1,1)</f>
        <v>3</v>
      </c>
    </row>
    <row r="26" customFormat="false" ht="13.8" hidden="false" customHeight="false" outlineLevel="0" collapsed="false">
      <c r="A26" s="9" t="n">
        <v>-1.51021762945498</v>
      </c>
      <c r="B26" s="0" t="n">
        <v>1</v>
      </c>
      <c r="C26" s="8" t="n">
        <f aca="false">ROUND(A26*B26,1)</f>
        <v>-1.5</v>
      </c>
      <c r="D26" s="8" t="n">
        <f aca="false">IF(C26=C25,D25+1,1)</f>
        <v>4</v>
      </c>
    </row>
    <row r="27" customFormat="false" ht="13.8" hidden="false" customHeight="false" outlineLevel="0" collapsed="false">
      <c r="A27" s="9" t="n">
        <v>-1.45144073473454</v>
      </c>
      <c r="B27" s="0" t="n">
        <v>1</v>
      </c>
      <c r="C27" s="8" t="n">
        <f aca="false">ROUND(A27*B27,1)</f>
        <v>-1.5</v>
      </c>
      <c r="D27" s="8" t="n">
        <f aca="false">IF(C27=C26,D26+1,1)</f>
        <v>5</v>
      </c>
    </row>
    <row r="28" customFormat="false" ht="13.8" hidden="false" customHeight="false" outlineLevel="0" collapsed="false">
      <c r="A28" s="9" t="n">
        <v>-1.43036147540356</v>
      </c>
      <c r="B28" s="0" t="n">
        <v>1</v>
      </c>
      <c r="C28" s="8" t="n">
        <f aca="false">ROUND(A28*B28,1)</f>
        <v>-1.4</v>
      </c>
      <c r="D28" s="8" t="n">
        <f aca="false">IF(C28=C27,D27+1,1)</f>
        <v>1</v>
      </c>
    </row>
    <row r="29" customFormat="false" ht="13.8" hidden="false" customHeight="false" outlineLevel="0" collapsed="false">
      <c r="A29" s="9" t="n">
        <v>-1.42755296997777</v>
      </c>
      <c r="B29" s="0" t="n">
        <v>1</v>
      </c>
      <c r="C29" s="8" t="n">
        <f aca="false">ROUND(A29*B29,1)</f>
        <v>-1.4</v>
      </c>
      <c r="D29" s="8" t="n">
        <f aca="false">IF(C29=C28,D28+1,1)</f>
        <v>2</v>
      </c>
    </row>
    <row r="30" customFormat="false" ht="13.8" hidden="false" customHeight="false" outlineLevel="0" collapsed="false">
      <c r="A30" s="9" t="n">
        <v>-1.40984470045864</v>
      </c>
      <c r="B30" s="0" t="n">
        <v>1</v>
      </c>
      <c r="C30" s="8" t="n">
        <f aca="false">ROUND(A30*B30,1)</f>
        <v>-1.4</v>
      </c>
      <c r="D30" s="8" t="n">
        <f aca="false">IF(C30=C29,D29+1,1)</f>
        <v>3</v>
      </c>
    </row>
    <row r="31" customFormat="false" ht="13.8" hidden="false" customHeight="false" outlineLevel="0" collapsed="false">
      <c r="A31" s="9" t="n">
        <v>-1.37010659592762</v>
      </c>
      <c r="B31" s="0" t="n">
        <v>1</v>
      </c>
      <c r="C31" s="8" t="n">
        <f aca="false">ROUND(A31*B31,1)</f>
        <v>-1.4</v>
      </c>
      <c r="D31" s="8" t="n">
        <f aca="false">IF(C31=C30,D30+1,1)</f>
        <v>4</v>
      </c>
    </row>
    <row r="32" customFormat="false" ht="13.8" hidden="false" customHeight="false" outlineLevel="0" collapsed="false">
      <c r="A32" s="9" t="n">
        <v>-1.33736512100805</v>
      </c>
      <c r="B32" s="0" t="n">
        <v>1</v>
      </c>
      <c r="C32" s="8" t="n">
        <f aca="false">ROUND(A32*B32,1)</f>
        <v>-1.3</v>
      </c>
      <c r="D32" s="8" t="n">
        <f aca="false">IF(C32=C31,D31+1,1)</f>
        <v>1</v>
      </c>
    </row>
    <row r="33" customFormat="false" ht="13.8" hidden="false" customHeight="false" outlineLevel="0" collapsed="false">
      <c r="A33" s="9" t="n">
        <v>-1.33278188351967</v>
      </c>
      <c r="B33" s="0" t="n">
        <v>1</v>
      </c>
      <c r="C33" s="8" t="n">
        <f aca="false">ROUND(A33*B33,1)</f>
        <v>-1.3</v>
      </c>
      <c r="D33" s="8" t="n">
        <f aca="false">IF(C33=C32,D32+1,1)</f>
        <v>2</v>
      </c>
    </row>
    <row r="34" customFormat="false" ht="13.8" hidden="false" customHeight="false" outlineLevel="0" collapsed="false">
      <c r="A34" s="9" t="n">
        <v>-1.30014848034376</v>
      </c>
      <c r="B34" s="0" t="n">
        <v>1</v>
      </c>
      <c r="C34" s="8" t="n">
        <f aca="false">ROUND(A34*B34,1)</f>
        <v>-1.3</v>
      </c>
      <c r="D34" s="8" t="n">
        <f aca="false">IF(C34=C33,D33+1,1)</f>
        <v>3</v>
      </c>
    </row>
    <row r="35" customFormat="false" ht="13.8" hidden="false" customHeight="false" outlineLevel="0" collapsed="false">
      <c r="A35" s="9" t="n">
        <v>-1.28791604135908</v>
      </c>
      <c r="B35" s="0" t="n">
        <v>1</v>
      </c>
      <c r="C35" s="8" t="n">
        <f aca="false">ROUND(A35*B35,1)</f>
        <v>-1.3</v>
      </c>
      <c r="D35" s="8" t="n">
        <f aca="false">IF(C35=C34,D34+1,1)</f>
        <v>4</v>
      </c>
    </row>
    <row r="36" customFormat="false" ht="13.8" hidden="false" customHeight="false" outlineLevel="0" collapsed="false">
      <c r="A36" s="9" t="n">
        <v>-1.27714155856158</v>
      </c>
      <c r="B36" s="0" t="n">
        <v>1</v>
      </c>
      <c r="C36" s="8" t="n">
        <f aca="false">ROUND(A36*B36,1)</f>
        <v>-1.3</v>
      </c>
      <c r="D36" s="8" t="n">
        <f aca="false">IF(C36=C35,D35+1,1)</f>
        <v>5</v>
      </c>
    </row>
    <row r="37" customFormat="false" ht="13.8" hidden="false" customHeight="false" outlineLevel="0" collapsed="false">
      <c r="A37" s="9" t="n">
        <v>-1.27120746160378</v>
      </c>
      <c r="B37" s="0" t="n">
        <v>1</v>
      </c>
      <c r="C37" s="8" t="n">
        <f aca="false">ROUND(A37*B37,1)</f>
        <v>-1.3</v>
      </c>
      <c r="D37" s="8" t="n">
        <f aca="false">IF(C37=C36,D36+1,1)</f>
        <v>6</v>
      </c>
    </row>
    <row r="38" customFormat="false" ht="13.8" hidden="false" customHeight="false" outlineLevel="0" collapsed="false">
      <c r="A38" s="9" t="n">
        <v>-1.25774530881991</v>
      </c>
      <c r="B38" s="0" t="n">
        <v>1</v>
      </c>
      <c r="C38" s="8" t="n">
        <f aca="false">ROUND(A38*B38,1)</f>
        <v>-1.3</v>
      </c>
      <c r="D38" s="8" t="n">
        <f aca="false">IF(C38=C37,D37+1,1)</f>
        <v>7</v>
      </c>
    </row>
    <row r="39" customFormat="false" ht="13.8" hidden="false" customHeight="false" outlineLevel="0" collapsed="false">
      <c r="A39" s="9" t="n">
        <v>-1.22915904986036</v>
      </c>
      <c r="B39" s="0" t="n">
        <v>1</v>
      </c>
      <c r="C39" s="8" t="n">
        <f aca="false">ROUND(A39*B39,1)</f>
        <v>-1.2</v>
      </c>
      <c r="D39" s="8" t="n">
        <f aca="false">IF(C39=C38,D38+1,1)</f>
        <v>1</v>
      </c>
    </row>
    <row r="40" customFormat="false" ht="13.8" hidden="false" customHeight="false" outlineLevel="0" collapsed="false">
      <c r="A40" s="9" t="n">
        <v>-1.21046831534701</v>
      </c>
      <c r="B40" s="0" t="n">
        <v>1</v>
      </c>
      <c r="C40" s="8" t="n">
        <f aca="false">ROUND(A40*B40,1)</f>
        <v>-1.2</v>
      </c>
      <c r="D40" s="8" t="n">
        <f aca="false">IF(C40=C39,D39+1,1)</f>
        <v>2</v>
      </c>
    </row>
    <row r="41" customFormat="false" ht="13.8" hidden="false" customHeight="false" outlineLevel="0" collapsed="false">
      <c r="A41" s="9" t="n">
        <v>-1.19401384027032</v>
      </c>
      <c r="B41" s="0" t="n">
        <v>1</v>
      </c>
      <c r="C41" s="8" t="n">
        <f aca="false">ROUND(A41*B41,1)</f>
        <v>-1.2</v>
      </c>
      <c r="D41" s="8" t="n">
        <f aca="false">IF(C41=C40,D40+1,1)</f>
        <v>3</v>
      </c>
    </row>
    <row r="42" customFormat="false" ht="13.8" hidden="false" customHeight="false" outlineLevel="0" collapsed="false">
      <c r="A42" s="9" t="n">
        <v>-1.18388451811868</v>
      </c>
      <c r="B42" s="0" t="n">
        <v>1</v>
      </c>
      <c r="C42" s="8" t="n">
        <f aca="false">ROUND(A42*B42,1)</f>
        <v>-1.2</v>
      </c>
      <c r="D42" s="8" t="n">
        <f aca="false">IF(C42=C41,D41+1,1)</f>
        <v>4</v>
      </c>
    </row>
    <row r="43" customFormat="false" ht="13.8" hidden="false" customHeight="false" outlineLevel="0" collapsed="false">
      <c r="A43" s="9" t="n">
        <v>-1.16514287449559</v>
      </c>
      <c r="B43" s="0" t="n">
        <v>1</v>
      </c>
      <c r="C43" s="8" t="n">
        <f aca="false">ROUND(A43*B43,1)</f>
        <v>-1.2</v>
      </c>
      <c r="D43" s="8" t="n">
        <f aca="false">IF(C43=C42,D42+1,1)</f>
        <v>5</v>
      </c>
    </row>
    <row r="44" customFormat="false" ht="13.8" hidden="false" customHeight="false" outlineLevel="0" collapsed="false">
      <c r="A44" s="9" t="n">
        <v>-1.13126857300881</v>
      </c>
      <c r="B44" s="0" t="n">
        <v>1</v>
      </c>
      <c r="C44" s="8" t="n">
        <f aca="false">ROUND(A44*B44,1)</f>
        <v>-1.1</v>
      </c>
      <c r="D44" s="8" t="n">
        <f aca="false">IF(C44=C43,D43+1,1)</f>
        <v>1</v>
      </c>
    </row>
    <row r="45" customFormat="false" ht="13.8" hidden="false" customHeight="false" outlineLevel="0" collapsed="false">
      <c r="A45" s="9" t="n">
        <v>-1.13095660964637</v>
      </c>
      <c r="B45" s="0" t="n">
        <v>1</v>
      </c>
      <c r="C45" s="8" t="n">
        <f aca="false">ROUND(A45*B45,1)</f>
        <v>-1.1</v>
      </c>
      <c r="D45" s="8" t="n">
        <f aca="false">IF(C45=C44,D44+1,1)</f>
        <v>2</v>
      </c>
    </row>
    <row r="46" customFormat="false" ht="13.8" hidden="false" customHeight="false" outlineLevel="0" collapsed="false">
      <c r="A46" s="9" t="n">
        <v>-1.1296732263534</v>
      </c>
      <c r="B46" s="0" t="n">
        <v>1</v>
      </c>
      <c r="C46" s="8" t="n">
        <f aca="false">ROUND(A46*B46,1)</f>
        <v>-1.1</v>
      </c>
      <c r="D46" s="8" t="n">
        <f aca="false">IF(C46=C45,D45+1,1)</f>
        <v>3</v>
      </c>
    </row>
    <row r="47" customFormat="false" ht="13.8" hidden="false" customHeight="false" outlineLevel="0" collapsed="false">
      <c r="A47" s="9" t="n">
        <v>-1.11675123660574</v>
      </c>
      <c r="B47" s="0" t="n">
        <v>1</v>
      </c>
      <c r="C47" s="8" t="n">
        <f aca="false">ROUND(A47*B47,1)</f>
        <v>-1.1</v>
      </c>
      <c r="D47" s="8" t="n">
        <f aca="false">IF(C47=C46,D46+1,1)</f>
        <v>4</v>
      </c>
    </row>
    <row r="48" customFormat="false" ht="13.8" hidden="false" customHeight="false" outlineLevel="0" collapsed="false">
      <c r="A48" s="9" t="n">
        <v>-1.11373589191462</v>
      </c>
      <c r="B48" s="0" t="n">
        <v>1</v>
      </c>
      <c r="C48" s="8" t="n">
        <f aca="false">ROUND(A48*B48,1)</f>
        <v>-1.1</v>
      </c>
      <c r="D48" s="8" t="n">
        <f aca="false">IF(C48=C47,D47+1,1)</f>
        <v>5</v>
      </c>
    </row>
    <row r="49" customFormat="false" ht="13.8" hidden="false" customHeight="false" outlineLevel="0" collapsed="false">
      <c r="A49" s="9" t="n">
        <v>-1.09147780833607</v>
      </c>
      <c r="B49" s="0" t="n">
        <v>1</v>
      </c>
      <c r="C49" s="8" t="n">
        <f aca="false">ROUND(A49*B49,1)</f>
        <v>-1.1</v>
      </c>
      <c r="D49" s="8" t="n">
        <f aca="false">IF(C49=C48,D48+1,1)</f>
        <v>6</v>
      </c>
    </row>
    <row r="50" customFormat="false" ht="13.8" hidden="false" customHeight="false" outlineLevel="0" collapsed="false">
      <c r="A50" s="9" t="n">
        <v>-1.09087191152444</v>
      </c>
      <c r="B50" s="0" t="n">
        <v>1</v>
      </c>
      <c r="C50" s="8" t="n">
        <f aca="false">ROUND(A50*B50,1)</f>
        <v>-1.1</v>
      </c>
      <c r="D50" s="8" t="n">
        <f aca="false">IF(C50=C49,D49+1,1)</f>
        <v>7</v>
      </c>
    </row>
    <row r="51" customFormat="false" ht="13.8" hidden="false" customHeight="false" outlineLevel="0" collapsed="false">
      <c r="A51" s="9" t="n">
        <v>-1.08129255059175</v>
      </c>
      <c r="B51" s="0" t="n">
        <v>1</v>
      </c>
      <c r="C51" s="8" t="n">
        <f aca="false">ROUND(A51*B51,1)</f>
        <v>-1.1</v>
      </c>
      <c r="D51" s="8" t="n">
        <f aca="false">IF(C51=C50,D50+1,1)</f>
        <v>8</v>
      </c>
    </row>
    <row r="52" customFormat="false" ht="13.8" hidden="false" customHeight="false" outlineLevel="0" collapsed="false">
      <c r="A52" s="9" t="n">
        <v>-1.07291547416517</v>
      </c>
      <c r="B52" s="0" t="n">
        <v>1</v>
      </c>
      <c r="C52" s="8" t="n">
        <f aca="false">ROUND(A52*B52,1)</f>
        <v>-1.1</v>
      </c>
      <c r="D52" s="8" t="n">
        <f aca="false">IF(C52=C51,D51+1,1)</f>
        <v>9</v>
      </c>
    </row>
    <row r="53" customFormat="false" ht="13.8" hidden="false" customHeight="false" outlineLevel="0" collapsed="false">
      <c r="A53" s="9" t="n">
        <v>-1.07241527271404</v>
      </c>
      <c r="B53" s="0" t="n">
        <v>1</v>
      </c>
      <c r="C53" s="8" t="n">
        <f aca="false">ROUND(A53*B53,1)</f>
        <v>-1.1</v>
      </c>
      <c r="D53" s="8" t="n">
        <f aca="false">IF(C53=C52,D52+1,1)</f>
        <v>10</v>
      </c>
    </row>
    <row r="54" customFormat="false" ht="13.8" hidden="false" customHeight="false" outlineLevel="0" collapsed="false">
      <c r="A54" s="9" t="n">
        <v>-1.06888573573286</v>
      </c>
      <c r="B54" s="0" t="n">
        <v>1</v>
      </c>
      <c r="C54" s="8" t="n">
        <f aca="false">ROUND(A54*B54,1)</f>
        <v>-1.1</v>
      </c>
      <c r="D54" s="8" t="n">
        <f aca="false">IF(C54=C53,D53+1,1)</f>
        <v>11</v>
      </c>
    </row>
    <row r="55" customFormat="false" ht="13.8" hidden="false" customHeight="false" outlineLevel="0" collapsed="false">
      <c r="A55" s="9" t="n">
        <v>-1.06569219616742</v>
      </c>
      <c r="B55" s="0" t="n">
        <v>1</v>
      </c>
      <c r="C55" s="8" t="n">
        <f aca="false">ROUND(A55*B55,1)</f>
        <v>-1.1</v>
      </c>
      <c r="D55" s="8" t="n">
        <f aca="false">IF(C55=C54,D54+1,1)</f>
        <v>12</v>
      </c>
    </row>
    <row r="56" customFormat="false" ht="13.8" hidden="false" customHeight="false" outlineLevel="0" collapsed="false">
      <c r="A56" s="9" t="n">
        <v>-1.06448164225546</v>
      </c>
      <c r="B56" s="0" t="n">
        <v>1</v>
      </c>
      <c r="C56" s="8" t="n">
        <f aca="false">ROUND(A56*B56,1)</f>
        <v>-1.1</v>
      </c>
      <c r="D56" s="8" t="n">
        <f aca="false">IF(C56=C55,D55+1,1)</f>
        <v>13</v>
      </c>
    </row>
    <row r="57" customFormat="false" ht="13.8" hidden="false" customHeight="false" outlineLevel="0" collapsed="false">
      <c r="A57" s="9" t="n">
        <v>-1.06332690124592</v>
      </c>
      <c r="B57" s="0" t="n">
        <v>1</v>
      </c>
      <c r="C57" s="8" t="n">
        <f aca="false">ROUND(A57*B57,1)</f>
        <v>-1.1</v>
      </c>
      <c r="D57" s="8" t="n">
        <f aca="false">IF(C57=C56,D56+1,1)</f>
        <v>14</v>
      </c>
    </row>
    <row r="58" customFormat="false" ht="13.8" hidden="false" customHeight="false" outlineLevel="0" collapsed="false">
      <c r="A58" s="9" t="n">
        <v>-1.02266776199382</v>
      </c>
      <c r="B58" s="0" t="n">
        <v>1</v>
      </c>
      <c r="C58" s="8" t="n">
        <f aca="false">ROUND(A58*B58,1)</f>
        <v>-1</v>
      </c>
      <c r="D58" s="8" t="n">
        <f aca="false">IF(C58=C57,D57+1,1)</f>
        <v>1</v>
      </c>
    </row>
    <row r="59" customFormat="false" ht="13.8" hidden="false" customHeight="false" outlineLevel="0" collapsed="false">
      <c r="A59" s="9" t="n">
        <v>-0.989697689667429</v>
      </c>
      <c r="B59" s="0" t="n">
        <v>1</v>
      </c>
      <c r="C59" s="8" t="n">
        <f aca="false">ROUND(A59*B59,1)</f>
        <v>-1</v>
      </c>
      <c r="D59" s="8" t="n">
        <f aca="false">IF(C59=C58,D58+1,1)</f>
        <v>2</v>
      </c>
    </row>
    <row r="60" customFormat="false" ht="13.8" hidden="false" customHeight="false" outlineLevel="0" collapsed="false">
      <c r="A60" s="9" t="n">
        <v>-0.984381450001029</v>
      </c>
      <c r="B60" s="0" t="n">
        <v>1</v>
      </c>
      <c r="C60" s="8" t="n">
        <f aca="false">ROUND(A60*B60,1)</f>
        <v>-1</v>
      </c>
      <c r="D60" s="8" t="n">
        <f aca="false">IF(C60=C59,D59+1,1)</f>
        <v>3</v>
      </c>
    </row>
    <row r="61" customFormat="false" ht="13.8" hidden="false" customHeight="false" outlineLevel="0" collapsed="false">
      <c r="A61" s="9" t="n">
        <v>-0.977344854621106</v>
      </c>
      <c r="B61" s="0" t="n">
        <v>1</v>
      </c>
      <c r="C61" s="8" t="n">
        <f aca="false">ROUND(A61*B61,1)</f>
        <v>-1</v>
      </c>
      <c r="D61" s="8" t="n">
        <f aca="false">IF(C61=C60,D60+1,1)</f>
        <v>4</v>
      </c>
    </row>
    <row r="62" customFormat="false" ht="13.8" hidden="false" customHeight="false" outlineLevel="0" collapsed="false">
      <c r="A62" s="9" t="n">
        <v>-0.97055252268258</v>
      </c>
      <c r="B62" s="0" t="n">
        <v>1</v>
      </c>
      <c r="C62" s="8" t="n">
        <f aca="false">ROUND(A62*B62,1)</f>
        <v>-1</v>
      </c>
      <c r="D62" s="8" t="n">
        <f aca="false">IF(C62=C61,D61+1,1)</f>
        <v>5</v>
      </c>
    </row>
    <row r="63" customFormat="false" ht="13.8" hidden="false" customHeight="false" outlineLevel="0" collapsed="false">
      <c r="A63" s="9" t="n">
        <v>-0.968270910354232</v>
      </c>
      <c r="B63" s="0" t="n">
        <v>1</v>
      </c>
      <c r="C63" s="8" t="n">
        <f aca="false">ROUND(A63*B63,1)</f>
        <v>-1</v>
      </c>
      <c r="D63" s="8" t="n">
        <f aca="false">IF(C63=C62,D62+1,1)</f>
        <v>6</v>
      </c>
    </row>
    <row r="64" customFormat="false" ht="13.8" hidden="false" customHeight="false" outlineLevel="0" collapsed="false">
      <c r="A64" s="9" t="n">
        <v>-0.963118758644855</v>
      </c>
      <c r="B64" s="0" t="n">
        <v>1</v>
      </c>
      <c r="C64" s="8" t="n">
        <f aca="false">ROUND(A64*B64,1)</f>
        <v>-1</v>
      </c>
      <c r="D64" s="8" t="n">
        <f aca="false">IF(C64=C63,D63+1,1)</f>
        <v>7</v>
      </c>
    </row>
    <row r="65" customFormat="false" ht="13.8" hidden="false" customHeight="false" outlineLevel="0" collapsed="false">
      <c r="A65" s="9" t="n">
        <v>-0.958006318594503</v>
      </c>
      <c r="B65" s="0" t="n">
        <v>1</v>
      </c>
      <c r="C65" s="8" t="n">
        <f aca="false">ROUND(A65*B65,1)</f>
        <v>-1</v>
      </c>
      <c r="D65" s="8" t="n">
        <f aca="false">IF(C65=C64,D64+1,1)</f>
        <v>8</v>
      </c>
    </row>
    <row r="66" customFormat="false" ht="13.8" hidden="false" customHeight="false" outlineLevel="0" collapsed="false">
      <c r="A66" s="9" t="n">
        <v>-0.951888652955644</v>
      </c>
      <c r="B66" s="0" t="n">
        <v>1</v>
      </c>
      <c r="C66" s="8" t="n">
        <f aca="false">ROUND(A66*B66,1)</f>
        <v>-1</v>
      </c>
      <c r="D66" s="8" t="n">
        <f aca="false">IF(C66=C65,D65+1,1)</f>
        <v>9</v>
      </c>
    </row>
    <row r="67" customFormat="false" ht="13.8" hidden="false" customHeight="false" outlineLevel="0" collapsed="false">
      <c r="A67" s="9" t="n">
        <v>-0.948235458166027</v>
      </c>
      <c r="B67" s="0" t="n">
        <v>1</v>
      </c>
      <c r="C67" s="8" t="n">
        <f aca="false">ROUND(A67*B67,1)</f>
        <v>-0.9</v>
      </c>
      <c r="D67" s="8" t="n">
        <f aca="false">IF(C67=C66,D66+1,1)</f>
        <v>1</v>
      </c>
    </row>
    <row r="68" customFormat="false" ht="13.8" hidden="false" customHeight="false" outlineLevel="0" collapsed="false">
      <c r="A68" s="9" t="n">
        <v>-0.942565604454594</v>
      </c>
      <c r="B68" s="0" t="n">
        <v>1</v>
      </c>
      <c r="C68" s="8" t="n">
        <f aca="false">ROUND(A68*B68,1)</f>
        <v>-0.9</v>
      </c>
      <c r="D68" s="8" t="n">
        <f aca="false">IF(C68=C67,D67+1,1)</f>
        <v>2</v>
      </c>
    </row>
    <row r="69" customFormat="false" ht="13.8" hidden="false" customHeight="false" outlineLevel="0" collapsed="false">
      <c r="A69" s="9" t="n">
        <v>-0.941961430128468</v>
      </c>
      <c r="B69" s="0" t="n">
        <v>1</v>
      </c>
      <c r="C69" s="8" t="n">
        <f aca="false">ROUND(A69*B69,1)</f>
        <v>-0.9</v>
      </c>
      <c r="D69" s="8" t="n">
        <f aca="false">IF(C69=C68,D68+1,1)</f>
        <v>3</v>
      </c>
    </row>
    <row r="70" customFormat="false" ht="13.8" hidden="false" customHeight="false" outlineLevel="0" collapsed="false">
      <c r="A70" s="9" t="n">
        <v>-0.92291207978601</v>
      </c>
      <c r="B70" s="0" t="n">
        <v>1</v>
      </c>
      <c r="C70" s="8" t="n">
        <f aca="false">ROUND(A70*B70,1)</f>
        <v>-0.9</v>
      </c>
      <c r="D70" s="8" t="n">
        <f aca="false">IF(C70=C69,D69+1,1)</f>
        <v>4</v>
      </c>
    </row>
    <row r="71" customFormat="false" ht="13.8" hidden="false" customHeight="false" outlineLevel="0" collapsed="false">
      <c r="A71" s="9" t="n">
        <v>-0.918629923694385</v>
      </c>
      <c r="B71" s="0" t="n">
        <v>1</v>
      </c>
      <c r="C71" s="8" t="n">
        <f aca="false">ROUND(A71*B71,1)</f>
        <v>-0.9</v>
      </c>
      <c r="D71" s="8" t="n">
        <f aca="false">IF(C71=C70,D70+1,1)</f>
        <v>5</v>
      </c>
    </row>
    <row r="72" customFormat="false" ht="13.8" hidden="false" customHeight="false" outlineLevel="0" collapsed="false">
      <c r="A72" s="9" t="n">
        <v>-0.908395984800705</v>
      </c>
      <c r="B72" s="0" t="n">
        <v>1</v>
      </c>
      <c r="C72" s="8" t="n">
        <f aca="false">ROUND(A72*B72,1)</f>
        <v>-0.9</v>
      </c>
      <c r="D72" s="8" t="n">
        <f aca="false">IF(C72=C71,D71+1,1)</f>
        <v>6</v>
      </c>
    </row>
    <row r="73" customFormat="false" ht="13.8" hidden="false" customHeight="false" outlineLevel="0" collapsed="false">
      <c r="A73" s="9" t="n">
        <v>-0.902482733656626</v>
      </c>
      <c r="B73" s="0" t="n">
        <v>1</v>
      </c>
      <c r="C73" s="8" t="n">
        <f aca="false">ROUND(A73*B73,1)</f>
        <v>-0.9</v>
      </c>
      <c r="D73" s="8" t="n">
        <f aca="false">IF(C73=C72,D72+1,1)</f>
        <v>7</v>
      </c>
    </row>
    <row r="74" customFormat="false" ht="13.8" hidden="false" customHeight="false" outlineLevel="0" collapsed="false">
      <c r="A74" s="9" t="n">
        <v>-0.890900743937023</v>
      </c>
      <c r="B74" s="0" t="n">
        <v>1</v>
      </c>
      <c r="C74" s="8" t="n">
        <f aca="false">ROUND(A74*B74,1)</f>
        <v>-0.9</v>
      </c>
      <c r="D74" s="8" t="n">
        <f aca="false">IF(C74=C73,D73+1,1)</f>
        <v>8</v>
      </c>
    </row>
    <row r="75" customFormat="false" ht="13.8" hidden="false" customHeight="false" outlineLevel="0" collapsed="false">
      <c r="A75" s="9" t="n">
        <v>-0.88354422031409</v>
      </c>
      <c r="B75" s="0" t="n">
        <v>1</v>
      </c>
      <c r="C75" s="8" t="n">
        <f aca="false">ROUND(A75*B75,1)</f>
        <v>-0.9</v>
      </c>
      <c r="D75" s="8" t="n">
        <f aca="false">IF(C75=C74,D74+1,1)</f>
        <v>9</v>
      </c>
    </row>
    <row r="76" customFormat="false" ht="13.8" hidden="false" customHeight="false" outlineLevel="0" collapsed="false">
      <c r="A76" s="9" t="n">
        <v>-0.862220286385308</v>
      </c>
      <c r="B76" s="0" t="n">
        <v>1</v>
      </c>
      <c r="C76" s="8" t="n">
        <f aca="false">ROUND(A76*B76,1)</f>
        <v>-0.9</v>
      </c>
      <c r="D76" s="8" t="n">
        <f aca="false">IF(C76=C75,D75+1,1)</f>
        <v>10</v>
      </c>
    </row>
    <row r="77" customFormat="false" ht="13.8" hidden="false" customHeight="false" outlineLevel="0" collapsed="false">
      <c r="A77" s="9" t="n">
        <v>-0.858161405224104</v>
      </c>
      <c r="B77" s="0" t="n">
        <v>1</v>
      </c>
      <c r="C77" s="8" t="n">
        <f aca="false">ROUND(A77*B77,1)</f>
        <v>-0.9</v>
      </c>
      <c r="D77" s="8" t="n">
        <f aca="false">IF(C77=C76,D76+1,1)</f>
        <v>11</v>
      </c>
    </row>
    <row r="78" customFormat="false" ht="13.8" hidden="false" customHeight="false" outlineLevel="0" collapsed="false">
      <c r="A78" s="9" t="n">
        <v>-0.846836574613244</v>
      </c>
      <c r="B78" s="0" t="n">
        <v>1</v>
      </c>
      <c r="C78" s="8" t="n">
        <f aca="false">ROUND(A78*B78,1)</f>
        <v>-0.8</v>
      </c>
      <c r="D78" s="8" t="n">
        <f aca="false">IF(C78=C77,D77+1,1)</f>
        <v>1</v>
      </c>
    </row>
    <row r="79" customFormat="false" ht="13.8" hidden="false" customHeight="false" outlineLevel="0" collapsed="false">
      <c r="A79" s="9" t="n">
        <v>-0.845642381735995</v>
      </c>
      <c r="B79" s="0" t="n">
        <v>1</v>
      </c>
      <c r="C79" s="8" t="n">
        <f aca="false">ROUND(A79*B79,1)</f>
        <v>-0.8</v>
      </c>
      <c r="D79" s="8" t="n">
        <f aca="false">IF(C79=C78,D78+1,1)</f>
        <v>2</v>
      </c>
    </row>
    <row r="80" customFormat="false" ht="13.8" hidden="false" customHeight="false" outlineLevel="0" collapsed="false">
      <c r="A80" s="9" t="n">
        <v>-0.831618032657607</v>
      </c>
      <c r="B80" s="0" t="n">
        <v>1</v>
      </c>
      <c r="C80" s="8" t="n">
        <f aca="false">ROUND(A80*B80,1)</f>
        <v>-0.8</v>
      </c>
      <c r="D80" s="8" t="n">
        <f aca="false">IF(C80=C79,D79+1,1)</f>
        <v>3</v>
      </c>
    </row>
    <row r="81" customFormat="false" ht="13.8" hidden="false" customHeight="false" outlineLevel="0" collapsed="false">
      <c r="A81" s="9" t="n">
        <v>-0.823832152441743</v>
      </c>
      <c r="B81" s="0" t="n">
        <v>1</v>
      </c>
      <c r="C81" s="8" t="n">
        <f aca="false">ROUND(A81*B81,1)</f>
        <v>-0.8</v>
      </c>
      <c r="D81" s="8" t="n">
        <f aca="false">IF(C81=C80,D80+1,1)</f>
        <v>4</v>
      </c>
    </row>
    <row r="82" customFormat="false" ht="13.8" hidden="false" customHeight="false" outlineLevel="0" collapsed="false">
      <c r="A82" s="9" t="n">
        <v>-0.823658173672425</v>
      </c>
      <c r="B82" s="0" t="n">
        <v>1</v>
      </c>
      <c r="C82" s="8" t="n">
        <f aca="false">ROUND(A82*B82,1)</f>
        <v>-0.8</v>
      </c>
      <c r="D82" s="8" t="n">
        <f aca="false">IF(C82=C81,D81+1,1)</f>
        <v>5</v>
      </c>
    </row>
    <row r="83" customFormat="false" ht="13.8" hidden="false" customHeight="false" outlineLevel="0" collapsed="false">
      <c r="A83" s="9" t="n">
        <v>-0.796497844349477</v>
      </c>
      <c r="B83" s="0" t="n">
        <v>1</v>
      </c>
      <c r="C83" s="8" t="n">
        <f aca="false">ROUND(A83*B83,1)</f>
        <v>-0.8</v>
      </c>
      <c r="D83" s="8" t="n">
        <f aca="false">IF(C83=C82,D82+1,1)</f>
        <v>6</v>
      </c>
    </row>
    <row r="84" customFormat="false" ht="13.8" hidden="false" customHeight="false" outlineLevel="0" collapsed="false">
      <c r="A84" s="9" t="n">
        <v>-0.765437542068403</v>
      </c>
      <c r="B84" s="0" t="n">
        <v>1</v>
      </c>
      <c r="C84" s="8" t="n">
        <f aca="false">ROUND(A84*B84,1)</f>
        <v>-0.8</v>
      </c>
      <c r="D84" s="8" t="n">
        <f aca="false">IF(C84=C83,D83+1,1)</f>
        <v>7</v>
      </c>
    </row>
    <row r="85" customFormat="false" ht="13.8" hidden="false" customHeight="false" outlineLevel="0" collapsed="false">
      <c r="A85" s="9" t="n">
        <v>-0.760972403615219</v>
      </c>
      <c r="B85" s="0" t="n">
        <v>1</v>
      </c>
      <c r="C85" s="8" t="n">
        <f aca="false">ROUND(A85*B85,1)</f>
        <v>-0.8</v>
      </c>
      <c r="D85" s="8" t="n">
        <f aca="false">IF(C85=C84,D84+1,1)</f>
        <v>8</v>
      </c>
    </row>
    <row r="86" customFormat="false" ht="13.8" hidden="false" customHeight="false" outlineLevel="0" collapsed="false">
      <c r="A86" s="9" t="n">
        <v>-0.758237701879604</v>
      </c>
      <c r="B86" s="0" t="n">
        <v>1</v>
      </c>
      <c r="C86" s="8" t="n">
        <f aca="false">ROUND(A86*B86,1)</f>
        <v>-0.8</v>
      </c>
      <c r="D86" s="8" t="n">
        <f aca="false">IF(C86=C85,D85+1,1)</f>
        <v>9</v>
      </c>
    </row>
    <row r="87" customFormat="false" ht="13.8" hidden="false" customHeight="false" outlineLevel="0" collapsed="false">
      <c r="A87" s="9" t="n">
        <v>-0.758050388399051</v>
      </c>
      <c r="B87" s="0" t="n">
        <v>1</v>
      </c>
      <c r="C87" s="8" t="n">
        <f aca="false">ROUND(A87*B87,1)</f>
        <v>-0.8</v>
      </c>
      <c r="D87" s="8" t="n">
        <f aca="false">IF(C87=C86,D86+1,1)</f>
        <v>10</v>
      </c>
    </row>
    <row r="88" customFormat="false" ht="13.8" hidden="false" customHeight="false" outlineLevel="0" collapsed="false">
      <c r="A88" s="9" t="n">
        <v>-0.757664826976648</v>
      </c>
      <c r="B88" s="0" t="n">
        <v>1</v>
      </c>
      <c r="C88" s="8" t="n">
        <f aca="false">ROUND(A88*B88,1)</f>
        <v>-0.8</v>
      </c>
      <c r="D88" s="8" t="n">
        <f aca="false">IF(C88=C87,D87+1,1)</f>
        <v>11</v>
      </c>
    </row>
    <row r="89" customFormat="false" ht="13.8" hidden="false" customHeight="false" outlineLevel="0" collapsed="false">
      <c r="A89" s="9" t="n">
        <v>-0.7560997075226</v>
      </c>
      <c r="B89" s="0" t="n">
        <v>1</v>
      </c>
      <c r="C89" s="8" t="n">
        <f aca="false">ROUND(A89*B89,1)</f>
        <v>-0.8</v>
      </c>
      <c r="D89" s="8" t="n">
        <f aca="false">IF(C89=C88,D88+1,1)</f>
        <v>12</v>
      </c>
    </row>
    <row r="90" customFormat="false" ht="13.8" hidden="false" customHeight="false" outlineLevel="0" collapsed="false">
      <c r="A90" s="9" t="n">
        <v>-0.749952368581797</v>
      </c>
      <c r="B90" s="0" t="n">
        <v>1</v>
      </c>
      <c r="C90" s="8" t="n">
        <f aca="false">ROUND(A90*B90,1)</f>
        <v>-0.7</v>
      </c>
      <c r="D90" s="8" t="n">
        <f aca="false">IF(C90=C89,D89+1,1)</f>
        <v>1</v>
      </c>
    </row>
    <row r="91" customFormat="false" ht="13.8" hidden="false" customHeight="false" outlineLevel="0" collapsed="false">
      <c r="A91" s="9" t="n">
        <v>-0.746218548126587</v>
      </c>
      <c r="B91" s="0" t="n">
        <v>1</v>
      </c>
      <c r="C91" s="8" t="n">
        <f aca="false">ROUND(A91*B91,1)</f>
        <v>-0.7</v>
      </c>
      <c r="D91" s="8" t="n">
        <f aca="false">IF(C91=C90,D90+1,1)</f>
        <v>2</v>
      </c>
    </row>
    <row r="92" customFormat="false" ht="13.8" hidden="false" customHeight="false" outlineLevel="0" collapsed="false">
      <c r="A92" s="9" t="n">
        <v>-0.724703439740747</v>
      </c>
      <c r="B92" s="0" t="n">
        <v>1</v>
      </c>
      <c r="C92" s="8" t="n">
        <f aca="false">ROUND(A92*B92,1)</f>
        <v>-0.7</v>
      </c>
      <c r="D92" s="8" t="n">
        <f aca="false">IF(C92=C91,D91+1,1)</f>
        <v>3</v>
      </c>
    </row>
    <row r="93" customFormat="false" ht="13.8" hidden="false" customHeight="false" outlineLevel="0" collapsed="false">
      <c r="A93" s="9" t="n">
        <v>-0.713793110362156</v>
      </c>
      <c r="B93" s="0" t="n">
        <v>1</v>
      </c>
      <c r="C93" s="8" t="n">
        <f aca="false">ROUND(A93*B93,1)</f>
        <v>-0.7</v>
      </c>
      <c r="D93" s="8" t="n">
        <f aca="false">IF(C93=C92,D92+1,1)</f>
        <v>4</v>
      </c>
    </row>
    <row r="94" customFormat="false" ht="13.8" hidden="false" customHeight="false" outlineLevel="0" collapsed="false">
      <c r="A94" s="9" t="n">
        <v>-0.712487569264865</v>
      </c>
      <c r="B94" s="0" t="n">
        <v>1</v>
      </c>
      <c r="C94" s="8" t="n">
        <f aca="false">ROUND(A94*B94,1)</f>
        <v>-0.7</v>
      </c>
      <c r="D94" s="8" t="n">
        <f aca="false">IF(C94=C93,D93+1,1)</f>
        <v>5</v>
      </c>
    </row>
    <row r="95" customFormat="false" ht="13.8" hidden="false" customHeight="false" outlineLevel="0" collapsed="false">
      <c r="A95" s="9" t="n">
        <v>-0.706081026140334</v>
      </c>
      <c r="B95" s="0" t="n">
        <v>1</v>
      </c>
      <c r="C95" s="8" t="n">
        <f aca="false">ROUND(A95*B95,1)</f>
        <v>-0.7</v>
      </c>
      <c r="D95" s="8" t="n">
        <f aca="false">IF(C95=C94,D94+1,1)</f>
        <v>6</v>
      </c>
    </row>
    <row r="96" customFormat="false" ht="13.8" hidden="false" customHeight="false" outlineLevel="0" collapsed="false">
      <c r="A96" s="9" t="n">
        <v>-0.694097577063533</v>
      </c>
      <c r="B96" s="0" t="n">
        <v>1</v>
      </c>
      <c r="C96" s="8" t="n">
        <f aca="false">ROUND(A96*B96,1)</f>
        <v>-0.7</v>
      </c>
      <c r="D96" s="8" t="n">
        <f aca="false">IF(C96=C95,D95+1,1)</f>
        <v>7</v>
      </c>
    </row>
    <row r="97" customFormat="false" ht="13.8" hidden="false" customHeight="false" outlineLevel="0" collapsed="false">
      <c r="A97" s="9" t="n">
        <v>-0.680278960634573</v>
      </c>
      <c r="B97" s="0" t="n">
        <v>1</v>
      </c>
      <c r="C97" s="8" t="n">
        <f aca="false">ROUND(A97*B97,1)</f>
        <v>-0.7</v>
      </c>
      <c r="D97" s="8" t="n">
        <f aca="false">IF(C97=C96,D96+1,1)</f>
        <v>8</v>
      </c>
    </row>
    <row r="98" customFormat="false" ht="13.8" hidden="false" customHeight="false" outlineLevel="0" collapsed="false">
      <c r="A98" s="9" t="n">
        <v>-0.678856298517311</v>
      </c>
      <c r="B98" s="0" t="n">
        <v>1</v>
      </c>
      <c r="C98" s="8" t="n">
        <f aca="false">ROUND(A98*B98,1)</f>
        <v>-0.7</v>
      </c>
      <c r="D98" s="8" t="n">
        <f aca="false">IF(C98=C97,D97+1,1)</f>
        <v>9</v>
      </c>
    </row>
    <row r="99" customFormat="false" ht="13.8" hidden="false" customHeight="false" outlineLevel="0" collapsed="false">
      <c r="A99" s="9" t="n">
        <v>-0.678076859287059</v>
      </c>
      <c r="B99" s="0" t="n">
        <v>1</v>
      </c>
      <c r="C99" s="8" t="n">
        <f aca="false">ROUND(A99*B99,1)</f>
        <v>-0.7</v>
      </c>
      <c r="D99" s="8" t="n">
        <f aca="false">IF(C99=C98,D98+1,1)</f>
        <v>10</v>
      </c>
    </row>
    <row r="100" customFormat="false" ht="13.8" hidden="false" customHeight="false" outlineLevel="0" collapsed="false">
      <c r="A100" s="9" t="n">
        <v>-0.675771082916258</v>
      </c>
      <c r="B100" s="0" t="n">
        <v>1</v>
      </c>
      <c r="C100" s="8" t="n">
        <f aca="false">ROUND(A100*B100,1)</f>
        <v>-0.7</v>
      </c>
      <c r="D100" s="8" t="n">
        <f aca="false">IF(C100=C99,D99+1,1)</f>
        <v>11</v>
      </c>
    </row>
    <row r="101" customFormat="false" ht="13.8" hidden="false" customHeight="false" outlineLevel="0" collapsed="false">
      <c r="A101" s="9" t="n">
        <v>-0.67362143967532</v>
      </c>
      <c r="B101" s="0" t="n">
        <v>1</v>
      </c>
      <c r="C101" s="8" t="n">
        <f aca="false">ROUND(A101*B101,1)</f>
        <v>-0.7</v>
      </c>
      <c r="D101" s="8" t="n">
        <f aca="false">IF(C101=C100,D100+1,1)</f>
        <v>12</v>
      </c>
    </row>
    <row r="102" customFormat="false" ht="13.8" hidden="false" customHeight="false" outlineLevel="0" collapsed="false">
      <c r="A102" s="9" t="n">
        <v>-0.673389140092952</v>
      </c>
      <c r="B102" s="0" t="n">
        <v>1</v>
      </c>
      <c r="C102" s="8" t="n">
        <f aca="false">ROUND(A102*B102,1)</f>
        <v>-0.7</v>
      </c>
      <c r="D102" s="8" t="n">
        <f aca="false">IF(C102=C101,D101+1,1)</f>
        <v>13</v>
      </c>
    </row>
    <row r="103" customFormat="false" ht="13.8" hidden="false" customHeight="false" outlineLevel="0" collapsed="false">
      <c r="A103" s="9" t="n">
        <v>-0.659438783446573</v>
      </c>
      <c r="B103" s="0" t="n">
        <v>1</v>
      </c>
      <c r="C103" s="8" t="n">
        <f aca="false">ROUND(A103*B103,1)</f>
        <v>-0.7</v>
      </c>
      <c r="D103" s="8" t="n">
        <f aca="false">IF(C103=C102,D102+1,1)</f>
        <v>14</v>
      </c>
    </row>
    <row r="104" customFormat="false" ht="13.8" hidden="false" customHeight="false" outlineLevel="0" collapsed="false">
      <c r="A104" s="9" t="n">
        <v>-0.646659825292408</v>
      </c>
      <c r="B104" s="0" t="n">
        <v>1</v>
      </c>
      <c r="C104" s="8" t="n">
        <f aca="false">ROUND(A104*B104,1)</f>
        <v>-0.6</v>
      </c>
      <c r="D104" s="8" t="n">
        <f aca="false">IF(C104=C103,D103+1,1)</f>
        <v>1</v>
      </c>
    </row>
    <row r="105" customFormat="false" ht="13.8" hidden="false" customHeight="false" outlineLevel="0" collapsed="false">
      <c r="A105" s="9" t="n">
        <v>-0.616861370181781</v>
      </c>
      <c r="B105" s="0" t="n">
        <v>1</v>
      </c>
      <c r="C105" s="8" t="n">
        <f aca="false">ROUND(A105*B105,1)</f>
        <v>-0.6</v>
      </c>
      <c r="D105" s="8" t="n">
        <f aca="false">IF(C105=C104,D104+1,1)</f>
        <v>2</v>
      </c>
    </row>
    <row r="106" customFormat="false" ht="13.8" hidden="false" customHeight="false" outlineLevel="0" collapsed="false">
      <c r="A106" s="9" t="n">
        <v>-0.605358161035626</v>
      </c>
      <c r="B106" s="0" t="n">
        <v>1</v>
      </c>
      <c r="C106" s="8" t="n">
        <f aca="false">ROUND(A106*B106,1)</f>
        <v>-0.6</v>
      </c>
      <c r="D106" s="8" t="n">
        <f aca="false">IF(C106=C105,D105+1,1)</f>
        <v>3</v>
      </c>
    </row>
    <row r="107" customFormat="false" ht="13.8" hidden="false" customHeight="false" outlineLevel="0" collapsed="false">
      <c r="A107" s="9" t="n">
        <v>-0.602020880873758</v>
      </c>
      <c r="B107" s="0" t="n">
        <v>1</v>
      </c>
      <c r="C107" s="8" t="n">
        <f aca="false">ROUND(A107*B107,1)</f>
        <v>-0.6</v>
      </c>
      <c r="D107" s="8" t="n">
        <f aca="false">IF(C107=C106,D106+1,1)</f>
        <v>4</v>
      </c>
    </row>
    <row r="108" customFormat="false" ht="13.8" hidden="false" customHeight="false" outlineLevel="0" collapsed="false">
      <c r="A108" s="9" t="n">
        <v>-0.599761915086079</v>
      </c>
      <c r="B108" s="0" t="n">
        <v>1</v>
      </c>
      <c r="C108" s="8" t="n">
        <f aca="false">ROUND(A108*B108,1)</f>
        <v>-0.6</v>
      </c>
      <c r="D108" s="8" t="n">
        <f aca="false">IF(C108=C107,D107+1,1)</f>
        <v>5</v>
      </c>
    </row>
    <row r="109" customFormat="false" ht="13.8" hidden="false" customHeight="false" outlineLevel="0" collapsed="false">
      <c r="A109" s="9" t="n">
        <v>-0.586891741622688</v>
      </c>
      <c r="B109" s="0" t="n">
        <v>1</v>
      </c>
      <c r="C109" s="8" t="n">
        <f aca="false">ROUND(A109*B109,1)</f>
        <v>-0.6</v>
      </c>
      <c r="D109" s="8" t="n">
        <f aca="false">IF(C109=C108,D108+1,1)</f>
        <v>6</v>
      </c>
    </row>
    <row r="110" customFormat="false" ht="13.8" hidden="false" customHeight="false" outlineLevel="0" collapsed="false">
      <c r="A110" s="9" t="n">
        <v>-0.586885931083445</v>
      </c>
      <c r="B110" s="0" t="n">
        <v>1</v>
      </c>
      <c r="C110" s="8" t="n">
        <f aca="false">ROUND(A110*B110,1)</f>
        <v>-0.6</v>
      </c>
      <c r="D110" s="8" t="n">
        <f aca="false">IF(C110=C109,D109+1,1)</f>
        <v>7</v>
      </c>
    </row>
    <row r="111" customFormat="false" ht="13.8" hidden="false" customHeight="false" outlineLevel="0" collapsed="false">
      <c r="A111" s="9" t="n">
        <v>-0.582813229768318</v>
      </c>
      <c r="B111" s="0" t="n">
        <v>1</v>
      </c>
      <c r="C111" s="8" t="n">
        <f aca="false">ROUND(A111*B111,1)</f>
        <v>-0.6</v>
      </c>
      <c r="D111" s="8" t="n">
        <f aca="false">IF(C111=C110,D110+1,1)</f>
        <v>8</v>
      </c>
    </row>
    <row r="112" customFormat="false" ht="13.8" hidden="false" customHeight="false" outlineLevel="0" collapsed="false">
      <c r="A112" s="9" t="n">
        <v>-0.570509439224334</v>
      </c>
      <c r="B112" s="0" t="n">
        <v>1</v>
      </c>
      <c r="C112" s="8" t="n">
        <f aca="false">ROUND(A112*B112,1)</f>
        <v>-0.6</v>
      </c>
      <c r="D112" s="8" t="n">
        <f aca="false">IF(C112=C111,D111+1,1)</f>
        <v>9</v>
      </c>
    </row>
    <row r="113" customFormat="false" ht="13.8" hidden="false" customHeight="false" outlineLevel="0" collapsed="false">
      <c r="A113" s="9" t="n">
        <v>-0.568182143551195</v>
      </c>
      <c r="B113" s="0" t="n">
        <v>1</v>
      </c>
      <c r="C113" s="8" t="n">
        <f aca="false">ROUND(A113*B113,1)</f>
        <v>-0.6</v>
      </c>
      <c r="D113" s="8" t="n">
        <f aca="false">IF(C113=C112,D112+1,1)</f>
        <v>10</v>
      </c>
    </row>
    <row r="114" customFormat="false" ht="13.8" hidden="false" customHeight="false" outlineLevel="0" collapsed="false">
      <c r="A114" s="9" t="n">
        <v>-0.566611771217277</v>
      </c>
      <c r="B114" s="0" t="n">
        <v>1</v>
      </c>
      <c r="C114" s="8" t="n">
        <f aca="false">ROUND(A114*B114,1)</f>
        <v>-0.6</v>
      </c>
      <c r="D114" s="8" t="n">
        <f aca="false">IF(C114=C113,D113+1,1)</f>
        <v>11</v>
      </c>
    </row>
    <row r="115" customFormat="false" ht="13.8" hidden="false" customHeight="false" outlineLevel="0" collapsed="false">
      <c r="A115" s="9" t="n">
        <v>-0.556706620377862</v>
      </c>
      <c r="B115" s="0" t="n">
        <v>1</v>
      </c>
      <c r="C115" s="8" t="n">
        <f aca="false">ROUND(A115*B115,1)</f>
        <v>-0.6</v>
      </c>
      <c r="D115" s="8" t="n">
        <f aca="false">IF(C115=C114,D114+1,1)</f>
        <v>12</v>
      </c>
    </row>
    <row r="116" customFormat="false" ht="13.8" hidden="false" customHeight="false" outlineLevel="0" collapsed="false">
      <c r="A116" s="9" t="n">
        <v>-0.555480129201788</v>
      </c>
      <c r="B116" s="0" t="n">
        <v>1</v>
      </c>
      <c r="C116" s="8" t="n">
        <f aca="false">ROUND(A116*B116,1)</f>
        <v>-0.6</v>
      </c>
      <c r="D116" s="8" t="n">
        <f aca="false">IF(C116=C115,D115+1,1)</f>
        <v>13</v>
      </c>
    </row>
    <row r="117" customFormat="false" ht="13.8" hidden="false" customHeight="false" outlineLevel="0" collapsed="false">
      <c r="A117" s="9" t="n">
        <v>-0.542623193662944</v>
      </c>
      <c r="B117" s="0" t="n">
        <v>1</v>
      </c>
      <c r="C117" s="8" t="n">
        <f aca="false">ROUND(A117*B117,1)</f>
        <v>-0.5</v>
      </c>
      <c r="D117" s="8" t="n">
        <f aca="false">IF(C117=C116,D116+1,1)</f>
        <v>1</v>
      </c>
    </row>
    <row r="118" customFormat="false" ht="13.8" hidden="false" customHeight="false" outlineLevel="0" collapsed="false">
      <c r="A118" s="9" t="n">
        <v>-0.541367281738059</v>
      </c>
      <c r="B118" s="0" t="n">
        <v>1</v>
      </c>
      <c r="C118" s="8" t="n">
        <f aca="false">ROUND(A118*B118,1)</f>
        <v>-0.5</v>
      </c>
      <c r="D118" s="8" t="n">
        <f aca="false">IF(C118=C117,D117+1,1)</f>
        <v>2</v>
      </c>
    </row>
    <row r="119" customFormat="false" ht="13.8" hidden="false" customHeight="false" outlineLevel="0" collapsed="false">
      <c r="A119" s="9" t="n">
        <v>-0.539961382137832</v>
      </c>
      <c r="B119" s="0" t="n">
        <v>1</v>
      </c>
      <c r="C119" s="8" t="n">
        <f aca="false">ROUND(A119*B119,1)</f>
        <v>-0.5</v>
      </c>
      <c r="D119" s="8" t="n">
        <f aca="false">IF(C119=C118,D118+1,1)</f>
        <v>3</v>
      </c>
    </row>
    <row r="120" customFormat="false" ht="13.8" hidden="false" customHeight="false" outlineLevel="0" collapsed="false">
      <c r="A120" s="9" t="n">
        <v>-0.535453535096845</v>
      </c>
      <c r="B120" s="0" t="n">
        <v>1</v>
      </c>
      <c r="C120" s="8" t="n">
        <f aca="false">ROUND(A120*B120,1)</f>
        <v>-0.5</v>
      </c>
      <c r="D120" s="8" t="n">
        <f aca="false">IF(C120=C119,D119+1,1)</f>
        <v>4</v>
      </c>
    </row>
    <row r="121" customFormat="false" ht="13.8" hidden="false" customHeight="false" outlineLevel="0" collapsed="false">
      <c r="A121" s="9" t="n">
        <v>-0.532784191445999</v>
      </c>
      <c r="B121" s="0" t="n">
        <v>1</v>
      </c>
      <c r="C121" s="8" t="n">
        <f aca="false">ROUND(A121*B121,1)</f>
        <v>-0.5</v>
      </c>
      <c r="D121" s="8" t="n">
        <f aca="false">IF(C121=C120,D120+1,1)</f>
        <v>5</v>
      </c>
    </row>
    <row r="122" customFormat="false" ht="13.8" hidden="false" customHeight="false" outlineLevel="0" collapsed="false">
      <c r="A122" s="9" t="n">
        <v>-0.527348903602242</v>
      </c>
      <c r="B122" s="0" t="n">
        <v>1</v>
      </c>
      <c r="C122" s="8" t="n">
        <f aca="false">ROUND(A122*B122,1)</f>
        <v>-0.5</v>
      </c>
      <c r="D122" s="8" t="n">
        <f aca="false">IF(C122=C121,D121+1,1)</f>
        <v>6</v>
      </c>
    </row>
    <row r="123" customFormat="false" ht="13.8" hidden="false" customHeight="false" outlineLevel="0" collapsed="false">
      <c r="A123" s="9" t="n">
        <v>-0.526328449491273</v>
      </c>
      <c r="B123" s="0" t="n">
        <v>1</v>
      </c>
      <c r="C123" s="8" t="n">
        <f aca="false">ROUND(A123*B123,1)</f>
        <v>-0.5</v>
      </c>
      <c r="D123" s="8" t="n">
        <f aca="false">IF(C123=C122,D122+1,1)</f>
        <v>7</v>
      </c>
    </row>
    <row r="124" customFormat="false" ht="13.8" hidden="false" customHeight="false" outlineLevel="0" collapsed="false">
      <c r="A124" s="9" t="n">
        <v>-0.522481141943974</v>
      </c>
      <c r="B124" s="0" t="n">
        <v>1</v>
      </c>
      <c r="C124" s="8" t="n">
        <f aca="false">ROUND(A124*B124,1)</f>
        <v>-0.5</v>
      </c>
      <c r="D124" s="8" t="n">
        <f aca="false">IF(C124=C123,D123+1,1)</f>
        <v>8</v>
      </c>
    </row>
    <row r="125" customFormat="false" ht="13.8" hidden="false" customHeight="false" outlineLevel="0" collapsed="false">
      <c r="A125" s="9" t="n">
        <v>-0.504689277329393</v>
      </c>
      <c r="B125" s="0" t="n">
        <v>1</v>
      </c>
      <c r="C125" s="8" t="n">
        <f aca="false">ROUND(A125*B125,1)</f>
        <v>-0.5</v>
      </c>
      <c r="D125" s="8" t="n">
        <f aca="false">IF(C125=C124,D124+1,1)</f>
        <v>9</v>
      </c>
    </row>
    <row r="126" customFormat="false" ht="13.8" hidden="false" customHeight="false" outlineLevel="0" collapsed="false">
      <c r="A126" s="9" t="n">
        <v>-0.478644114268619</v>
      </c>
      <c r="B126" s="0" t="n">
        <v>1</v>
      </c>
      <c r="C126" s="8" t="n">
        <f aca="false">ROUND(A126*B126,1)</f>
        <v>-0.5</v>
      </c>
      <c r="D126" s="8" t="n">
        <f aca="false">IF(C126=C125,D125+1,1)</f>
        <v>10</v>
      </c>
    </row>
    <row r="127" customFormat="false" ht="13.8" hidden="false" customHeight="false" outlineLevel="0" collapsed="false">
      <c r="A127" s="9" t="n">
        <v>-0.47765762119406</v>
      </c>
      <c r="B127" s="0" t="n">
        <v>1</v>
      </c>
      <c r="C127" s="8" t="n">
        <f aca="false">ROUND(A127*B127,1)</f>
        <v>-0.5</v>
      </c>
      <c r="D127" s="8" t="n">
        <f aca="false">IF(C127=C126,D126+1,1)</f>
        <v>11</v>
      </c>
    </row>
    <row r="128" customFormat="false" ht="13.8" hidden="false" customHeight="false" outlineLevel="0" collapsed="false">
      <c r="A128" s="9" t="n">
        <v>-0.475605490828941</v>
      </c>
      <c r="B128" s="0" t="n">
        <v>1</v>
      </c>
      <c r="C128" s="8" t="n">
        <f aca="false">ROUND(A128*B128,1)</f>
        <v>-0.5</v>
      </c>
      <c r="D128" s="8" t="n">
        <f aca="false">IF(C128=C127,D127+1,1)</f>
        <v>12</v>
      </c>
    </row>
    <row r="129" customFormat="false" ht="13.8" hidden="false" customHeight="false" outlineLevel="0" collapsed="false">
      <c r="A129" s="9" t="n">
        <v>-0.46298995807151</v>
      </c>
      <c r="B129" s="0" t="n">
        <v>1</v>
      </c>
      <c r="C129" s="8" t="n">
        <f aca="false">ROUND(A129*B129,1)</f>
        <v>-0.5</v>
      </c>
      <c r="D129" s="8" t="n">
        <f aca="false">IF(C129=C128,D128+1,1)</f>
        <v>13</v>
      </c>
    </row>
    <row r="130" customFormat="false" ht="13.8" hidden="false" customHeight="false" outlineLevel="0" collapsed="false">
      <c r="A130" s="9" t="n">
        <v>-0.461039901915729</v>
      </c>
      <c r="B130" s="0" t="n">
        <v>1</v>
      </c>
      <c r="C130" s="8" t="n">
        <f aca="false">ROUND(A130*B130,1)</f>
        <v>-0.5</v>
      </c>
      <c r="D130" s="8" t="n">
        <f aca="false">IF(C130=C129,D129+1,1)</f>
        <v>14</v>
      </c>
    </row>
    <row r="131" customFormat="false" ht="13.8" hidden="false" customHeight="false" outlineLevel="0" collapsed="false">
      <c r="A131" s="9" t="n">
        <v>-0.458046973937777</v>
      </c>
      <c r="B131" s="0" t="n">
        <v>1</v>
      </c>
      <c r="C131" s="8" t="n">
        <f aca="false">ROUND(A131*B131,1)</f>
        <v>-0.5</v>
      </c>
      <c r="D131" s="8" t="n">
        <f aca="false">IF(C131=C130,D130+1,1)</f>
        <v>15</v>
      </c>
    </row>
    <row r="132" customFormat="false" ht="13.8" hidden="false" customHeight="false" outlineLevel="0" collapsed="false">
      <c r="A132" s="9" t="n">
        <v>-0.43752669404901</v>
      </c>
      <c r="B132" s="0" t="n">
        <v>1</v>
      </c>
      <c r="C132" s="8" t="n">
        <f aca="false">ROUND(A132*B132,1)</f>
        <v>-0.4</v>
      </c>
      <c r="D132" s="8" t="n">
        <f aca="false">IF(C132=C131,D131+1,1)</f>
        <v>1</v>
      </c>
    </row>
    <row r="133" customFormat="false" ht="13.8" hidden="false" customHeight="false" outlineLevel="0" collapsed="false">
      <c r="A133" s="9" t="n">
        <v>-0.426596928962262</v>
      </c>
      <c r="B133" s="0" t="n">
        <v>1</v>
      </c>
      <c r="C133" s="8" t="n">
        <f aca="false">ROUND(A133*B133,1)</f>
        <v>-0.4</v>
      </c>
      <c r="D133" s="8" t="n">
        <f aca="false">IF(C133=C132,D132+1,1)</f>
        <v>2</v>
      </c>
    </row>
    <row r="134" customFormat="false" ht="13.8" hidden="false" customHeight="false" outlineLevel="0" collapsed="false">
      <c r="A134" s="9" t="n">
        <v>-0.423904654437154</v>
      </c>
      <c r="B134" s="0" t="n">
        <v>1</v>
      </c>
      <c r="C134" s="8" t="n">
        <f aca="false">ROUND(A134*B134,1)</f>
        <v>-0.4</v>
      </c>
      <c r="D134" s="8" t="n">
        <f aca="false">IF(C134=C133,D133+1,1)</f>
        <v>3</v>
      </c>
    </row>
    <row r="135" customFormat="false" ht="13.8" hidden="false" customHeight="false" outlineLevel="0" collapsed="false">
      <c r="A135" s="9" t="n">
        <v>-0.418930606749167</v>
      </c>
      <c r="B135" s="0" t="n">
        <v>1</v>
      </c>
      <c r="C135" s="8" t="n">
        <f aca="false">ROUND(A135*B135,1)</f>
        <v>-0.4</v>
      </c>
      <c r="D135" s="8" t="n">
        <f aca="false">IF(C135=C134,D134+1,1)</f>
        <v>4</v>
      </c>
    </row>
    <row r="136" customFormat="false" ht="13.8" hidden="false" customHeight="false" outlineLevel="0" collapsed="false">
      <c r="A136" s="9" t="n">
        <v>-0.414662725188599</v>
      </c>
      <c r="B136" s="0" t="n">
        <v>1</v>
      </c>
      <c r="C136" s="8" t="n">
        <f aca="false">ROUND(A136*B136,1)</f>
        <v>-0.4</v>
      </c>
      <c r="D136" s="8" t="n">
        <f aca="false">IF(C136=C135,D135+1,1)</f>
        <v>5</v>
      </c>
    </row>
    <row r="137" customFormat="false" ht="13.8" hidden="false" customHeight="false" outlineLevel="0" collapsed="false">
      <c r="A137" s="9" t="n">
        <v>-0.405527000211378</v>
      </c>
      <c r="B137" s="0" t="n">
        <v>1</v>
      </c>
      <c r="C137" s="8" t="n">
        <f aca="false">ROUND(A137*B137,1)</f>
        <v>-0.4</v>
      </c>
      <c r="D137" s="8" t="n">
        <f aca="false">IF(C137=C136,D136+1,1)</f>
        <v>6</v>
      </c>
    </row>
    <row r="138" customFormat="false" ht="13.8" hidden="false" customHeight="false" outlineLevel="0" collapsed="false">
      <c r="A138" s="9" t="n">
        <v>-0.40135460817326</v>
      </c>
      <c r="B138" s="0" t="n">
        <v>1</v>
      </c>
      <c r="C138" s="8" t="n">
        <f aca="false">ROUND(A138*B138,1)</f>
        <v>-0.4</v>
      </c>
      <c r="D138" s="8" t="n">
        <f aca="false">IF(C138=C137,D137+1,1)</f>
        <v>7</v>
      </c>
    </row>
    <row r="139" customFormat="false" ht="13.8" hidden="false" customHeight="false" outlineLevel="0" collapsed="false">
      <c r="A139" s="9" t="n">
        <v>-0.385582161365394</v>
      </c>
      <c r="B139" s="0" t="n">
        <v>1</v>
      </c>
      <c r="C139" s="8" t="n">
        <f aca="false">ROUND(A139*B139,1)</f>
        <v>-0.4</v>
      </c>
      <c r="D139" s="8" t="n">
        <f aca="false">IF(C139=C138,D138+1,1)</f>
        <v>8</v>
      </c>
    </row>
    <row r="140" customFormat="false" ht="13.8" hidden="false" customHeight="false" outlineLevel="0" collapsed="false">
      <c r="A140" s="9" t="n">
        <v>-0.381449047264883</v>
      </c>
      <c r="B140" s="0" t="n">
        <v>1</v>
      </c>
      <c r="C140" s="8" t="n">
        <f aca="false">ROUND(A140*B140,1)</f>
        <v>-0.4</v>
      </c>
      <c r="D140" s="8" t="n">
        <f aca="false">IF(C140=C139,D139+1,1)</f>
        <v>9</v>
      </c>
    </row>
    <row r="141" customFormat="false" ht="13.8" hidden="false" customHeight="false" outlineLevel="0" collapsed="false">
      <c r="A141" s="9" t="n">
        <v>-0.378371862416276</v>
      </c>
      <c r="B141" s="0" t="n">
        <v>1</v>
      </c>
      <c r="C141" s="8" t="n">
        <f aca="false">ROUND(A141*B141,1)</f>
        <v>-0.4</v>
      </c>
      <c r="D141" s="8" t="n">
        <f aca="false">IF(C141=C140,D140+1,1)</f>
        <v>10</v>
      </c>
    </row>
    <row r="142" customFormat="false" ht="13.8" hidden="false" customHeight="false" outlineLevel="0" collapsed="false">
      <c r="A142" s="9" t="n">
        <v>-0.377595998046715</v>
      </c>
      <c r="B142" s="0" t="n">
        <v>1</v>
      </c>
      <c r="C142" s="8" t="n">
        <f aca="false">ROUND(A142*B142,1)</f>
        <v>-0.4</v>
      </c>
      <c r="D142" s="8" t="n">
        <f aca="false">IF(C142=C141,D141+1,1)</f>
        <v>11</v>
      </c>
    </row>
    <row r="143" customFormat="false" ht="13.8" hidden="false" customHeight="false" outlineLevel="0" collapsed="false">
      <c r="A143" s="9" t="n">
        <v>-0.368535491266488</v>
      </c>
      <c r="B143" s="0" t="n">
        <v>1</v>
      </c>
      <c r="C143" s="8" t="n">
        <f aca="false">ROUND(A143*B143,1)</f>
        <v>-0.4</v>
      </c>
      <c r="D143" s="8" t="n">
        <f aca="false">IF(C143=C142,D142+1,1)</f>
        <v>12</v>
      </c>
    </row>
    <row r="144" customFormat="false" ht="13.8" hidden="false" customHeight="false" outlineLevel="0" collapsed="false">
      <c r="A144" s="9" t="n">
        <v>-0.3583139578793</v>
      </c>
      <c r="B144" s="0" t="n">
        <v>1</v>
      </c>
      <c r="C144" s="8" t="n">
        <f aca="false">ROUND(A144*B144,1)</f>
        <v>-0.4</v>
      </c>
      <c r="D144" s="8" t="n">
        <f aca="false">IF(C144=C143,D143+1,1)</f>
        <v>13</v>
      </c>
    </row>
    <row r="145" customFormat="false" ht="13.8" hidden="false" customHeight="false" outlineLevel="0" collapsed="false">
      <c r="A145" s="9" t="n">
        <v>-0.354830386975519</v>
      </c>
      <c r="B145" s="0" t="n">
        <v>1</v>
      </c>
      <c r="C145" s="8" t="n">
        <f aca="false">ROUND(A145*B145,1)</f>
        <v>-0.4</v>
      </c>
      <c r="D145" s="8" t="n">
        <f aca="false">IF(C145=C144,D144+1,1)</f>
        <v>14</v>
      </c>
    </row>
    <row r="146" customFormat="false" ht="13.8" hidden="false" customHeight="false" outlineLevel="0" collapsed="false">
      <c r="A146" s="9" t="n">
        <v>-0.348064967699357</v>
      </c>
      <c r="B146" s="0" t="n">
        <v>1</v>
      </c>
      <c r="C146" s="8" t="n">
        <f aca="false">ROUND(A146*B146,1)</f>
        <v>-0.3</v>
      </c>
      <c r="D146" s="8" t="n">
        <f aca="false">IF(C146=C145,D145+1,1)</f>
        <v>1</v>
      </c>
    </row>
    <row r="147" customFormat="false" ht="13.8" hidden="false" customHeight="false" outlineLevel="0" collapsed="false">
      <c r="A147" s="9" t="n">
        <v>-0.33660098882147</v>
      </c>
      <c r="B147" s="0" t="n">
        <v>1</v>
      </c>
      <c r="C147" s="8" t="n">
        <f aca="false">ROUND(A147*B147,1)</f>
        <v>-0.3</v>
      </c>
      <c r="D147" s="8" t="n">
        <f aca="false">IF(C147=C146,D146+1,1)</f>
        <v>2</v>
      </c>
    </row>
    <row r="148" customFormat="false" ht="13.8" hidden="false" customHeight="false" outlineLevel="0" collapsed="false">
      <c r="A148" s="9" t="n">
        <v>-0.312504315068686</v>
      </c>
      <c r="B148" s="0" t="n">
        <v>1</v>
      </c>
      <c r="C148" s="8" t="n">
        <f aca="false">ROUND(A148*B148,1)</f>
        <v>-0.3</v>
      </c>
      <c r="D148" s="8" t="n">
        <f aca="false">IF(C148=C147,D147+1,1)</f>
        <v>3</v>
      </c>
    </row>
    <row r="149" customFormat="false" ht="13.8" hidden="false" customHeight="false" outlineLevel="0" collapsed="false">
      <c r="A149" s="9" t="n">
        <v>-0.309541565930213</v>
      </c>
      <c r="B149" s="0" t="n">
        <v>1</v>
      </c>
      <c r="C149" s="8" t="n">
        <f aca="false">ROUND(A149*B149,1)</f>
        <v>-0.3</v>
      </c>
      <c r="D149" s="8" t="n">
        <f aca="false">IF(C149=C148,D148+1,1)</f>
        <v>4</v>
      </c>
    </row>
    <row r="150" customFormat="false" ht="13.8" hidden="false" customHeight="false" outlineLevel="0" collapsed="false">
      <c r="A150" s="9" t="n">
        <v>-0.308906164223621</v>
      </c>
      <c r="B150" s="0" t="n">
        <v>1</v>
      </c>
      <c r="C150" s="8" t="n">
        <f aca="false">ROUND(A150*B150,1)</f>
        <v>-0.3</v>
      </c>
      <c r="D150" s="8" t="n">
        <f aca="false">IF(C150=C149,D149+1,1)</f>
        <v>5</v>
      </c>
    </row>
    <row r="151" customFormat="false" ht="13.8" hidden="false" customHeight="false" outlineLevel="0" collapsed="false">
      <c r="A151" s="9" t="n">
        <v>-0.306022483670264</v>
      </c>
      <c r="B151" s="0" t="n">
        <v>1</v>
      </c>
      <c r="C151" s="8" t="n">
        <f aca="false">ROUND(A151*B151,1)</f>
        <v>-0.3</v>
      </c>
      <c r="D151" s="8" t="n">
        <f aca="false">IF(C151=C150,D150+1,1)</f>
        <v>6</v>
      </c>
    </row>
    <row r="152" customFormat="false" ht="13.8" hidden="false" customHeight="false" outlineLevel="0" collapsed="false">
      <c r="A152" s="9" t="n">
        <v>-0.297376667877962</v>
      </c>
      <c r="B152" s="0" t="n">
        <v>1</v>
      </c>
      <c r="C152" s="8" t="n">
        <f aca="false">ROUND(A152*B152,1)</f>
        <v>-0.3</v>
      </c>
      <c r="D152" s="8" t="n">
        <f aca="false">IF(C152=C151,D151+1,1)</f>
        <v>7</v>
      </c>
    </row>
    <row r="153" customFormat="false" ht="13.8" hidden="false" customHeight="false" outlineLevel="0" collapsed="false">
      <c r="A153" s="9" t="n">
        <v>-0.296684807722264</v>
      </c>
      <c r="B153" s="0" t="n">
        <v>1</v>
      </c>
      <c r="C153" s="8" t="n">
        <f aca="false">ROUND(A153*B153,1)</f>
        <v>-0.3</v>
      </c>
      <c r="D153" s="8" t="n">
        <f aca="false">IF(C153=C152,D152+1,1)</f>
        <v>8</v>
      </c>
    </row>
    <row r="154" customFormat="false" ht="13.8" hidden="false" customHeight="false" outlineLevel="0" collapsed="false">
      <c r="A154" s="9" t="n">
        <v>-0.294352069106977</v>
      </c>
      <c r="B154" s="0" t="n">
        <v>1</v>
      </c>
      <c r="C154" s="8" t="n">
        <f aca="false">ROUND(A154*B154,1)</f>
        <v>-0.3</v>
      </c>
      <c r="D154" s="8" t="n">
        <f aca="false">IF(C154=C153,D153+1,1)</f>
        <v>9</v>
      </c>
    </row>
    <row r="155" customFormat="false" ht="13.8" hidden="false" customHeight="false" outlineLevel="0" collapsed="false">
      <c r="A155" s="9" t="n">
        <v>-0.292745856737679</v>
      </c>
      <c r="B155" s="0" t="n">
        <v>1</v>
      </c>
      <c r="C155" s="8" t="n">
        <f aca="false">ROUND(A155*B155,1)</f>
        <v>-0.3</v>
      </c>
      <c r="D155" s="8" t="n">
        <f aca="false">IF(C155=C154,D154+1,1)</f>
        <v>10</v>
      </c>
    </row>
    <row r="156" customFormat="false" ht="13.8" hidden="false" customHeight="false" outlineLevel="0" collapsed="false">
      <c r="A156" s="9" t="n">
        <v>-0.283932680285727</v>
      </c>
      <c r="B156" s="0" t="n">
        <v>1</v>
      </c>
      <c r="C156" s="8" t="n">
        <f aca="false">ROUND(A156*B156,1)</f>
        <v>-0.3</v>
      </c>
      <c r="D156" s="8" t="n">
        <f aca="false">IF(C156=C155,D155+1,1)</f>
        <v>11</v>
      </c>
    </row>
    <row r="157" customFormat="false" ht="13.8" hidden="false" customHeight="false" outlineLevel="0" collapsed="false">
      <c r="A157" s="9" t="n">
        <v>-0.266015167160353</v>
      </c>
      <c r="B157" s="0" t="n">
        <v>1</v>
      </c>
      <c r="C157" s="8" t="n">
        <f aca="false">ROUND(A157*B157,1)</f>
        <v>-0.3</v>
      </c>
      <c r="D157" s="8" t="n">
        <f aca="false">IF(C157=C156,D156+1,1)</f>
        <v>12</v>
      </c>
    </row>
    <row r="158" customFormat="false" ht="13.8" hidden="false" customHeight="false" outlineLevel="0" collapsed="false">
      <c r="A158" s="9" t="n">
        <v>-0.25376372730898</v>
      </c>
      <c r="B158" s="0" t="n">
        <v>1</v>
      </c>
      <c r="C158" s="8" t="n">
        <f aca="false">ROUND(A158*B158,1)</f>
        <v>-0.3</v>
      </c>
      <c r="D158" s="8" t="n">
        <f aca="false">IF(C158=C157,D157+1,1)</f>
        <v>13</v>
      </c>
    </row>
    <row r="159" customFormat="false" ht="13.8" hidden="false" customHeight="false" outlineLevel="0" collapsed="false">
      <c r="A159" s="9" t="n">
        <v>-0.252850674497757</v>
      </c>
      <c r="B159" s="0" t="n">
        <v>1</v>
      </c>
      <c r="C159" s="8" t="n">
        <f aca="false">ROUND(A159*B159,1)</f>
        <v>-0.3</v>
      </c>
      <c r="D159" s="8" t="n">
        <f aca="false">IF(C159=C158,D158+1,1)</f>
        <v>14</v>
      </c>
    </row>
    <row r="160" customFormat="false" ht="13.8" hidden="false" customHeight="false" outlineLevel="0" collapsed="false">
      <c r="A160" s="9" t="n">
        <v>-0.252700943947666</v>
      </c>
      <c r="B160" s="0" t="n">
        <v>1</v>
      </c>
      <c r="C160" s="8" t="n">
        <f aca="false">ROUND(A160*B160,1)</f>
        <v>-0.3</v>
      </c>
      <c r="D160" s="8" t="n">
        <f aca="false">IF(C160=C159,D159+1,1)</f>
        <v>15</v>
      </c>
    </row>
    <row r="161" customFormat="false" ht="13.8" hidden="false" customHeight="false" outlineLevel="0" collapsed="false">
      <c r="A161" s="9" t="n">
        <v>-0.243475849277803</v>
      </c>
      <c r="B161" s="0" t="n">
        <v>1</v>
      </c>
      <c r="C161" s="8" t="n">
        <f aca="false">ROUND(A161*B161,1)</f>
        <v>-0.2</v>
      </c>
      <c r="D161" s="8" t="n">
        <f aca="false">IF(C161=C160,D160+1,1)</f>
        <v>1</v>
      </c>
    </row>
    <row r="162" customFormat="false" ht="13.8" hidden="false" customHeight="false" outlineLevel="0" collapsed="false">
      <c r="A162" s="9" t="n">
        <v>-0.236452486931864</v>
      </c>
      <c r="B162" s="0" t="n">
        <v>1</v>
      </c>
      <c r="C162" s="8" t="n">
        <f aca="false">ROUND(A162*B162,1)</f>
        <v>-0.2</v>
      </c>
      <c r="D162" s="8" t="n">
        <f aca="false">IF(C162=C161,D161+1,1)</f>
        <v>2</v>
      </c>
    </row>
    <row r="163" customFormat="false" ht="13.8" hidden="false" customHeight="false" outlineLevel="0" collapsed="false">
      <c r="A163" s="9" t="n">
        <v>-0.230842169801863</v>
      </c>
      <c r="B163" s="0" t="n">
        <v>1</v>
      </c>
      <c r="C163" s="8" t="n">
        <f aca="false">ROUND(A163*B163,1)</f>
        <v>-0.2</v>
      </c>
      <c r="D163" s="8" t="n">
        <f aca="false">IF(C163=C162,D162+1,1)</f>
        <v>3</v>
      </c>
    </row>
    <row r="164" customFormat="false" ht="13.8" hidden="false" customHeight="false" outlineLevel="0" collapsed="false">
      <c r="A164" s="9" t="n">
        <v>-0.225083126032525</v>
      </c>
      <c r="B164" s="0" t="n">
        <v>1</v>
      </c>
      <c r="C164" s="8" t="n">
        <f aca="false">ROUND(A164*B164,1)</f>
        <v>-0.2</v>
      </c>
      <c r="D164" s="8" t="n">
        <f aca="false">IF(C164=C163,D163+1,1)</f>
        <v>4</v>
      </c>
    </row>
    <row r="165" customFormat="false" ht="13.8" hidden="false" customHeight="false" outlineLevel="0" collapsed="false">
      <c r="A165" s="9" t="n">
        <v>-0.221458724337219</v>
      </c>
      <c r="B165" s="0" t="n">
        <v>1</v>
      </c>
      <c r="C165" s="8" t="n">
        <f aca="false">ROUND(A165*B165,1)</f>
        <v>-0.2</v>
      </c>
      <c r="D165" s="8" t="n">
        <f aca="false">IF(C165=C164,D164+1,1)</f>
        <v>5</v>
      </c>
    </row>
    <row r="166" customFormat="false" ht="13.8" hidden="false" customHeight="false" outlineLevel="0" collapsed="false">
      <c r="A166" s="9" t="n">
        <v>-0.205436741607605</v>
      </c>
      <c r="B166" s="0" t="n">
        <v>1</v>
      </c>
      <c r="C166" s="8" t="n">
        <f aca="false">ROUND(A166*B166,1)</f>
        <v>-0.2</v>
      </c>
      <c r="D166" s="8" t="n">
        <f aca="false">IF(C166=C165,D165+1,1)</f>
        <v>6</v>
      </c>
    </row>
    <row r="167" customFormat="false" ht="13.8" hidden="false" customHeight="false" outlineLevel="0" collapsed="false">
      <c r="A167" s="9" t="n">
        <v>-0.187016087369183</v>
      </c>
      <c r="B167" s="0" t="n">
        <v>1</v>
      </c>
      <c r="C167" s="8" t="n">
        <f aca="false">ROUND(A167*B167,1)</f>
        <v>-0.2</v>
      </c>
      <c r="D167" s="8" t="n">
        <f aca="false">IF(C167=C166,D166+1,1)</f>
        <v>7</v>
      </c>
    </row>
    <row r="168" customFormat="false" ht="13.8" hidden="false" customHeight="false" outlineLevel="0" collapsed="false">
      <c r="A168" s="9" t="n">
        <v>-0.183732310423322</v>
      </c>
      <c r="B168" s="0" t="n">
        <v>1</v>
      </c>
      <c r="C168" s="8" t="n">
        <f aca="false">ROUND(A168*B168,1)</f>
        <v>-0.2</v>
      </c>
      <c r="D168" s="8" t="n">
        <f aca="false">IF(C168=C167,D167+1,1)</f>
        <v>8</v>
      </c>
    </row>
    <row r="169" customFormat="false" ht="13.8" hidden="false" customHeight="false" outlineLevel="0" collapsed="false">
      <c r="A169" s="9" t="n">
        <v>-0.183281631642578</v>
      </c>
      <c r="B169" s="0" t="n">
        <v>1</v>
      </c>
      <c r="C169" s="8" t="n">
        <f aca="false">ROUND(A169*B169,1)</f>
        <v>-0.2</v>
      </c>
      <c r="D169" s="8" t="n">
        <f aca="false">IF(C169=C168,D168+1,1)</f>
        <v>9</v>
      </c>
    </row>
    <row r="170" customFormat="false" ht="13.8" hidden="false" customHeight="false" outlineLevel="0" collapsed="false">
      <c r="A170" s="9" t="n">
        <v>-0.168553042990943</v>
      </c>
      <c r="B170" s="0" t="n">
        <v>1</v>
      </c>
      <c r="C170" s="8" t="n">
        <f aca="false">ROUND(A170*B170,1)</f>
        <v>-0.2</v>
      </c>
      <c r="D170" s="8" t="n">
        <f aca="false">IF(C170=C169,D169+1,1)</f>
        <v>10</v>
      </c>
    </row>
    <row r="171" customFormat="false" ht="13.8" hidden="false" customHeight="false" outlineLevel="0" collapsed="false">
      <c r="A171" s="9" t="n">
        <v>-0.166241305384613</v>
      </c>
      <c r="B171" s="0" t="n">
        <v>1</v>
      </c>
      <c r="C171" s="8" t="n">
        <f aca="false">ROUND(A171*B171,1)</f>
        <v>-0.2</v>
      </c>
      <c r="D171" s="8" t="n">
        <f aca="false">IF(C171=C170,D170+1,1)</f>
        <v>11</v>
      </c>
    </row>
    <row r="172" customFormat="false" ht="13.8" hidden="false" customHeight="false" outlineLevel="0" collapsed="false">
      <c r="A172" s="9" t="n">
        <v>-0.164359541128151</v>
      </c>
      <c r="B172" s="0" t="n">
        <v>1</v>
      </c>
      <c r="C172" s="8" t="n">
        <f aca="false">ROUND(A172*B172,1)</f>
        <v>-0.2</v>
      </c>
      <c r="D172" s="8" t="n">
        <f aca="false">IF(C172=C171,D171+1,1)</f>
        <v>12</v>
      </c>
    </row>
    <row r="173" customFormat="false" ht="13.8" hidden="false" customHeight="false" outlineLevel="0" collapsed="false">
      <c r="A173" s="9" t="n">
        <v>-0.162530225836647</v>
      </c>
      <c r="B173" s="0" t="n">
        <v>1</v>
      </c>
      <c r="C173" s="8" t="n">
        <f aca="false">ROUND(A173*B173,1)</f>
        <v>-0.2</v>
      </c>
      <c r="D173" s="8" t="n">
        <f aca="false">IF(C173=C172,D172+1,1)</f>
        <v>13</v>
      </c>
    </row>
    <row r="174" customFormat="false" ht="13.8" hidden="false" customHeight="false" outlineLevel="0" collapsed="false">
      <c r="A174" s="9" t="n">
        <v>-0.161181194606215</v>
      </c>
      <c r="B174" s="0" t="n">
        <v>1</v>
      </c>
      <c r="C174" s="8" t="n">
        <f aca="false">ROUND(A174*B174,1)</f>
        <v>-0.2</v>
      </c>
      <c r="D174" s="8" t="n">
        <f aca="false">IF(C174=C173,D173+1,1)</f>
        <v>14</v>
      </c>
    </row>
    <row r="175" customFormat="false" ht="13.8" hidden="false" customHeight="false" outlineLevel="0" collapsed="false">
      <c r="A175" s="9" t="n">
        <v>-0.156570751743608</v>
      </c>
      <c r="B175" s="0" t="n">
        <v>1</v>
      </c>
      <c r="C175" s="8" t="n">
        <f aca="false">ROUND(A175*B175,1)</f>
        <v>-0.2</v>
      </c>
      <c r="D175" s="8" t="n">
        <f aca="false">IF(C175=C174,D174+1,1)</f>
        <v>15</v>
      </c>
    </row>
    <row r="176" customFormat="false" ht="13.8" hidden="false" customHeight="false" outlineLevel="0" collapsed="false">
      <c r="A176" s="9" t="n">
        <v>-0.15588685215147</v>
      </c>
      <c r="B176" s="0" t="n">
        <v>1</v>
      </c>
      <c r="C176" s="8" t="n">
        <f aca="false">ROUND(A176*B176,1)</f>
        <v>-0.2</v>
      </c>
      <c r="D176" s="8" t="n">
        <f aca="false">IF(C176=C175,D175+1,1)</f>
        <v>16</v>
      </c>
    </row>
    <row r="177" customFormat="false" ht="13.8" hidden="false" customHeight="false" outlineLevel="0" collapsed="false">
      <c r="A177" s="9" t="n">
        <v>-0.148607951327001</v>
      </c>
      <c r="B177" s="0" t="n">
        <v>1</v>
      </c>
      <c r="C177" s="8" t="n">
        <f aca="false">ROUND(A177*B177,1)</f>
        <v>-0.1</v>
      </c>
      <c r="D177" s="8" t="n">
        <f aca="false">IF(C177=C176,D176+1,1)</f>
        <v>1</v>
      </c>
    </row>
    <row r="178" customFormat="false" ht="13.8" hidden="false" customHeight="false" outlineLevel="0" collapsed="false">
      <c r="A178" s="9" t="n">
        <v>-0.14420807822299</v>
      </c>
      <c r="B178" s="0" t="n">
        <v>1</v>
      </c>
      <c r="C178" s="8" t="n">
        <f aca="false">ROUND(A178*B178,1)</f>
        <v>-0.1</v>
      </c>
      <c r="D178" s="8" t="n">
        <f aca="false">IF(C178=C177,D177+1,1)</f>
        <v>2</v>
      </c>
    </row>
    <row r="179" customFormat="false" ht="13.8" hidden="false" customHeight="false" outlineLevel="0" collapsed="false">
      <c r="A179" s="9" t="n">
        <v>-0.13768930305713</v>
      </c>
      <c r="B179" s="0" t="n">
        <v>1</v>
      </c>
      <c r="C179" s="8" t="n">
        <f aca="false">ROUND(A179*B179,1)</f>
        <v>-0.1</v>
      </c>
      <c r="D179" s="8" t="n">
        <f aca="false">IF(C179=C178,D178+1,1)</f>
        <v>3</v>
      </c>
    </row>
    <row r="180" customFormat="false" ht="13.8" hidden="false" customHeight="false" outlineLevel="0" collapsed="false">
      <c r="A180" s="9" t="n">
        <v>-0.137251330321883</v>
      </c>
      <c r="B180" s="0" t="n">
        <v>1</v>
      </c>
      <c r="C180" s="8" t="n">
        <f aca="false">ROUND(A180*B180,1)</f>
        <v>-0.1</v>
      </c>
      <c r="D180" s="8" t="n">
        <f aca="false">IF(C180=C179,D179+1,1)</f>
        <v>4</v>
      </c>
    </row>
    <row r="181" customFormat="false" ht="13.8" hidden="false" customHeight="false" outlineLevel="0" collapsed="false">
      <c r="A181" s="9" t="n">
        <v>-0.125448577251583</v>
      </c>
      <c r="B181" s="0" t="n">
        <v>1</v>
      </c>
      <c r="C181" s="8" t="n">
        <f aca="false">ROUND(A181*B181,1)</f>
        <v>-0.1</v>
      </c>
      <c r="D181" s="8" t="n">
        <f aca="false">IF(C181=C180,D180+1,1)</f>
        <v>5</v>
      </c>
    </row>
    <row r="182" customFormat="false" ht="13.8" hidden="false" customHeight="false" outlineLevel="0" collapsed="false">
      <c r="A182" s="9" t="n">
        <v>-0.120470659443795</v>
      </c>
      <c r="B182" s="0" t="n">
        <v>1</v>
      </c>
      <c r="C182" s="8" t="n">
        <f aca="false">ROUND(A182*B182,1)</f>
        <v>-0.1</v>
      </c>
      <c r="D182" s="8" t="n">
        <f aca="false">IF(C182=C181,D181+1,1)</f>
        <v>6</v>
      </c>
    </row>
    <row r="183" customFormat="false" ht="13.8" hidden="false" customHeight="false" outlineLevel="0" collapsed="false">
      <c r="A183" s="9" t="n">
        <v>-0.113519866574842</v>
      </c>
      <c r="B183" s="0" t="n">
        <v>1</v>
      </c>
      <c r="C183" s="8" t="n">
        <f aca="false">ROUND(A183*B183,1)</f>
        <v>-0.1</v>
      </c>
      <c r="D183" s="8" t="n">
        <f aca="false">IF(C183=C182,D182+1,1)</f>
        <v>7</v>
      </c>
    </row>
    <row r="184" customFormat="false" ht="13.8" hidden="false" customHeight="false" outlineLevel="0" collapsed="false">
      <c r="A184" s="9" t="n">
        <v>-0.112089594966694</v>
      </c>
      <c r="B184" s="0" t="n">
        <v>1</v>
      </c>
      <c r="C184" s="8" t="n">
        <f aca="false">ROUND(A184*B184,1)</f>
        <v>-0.1</v>
      </c>
      <c r="D184" s="8" t="n">
        <f aca="false">IF(C184=C183,D183+1,1)</f>
        <v>8</v>
      </c>
    </row>
    <row r="185" customFormat="false" ht="13.8" hidden="false" customHeight="false" outlineLevel="0" collapsed="false">
      <c r="A185" s="9" t="n">
        <v>-0.111083953629344</v>
      </c>
      <c r="B185" s="0" t="n">
        <v>1</v>
      </c>
      <c r="C185" s="8" t="n">
        <f aca="false">ROUND(A185*B185,1)</f>
        <v>-0.1</v>
      </c>
      <c r="D185" s="8" t="n">
        <f aca="false">IF(C185=C184,D184+1,1)</f>
        <v>9</v>
      </c>
    </row>
    <row r="186" customFormat="false" ht="13.8" hidden="false" customHeight="false" outlineLevel="0" collapsed="false">
      <c r="A186" s="9" t="n">
        <v>-0.100282679638138</v>
      </c>
      <c r="B186" s="0" t="n">
        <v>1</v>
      </c>
      <c r="C186" s="8" t="n">
        <f aca="false">ROUND(A186*B186,1)</f>
        <v>-0.1</v>
      </c>
      <c r="D186" s="8" t="n">
        <f aca="false">IF(C186=C185,D185+1,1)</f>
        <v>10</v>
      </c>
    </row>
    <row r="187" customFormat="false" ht="13.8" hidden="false" customHeight="false" outlineLevel="0" collapsed="false">
      <c r="A187" s="9" t="n">
        <v>-0.0980135001439908</v>
      </c>
      <c r="B187" s="0" t="n">
        <v>1</v>
      </c>
      <c r="C187" s="8" t="n">
        <f aca="false">ROUND(A187*B187,1)</f>
        <v>-0.1</v>
      </c>
      <c r="D187" s="8" t="n">
        <f aca="false">IF(C187=C186,D186+1,1)</f>
        <v>11</v>
      </c>
    </row>
    <row r="188" customFormat="false" ht="13.8" hidden="false" customHeight="false" outlineLevel="0" collapsed="false">
      <c r="A188" s="9" t="n">
        <v>-0.0931396142975389</v>
      </c>
      <c r="B188" s="0" t="n">
        <v>1</v>
      </c>
      <c r="C188" s="8" t="n">
        <f aca="false">ROUND(A188*B188,1)</f>
        <v>-0.1</v>
      </c>
      <c r="D188" s="8" t="n">
        <f aca="false">IF(C188=C187,D187+1,1)</f>
        <v>12</v>
      </c>
    </row>
    <row r="189" customFormat="false" ht="13.8" hidden="false" customHeight="false" outlineLevel="0" collapsed="false">
      <c r="A189" s="9" t="n">
        <v>-0.0912868431635285</v>
      </c>
      <c r="B189" s="0" t="n">
        <v>1</v>
      </c>
      <c r="C189" s="8" t="n">
        <f aca="false">ROUND(A189*B189,1)</f>
        <v>-0.1</v>
      </c>
      <c r="D189" s="8" t="n">
        <f aca="false">IF(C189=C188,D188+1,1)</f>
        <v>13</v>
      </c>
    </row>
    <row r="190" customFormat="false" ht="13.8" hidden="false" customHeight="false" outlineLevel="0" collapsed="false">
      <c r="A190" s="9" t="n">
        <v>-0.0892836967878762</v>
      </c>
      <c r="B190" s="0" t="n">
        <v>1</v>
      </c>
      <c r="C190" s="8" t="n">
        <f aca="false">ROUND(A190*B190,1)</f>
        <v>-0.1</v>
      </c>
      <c r="D190" s="8" t="n">
        <f aca="false">IF(C190=C189,D189+1,1)</f>
        <v>14</v>
      </c>
    </row>
    <row r="191" customFormat="false" ht="13.8" hidden="false" customHeight="false" outlineLevel="0" collapsed="false">
      <c r="A191" s="9" t="n">
        <v>-0.0829873200823103</v>
      </c>
      <c r="B191" s="0" t="n">
        <v>1</v>
      </c>
      <c r="C191" s="8" t="n">
        <f aca="false">ROUND(A191*B191,1)</f>
        <v>-0.1</v>
      </c>
      <c r="D191" s="8" t="n">
        <f aca="false">IF(C191=C190,D190+1,1)</f>
        <v>15</v>
      </c>
    </row>
    <row r="192" customFormat="false" ht="13.8" hidden="false" customHeight="false" outlineLevel="0" collapsed="false">
      <c r="A192" s="9" t="n">
        <v>-0.0810214562841985</v>
      </c>
      <c r="B192" s="0" t="n">
        <v>1</v>
      </c>
      <c r="C192" s="8" t="n">
        <f aca="false">ROUND(A192*B192,1)</f>
        <v>-0.1</v>
      </c>
      <c r="D192" s="8" t="n">
        <f aca="false">IF(C192=C191,D191+1,1)</f>
        <v>16</v>
      </c>
    </row>
    <row r="193" customFormat="false" ht="13.8" hidden="false" customHeight="false" outlineLevel="0" collapsed="false">
      <c r="A193" s="9" t="n">
        <v>-0.0805323481487791</v>
      </c>
      <c r="B193" s="0" t="n">
        <v>1</v>
      </c>
      <c r="C193" s="8" t="n">
        <f aca="false">ROUND(A193*B193,1)</f>
        <v>-0.1</v>
      </c>
      <c r="D193" s="8" t="n">
        <f aca="false">IF(C193=C192,D192+1,1)</f>
        <v>17</v>
      </c>
    </row>
    <row r="194" customFormat="false" ht="13.8" hidden="false" customHeight="false" outlineLevel="0" collapsed="false">
      <c r="A194" s="9" t="n">
        <v>-0.0744970538265076</v>
      </c>
      <c r="B194" s="0" t="n">
        <v>1</v>
      </c>
      <c r="C194" s="8" t="n">
        <f aca="false">ROUND(A194*B194,1)</f>
        <v>-0.1</v>
      </c>
      <c r="D194" s="8" t="n">
        <f aca="false">IF(C194=C193,D193+1,1)</f>
        <v>18</v>
      </c>
    </row>
    <row r="195" customFormat="false" ht="13.8" hidden="false" customHeight="false" outlineLevel="0" collapsed="false">
      <c r="A195" s="9" t="n">
        <v>-0.0700064138041186</v>
      </c>
      <c r="B195" s="0" t="n">
        <v>1</v>
      </c>
      <c r="C195" s="8" t="n">
        <f aca="false">ROUND(A195*B195,1)</f>
        <v>-0.1</v>
      </c>
      <c r="D195" s="8" t="n">
        <f aca="false">IF(C195=C194,D194+1,1)</f>
        <v>19</v>
      </c>
    </row>
    <row r="196" customFormat="false" ht="13.8" hidden="false" customHeight="false" outlineLevel="0" collapsed="false">
      <c r="A196" s="9" t="n">
        <v>-0.0653568750361082</v>
      </c>
      <c r="B196" s="0" t="n">
        <v>1</v>
      </c>
      <c r="C196" s="8" t="n">
        <f aca="false">ROUND(A196*B196,1)</f>
        <v>-0.1</v>
      </c>
      <c r="D196" s="8" t="n">
        <f aca="false">IF(C196=C195,D195+1,1)</f>
        <v>20</v>
      </c>
    </row>
    <row r="197" customFormat="false" ht="13.8" hidden="false" customHeight="false" outlineLevel="0" collapsed="false">
      <c r="A197" s="9" t="n">
        <v>-0.0642595829415332</v>
      </c>
      <c r="B197" s="0" t="n">
        <v>1</v>
      </c>
      <c r="C197" s="8" t="n">
        <f aca="false">ROUND(A197*B197,1)</f>
        <v>-0.1</v>
      </c>
      <c r="D197" s="8" t="n">
        <f aca="false">IF(C197=C196,D196+1,1)</f>
        <v>21</v>
      </c>
    </row>
    <row r="198" customFormat="false" ht="13.8" hidden="false" customHeight="false" outlineLevel="0" collapsed="false">
      <c r="A198" s="9" t="n">
        <v>-0.0597362153752573</v>
      </c>
      <c r="B198" s="0" t="n">
        <v>1</v>
      </c>
      <c r="C198" s="8" t="n">
        <f aca="false">ROUND(A198*B198,1)</f>
        <v>-0.1</v>
      </c>
      <c r="D198" s="8" t="n">
        <f aca="false">IF(C198=C197,D197+1,1)</f>
        <v>22</v>
      </c>
    </row>
    <row r="199" customFormat="false" ht="13.8" hidden="false" customHeight="false" outlineLevel="0" collapsed="false">
      <c r="A199" s="9" t="n">
        <v>-0.0496355342250809</v>
      </c>
      <c r="B199" s="0" t="n">
        <v>1</v>
      </c>
      <c r="C199" s="8" t="n">
        <f aca="false">ROUND(A199*B199,1)</f>
        <v>-0</v>
      </c>
      <c r="D199" s="8" t="n">
        <f aca="false">IF(C199=C198,D198+1,1)</f>
        <v>1</v>
      </c>
    </row>
    <row r="200" customFormat="false" ht="13.8" hidden="false" customHeight="false" outlineLevel="0" collapsed="false">
      <c r="A200" s="9" t="n">
        <v>-0.0483242588918263</v>
      </c>
      <c r="B200" s="0" t="n">
        <v>1</v>
      </c>
      <c r="C200" s="8" t="n">
        <f aca="false">ROUND(A200*B200,1)</f>
        <v>-0</v>
      </c>
      <c r="D200" s="8" t="n">
        <f aca="false">IF(C200=C199,D199+1,1)</f>
        <v>2</v>
      </c>
    </row>
    <row r="201" customFormat="false" ht="13.8" hidden="false" customHeight="false" outlineLevel="0" collapsed="false">
      <c r="A201" s="9" t="n">
        <v>-0.0480852435164679</v>
      </c>
      <c r="B201" s="0" t="n">
        <v>1</v>
      </c>
      <c r="C201" s="8" t="n">
        <f aca="false">ROUND(A201*B201,1)</f>
        <v>-0</v>
      </c>
      <c r="D201" s="8" t="n">
        <f aca="false">IF(C201=C200,D200+1,1)</f>
        <v>3</v>
      </c>
    </row>
    <row r="202" customFormat="false" ht="13.8" hidden="false" customHeight="false" outlineLevel="0" collapsed="false">
      <c r="A202" s="9" t="n">
        <v>-0.0326327814690982</v>
      </c>
      <c r="B202" s="0" t="n">
        <v>1</v>
      </c>
      <c r="C202" s="8" t="n">
        <f aca="false">ROUND(A202*B202,1)</f>
        <v>-0</v>
      </c>
      <c r="D202" s="8" t="n">
        <f aca="false">IF(C202=C201,D201+1,1)</f>
        <v>4</v>
      </c>
    </row>
    <row r="203" customFormat="false" ht="13.8" hidden="false" customHeight="false" outlineLevel="0" collapsed="false">
      <c r="A203" s="9" t="n">
        <v>-0.0313161778967248</v>
      </c>
      <c r="B203" s="0" t="n">
        <v>1</v>
      </c>
      <c r="C203" s="8" t="n">
        <f aca="false">ROUND(A203*B203,1)</f>
        <v>-0</v>
      </c>
      <c r="D203" s="8" t="n">
        <f aca="false">IF(C203=C202,D202+1,1)</f>
        <v>5</v>
      </c>
    </row>
    <row r="204" customFormat="false" ht="13.8" hidden="false" customHeight="false" outlineLevel="0" collapsed="false">
      <c r="A204" s="9" t="n">
        <v>-0.00992957536317601</v>
      </c>
      <c r="B204" s="0" t="n">
        <v>1</v>
      </c>
      <c r="C204" s="8" t="n">
        <f aca="false">ROUND(A204*B204,1)</f>
        <v>-0</v>
      </c>
      <c r="D204" s="8" t="n">
        <f aca="false">IF(C204=C203,D203+1,1)</f>
        <v>6</v>
      </c>
    </row>
    <row r="205" customFormat="false" ht="13.8" hidden="false" customHeight="false" outlineLevel="0" collapsed="false">
      <c r="A205" s="9" t="n">
        <v>-0.00343434535150328</v>
      </c>
      <c r="B205" s="0" t="n">
        <v>1</v>
      </c>
      <c r="C205" s="8" t="n">
        <f aca="false">ROUND(A205*B205,1)</f>
        <v>-0</v>
      </c>
      <c r="D205" s="8" t="n">
        <f aca="false">IF(C205=C204,D204+1,1)</f>
        <v>7</v>
      </c>
    </row>
    <row r="206" customFormat="false" ht="13.8" hidden="false" customHeight="false" outlineLevel="0" collapsed="false">
      <c r="A206" s="9" t="n">
        <v>-0.0010648426445692</v>
      </c>
      <c r="B206" s="0" t="n">
        <v>1</v>
      </c>
      <c r="C206" s="8" t="n">
        <f aca="false">ROUND(A206*B206,1)</f>
        <v>-0</v>
      </c>
      <c r="D206" s="8" t="n">
        <f aca="false">IF(C206=C205,D205+1,1)</f>
        <v>8</v>
      </c>
    </row>
    <row r="207" customFormat="false" ht="13.8" hidden="false" customHeight="false" outlineLevel="0" collapsed="false">
      <c r="A207" s="9" t="n">
        <v>0.0128722132326348</v>
      </c>
      <c r="B207" s="0" t="n">
        <v>1</v>
      </c>
      <c r="C207" s="8" t="n">
        <f aca="false">ROUND(A207*B207,1)</f>
        <v>0</v>
      </c>
      <c r="D207" s="8" t="n">
        <f aca="false">IF(C207=C206,D206+1,1)</f>
        <v>9</v>
      </c>
    </row>
    <row r="208" customFormat="false" ht="13.8" hidden="false" customHeight="false" outlineLevel="0" collapsed="false">
      <c r="A208" s="9" t="n">
        <v>0.0135529978719068</v>
      </c>
      <c r="B208" s="0" t="n">
        <v>1</v>
      </c>
      <c r="C208" s="8" t="n">
        <f aca="false">ROUND(A208*B208,1)</f>
        <v>0</v>
      </c>
      <c r="D208" s="8" t="n">
        <f aca="false">IF(C208=C207,D207+1,1)</f>
        <v>10</v>
      </c>
    </row>
    <row r="209" customFormat="false" ht="13.8" hidden="false" customHeight="false" outlineLevel="0" collapsed="false">
      <c r="A209" s="9" t="n">
        <v>0.0170034805876229</v>
      </c>
      <c r="B209" s="0" t="n">
        <v>1</v>
      </c>
      <c r="C209" s="8" t="n">
        <f aca="false">ROUND(A209*B209,1)</f>
        <v>0</v>
      </c>
      <c r="D209" s="8" t="n">
        <f aca="false">IF(C209=C208,D208+1,1)</f>
        <v>11</v>
      </c>
    </row>
    <row r="210" customFormat="false" ht="13.8" hidden="false" customHeight="false" outlineLevel="0" collapsed="false">
      <c r="A210" s="9" t="n">
        <v>0.0214238098285766</v>
      </c>
      <c r="B210" s="0" t="n">
        <v>1</v>
      </c>
      <c r="C210" s="8" t="n">
        <f aca="false">ROUND(A210*B210,1)</f>
        <v>0</v>
      </c>
      <c r="D210" s="8" t="n">
        <f aca="false">IF(C210=C209,D209+1,1)</f>
        <v>12</v>
      </c>
    </row>
    <row r="211" customFormat="false" ht="13.8" hidden="false" customHeight="false" outlineLevel="0" collapsed="false">
      <c r="A211" s="9" t="n">
        <v>0.0259876254502655</v>
      </c>
      <c r="B211" s="0" t="n">
        <v>1</v>
      </c>
      <c r="C211" s="8" t="n">
        <f aca="false">ROUND(A211*B211,1)</f>
        <v>0</v>
      </c>
      <c r="D211" s="8" t="n">
        <f aca="false">IF(C211=C210,D210+1,1)</f>
        <v>13</v>
      </c>
    </row>
    <row r="212" customFormat="false" ht="13.8" hidden="false" customHeight="false" outlineLevel="0" collapsed="false">
      <c r="A212" s="9" t="n">
        <v>0.0279051585171957</v>
      </c>
      <c r="B212" s="0" t="n">
        <v>1</v>
      </c>
      <c r="C212" s="8" t="n">
        <f aca="false">ROUND(A212*B212,1)</f>
        <v>0</v>
      </c>
      <c r="D212" s="8" t="n">
        <f aca="false">IF(C212=C211,D211+1,1)</f>
        <v>14</v>
      </c>
    </row>
    <row r="213" customFormat="false" ht="13.8" hidden="false" customHeight="false" outlineLevel="0" collapsed="false">
      <c r="A213" s="9" t="n">
        <v>0.0345005132815667</v>
      </c>
      <c r="B213" s="0" t="n">
        <v>1</v>
      </c>
      <c r="C213" s="8" t="n">
        <f aca="false">ROUND(A213*B213,1)</f>
        <v>0</v>
      </c>
      <c r="D213" s="8" t="n">
        <f aca="false">IF(C213=C212,D212+1,1)</f>
        <v>15</v>
      </c>
    </row>
    <row r="214" customFormat="false" ht="13.8" hidden="false" customHeight="false" outlineLevel="0" collapsed="false">
      <c r="A214" s="9" t="n">
        <v>0.0482413371074711</v>
      </c>
      <c r="B214" s="0" t="n">
        <v>1</v>
      </c>
      <c r="C214" s="8" t="n">
        <f aca="false">ROUND(A214*B214,1)</f>
        <v>0</v>
      </c>
      <c r="D214" s="8" t="n">
        <f aca="false">IF(C214=C213,D213+1,1)</f>
        <v>16</v>
      </c>
    </row>
    <row r="215" customFormat="false" ht="13.8" hidden="false" customHeight="false" outlineLevel="0" collapsed="false">
      <c r="A215" s="9" t="n">
        <v>0.0522137351495975</v>
      </c>
      <c r="B215" s="0" t="n">
        <v>1</v>
      </c>
      <c r="C215" s="8" t="n">
        <f aca="false">ROUND(A215*B215,1)</f>
        <v>0.1</v>
      </c>
      <c r="D215" s="8" t="n">
        <f aca="false">IF(C215=C214,D214+1,1)</f>
        <v>1</v>
      </c>
    </row>
    <row r="216" customFormat="false" ht="13.8" hidden="false" customHeight="false" outlineLevel="0" collapsed="false">
      <c r="A216" s="9" t="n">
        <v>0.0669751462493575</v>
      </c>
      <c r="B216" s="0" t="n">
        <v>1</v>
      </c>
      <c r="C216" s="8" t="n">
        <f aca="false">ROUND(A216*B216,1)</f>
        <v>0.1</v>
      </c>
      <c r="D216" s="8" t="n">
        <f aca="false">IF(C216=C215,D215+1,1)</f>
        <v>2</v>
      </c>
    </row>
    <row r="217" customFormat="false" ht="13.8" hidden="false" customHeight="false" outlineLevel="0" collapsed="false">
      <c r="A217" s="9" t="n">
        <v>0.0709519559219124</v>
      </c>
      <c r="B217" s="0" t="n">
        <v>1</v>
      </c>
      <c r="C217" s="8" t="n">
        <f aca="false">ROUND(A217*B217,1)</f>
        <v>0.1</v>
      </c>
      <c r="D217" s="8" t="n">
        <f aca="false">IF(C217=C216,D216+1,1)</f>
        <v>3</v>
      </c>
    </row>
    <row r="218" customFormat="false" ht="13.8" hidden="false" customHeight="false" outlineLevel="0" collapsed="false">
      <c r="A218" s="9" t="n">
        <v>0.0716768099033727</v>
      </c>
      <c r="B218" s="0" t="n">
        <v>1</v>
      </c>
      <c r="C218" s="8" t="n">
        <f aca="false">ROUND(A218*B218,1)</f>
        <v>0.1</v>
      </c>
      <c r="D218" s="8" t="n">
        <f aca="false">IF(C218=C217,D217+1,1)</f>
        <v>4</v>
      </c>
    </row>
    <row r="219" customFormat="false" ht="13.8" hidden="false" customHeight="false" outlineLevel="0" collapsed="false">
      <c r="A219" s="9" t="n">
        <v>0.0724797221600086</v>
      </c>
      <c r="B219" s="0" t="n">
        <v>1</v>
      </c>
      <c r="C219" s="8" t="n">
        <f aca="false">ROUND(A219*B219,1)</f>
        <v>0.1</v>
      </c>
      <c r="D219" s="8" t="n">
        <f aca="false">IF(C219=C218,D218+1,1)</f>
        <v>5</v>
      </c>
    </row>
    <row r="220" customFormat="false" ht="13.8" hidden="false" customHeight="false" outlineLevel="0" collapsed="false">
      <c r="A220" s="9" t="n">
        <v>0.076007434740624</v>
      </c>
      <c r="B220" s="0" t="n">
        <v>1</v>
      </c>
      <c r="C220" s="8" t="n">
        <f aca="false">ROUND(A220*B220,1)</f>
        <v>0.1</v>
      </c>
      <c r="D220" s="8" t="n">
        <f aca="false">IF(C220=C219,D219+1,1)</f>
        <v>6</v>
      </c>
    </row>
    <row r="221" customFormat="false" ht="13.8" hidden="false" customHeight="false" outlineLevel="0" collapsed="false">
      <c r="A221" s="9" t="n">
        <v>0.0794971167401944</v>
      </c>
      <c r="B221" s="0" t="n">
        <v>1</v>
      </c>
      <c r="C221" s="8" t="n">
        <f aca="false">ROUND(A221*B221,1)</f>
        <v>0.1</v>
      </c>
      <c r="D221" s="8" t="n">
        <f aca="false">IF(C221=C220,D220+1,1)</f>
        <v>7</v>
      </c>
    </row>
    <row r="222" customFormat="false" ht="13.8" hidden="false" customHeight="false" outlineLevel="0" collapsed="false">
      <c r="A222" s="9" t="n">
        <v>0.0835758242230284</v>
      </c>
      <c r="B222" s="0" t="n">
        <v>1</v>
      </c>
      <c r="C222" s="8" t="n">
        <f aca="false">ROUND(A222*B222,1)</f>
        <v>0.1</v>
      </c>
      <c r="D222" s="8" t="n">
        <f aca="false">IF(C222=C221,D221+1,1)</f>
        <v>8</v>
      </c>
    </row>
    <row r="223" customFormat="false" ht="13.8" hidden="false" customHeight="false" outlineLevel="0" collapsed="false">
      <c r="A223" s="9" t="n">
        <v>0.101503201052054</v>
      </c>
      <c r="B223" s="0" t="n">
        <v>1</v>
      </c>
      <c r="C223" s="8" t="n">
        <f aca="false">ROUND(A223*B223,1)</f>
        <v>0.1</v>
      </c>
      <c r="D223" s="8" t="n">
        <f aca="false">IF(C223=C222,D222+1,1)</f>
        <v>9</v>
      </c>
    </row>
    <row r="224" customFormat="false" ht="13.8" hidden="false" customHeight="false" outlineLevel="0" collapsed="false">
      <c r="A224" s="9" t="n">
        <v>0.112287030300752</v>
      </c>
      <c r="B224" s="0" t="n">
        <v>1</v>
      </c>
      <c r="C224" s="8" t="n">
        <f aca="false">ROUND(A224*B224,1)</f>
        <v>0.1</v>
      </c>
      <c r="D224" s="8" t="n">
        <f aca="false">IF(C224=C223,D223+1,1)</f>
        <v>10</v>
      </c>
    </row>
    <row r="225" customFormat="false" ht="13.8" hidden="false" customHeight="false" outlineLevel="0" collapsed="false">
      <c r="A225" s="9" t="n">
        <v>0.115564442791674</v>
      </c>
      <c r="B225" s="0" t="n">
        <v>1</v>
      </c>
      <c r="C225" s="8" t="n">
        <f aca="false">ROUND(A225*B225,1)</f>
        <v>0.1</v>
      </c>
      <c r="D225" s="8" t="n">
        <f aca="false">IF(C225=C224,D224+1,1)</f>
        <v>11</v>
      </c>
    </row>
    <row r="226" customFormat="false" ht="13.8" hidden="false" customHeight="false" outlineLevel="0" collapsed="false">
      <c r="A226" s="9" t="n">
        <v>0.123606096715629</v>
      </c>
      <c r="B226" s="0" t="n">
        <v>1</v>
      </c>
      <c r="C226" s="8" t="n">
        <f aca="false">ROUND(A226*B226,1)</f>
        <v>0.1</v>
      </c>
      <c r="D226" s="8" t="n">
        <f aca="false">IF(C226=C225,D225+1,1)</f>
        <v>12</v>
      </c>
    </row>
    <row r="227" customFormat="false" ht="13.8" hidden="false" customHeight="false" outlineLevel="0" collapsed="false">
      <c r="A227" s="9" t="n">
        <v>0.12484389096789</v>
      </c>
      <c r="B227" s="0" t="n">
        <v>1</v>
      </c>
      <c r="C227" s="8" t="n">
        <f aca="false">ROUND(A227*B227,1)</f>
        <v>0.1</v>
      </c>
      <c r="D227" s="8" t="n">
        <f aca="false">IF(C227=C226,D226+1,1)</f>
        <v>13</v>
      </c>
    </row>
    <row r="228" customFormat="false" ht="13.8" hidden="false" customHeight="false" outlineLevel="0" collapsed="false">
      <c r="A228" s="9" t="n">
        <v>0.140169393910054</v>
      </c>
      <c r="B228" s="0" t="n">
        <v>1</v>
      </c>
      <c r="C228" s="8" t="n">
        <f aca="false">ROUND(A228*B228,1)</f>
        <v>0.1</v>
      </c>
      <c r="D228" s="8" t="n">
        <f aca="false">IF(C228=C227,D227+1,1)</f>
        <v>14</v>
      </c>
    </row>
    <row r="229" customFormat="false" ht="13.8" hidden="false" customHeight="false" outlineLevel="0" collapsed="false">
      <c r="A229" s="9" t="n">
        <v>0.144338637479379</v>
      </c>
      <c r="B229" s="0" t="n">
        <v>1</v>
      </c>
      <c r="C229" s="8" t="n">
        <f aca="false">ROUND(A229*B229,1)</f>
        <v>0.1</v>
      </c>
      <c r="D229" s="8" t="n">
        <f aca="false">IF(C229=C228,D228+1,1)</f>
        <v>15</v>
      </c>
    </row>
    <row r="230" customFormat="false" ht="13.8" hidden="false" customHeight="false" outlineLevel="0" collapsed="false">
      <c r="A230" s="9" t="n">
        <v>0.145362403762522</v>
      </c>
      <c r="B230" s="0" t="n">
        <v>1</v>
      </c>
      <c r="C230" s="8" t="n">
        <f aca="false">ROUND(A230*B230,1)</f>
        <v>0.1</v>
      </c>
      <c r="D230" s="8" t="n">
        <f aca="false">IF(C230=C229,D229+1,1)</f>
        <v>16</v>
      </c>
    </row>
    <row r="231" customFormat="false" ht="13.8" hidden="false" customHeight="false" outlineLevel="0" collapsed="false">
      <c r="A231" s="9" t="n">
        <v>0.171601373129101</v>
      </c>
      <c r="B231" s="0" t="n">
        <v>1</v>
      </c>
      <c r="C231" s="8" t="n">
        <f aca="false">ROUND(A231*B231,1)</f>
        <v>0.2</v>
      </c>
      <c r="D231" s="8" t="n">
        <f aca="false">IF(C231=C230,D230+1,1)</f>
        <v>1</v>
      </c>
    </row>
    <row r="232" customFormat="false" ht="13.8" hidden="false" customHeight="false" outlineLevel="0" collapsed="false">
      <c r="A232" s="9" t="n">
        <v>0.178475129530726</v>
      </c>
      <c r="B232" s="0" t="n">
        <v>1</v>
      </c>
      <c r="C232" s="8" t="n">
        <f aca="false">ROUND(A232*B232,1)</f>
        <v>0.2</v>
      </c>
      <c r="D232" s="8" t="n">
        <f aca="false">IF(C232=C231,D231+1,1)</f>
        <v>2</v>
      </c>
    </row>
    <row r="233" customFormat="false" ht="13.8" hidden="false" customHeight="false" outlineLevel="0" collapsed="false">
      <c r="A233" s="9" t="n">
        <v>0.188353314227983</v>
      </c>
      <c r="B233" s="0" t="n">
        <v>1</v>
      </c>
      <c r="C233" s="8" t="n">
        <f aca="false">ROUND(A233*B233,1)</f>
        <v>0.2</v>
      </c>
      <c r="D233" s="8" t="n">
        <f aca="false">IF(C233=C232,D232+1,1)</f>
        <v>3</v>
      </c>
    </row>
    <row r="234" customFormat="false" ht="13.8" hidden="false" customHeight="false" outlineLevel="0" collapsed="false">
      <c r="A234" s="9" t="n">
        <v>0.19239334106155</v>
      </c>
      <c r="B234" s="0" t="n">
        <v>1</v>
      </c>
      <c r="C234" s="8" t="n">
        <f aca="false">ROUND(A234*B234,1)</f>
        <v>0.2</v>
      </c>
      <c r="D234" s="8" t="n">
        <f aca="false">IF(C234=C233,D233+1,1)</f>
        <v>4</v>
      </c>
    </row>
    <row r="235" customFormat="false" ht="13.8" hidden="false" customHeight="false" outlineLevel="0" collapsed="false">
      <c r="A235" s="9" t="n">
        <v>0.195347206710389</v>
      </c>
      <c r="B235" s="0" t="n">
        <v>1</v>
      </c>
      <c r="C235" s="8" t="n">
        <f aca="false">ROUND(A235*B235,1)</f>
        <v>0.2</v>
      </c>
      <c r="D235" s="8" t="n">
        <f aca="false">IF(C235=C234,D234+1,1)</f>
        <v>5</v>
      </c>
    </row>
    <row r="236" customFormat="false" ht="13.8" hidden="false" customHeight="false" outlineLevel="0" collapsed="false">
      <c r="A236" s="9" t="n">
        <v>0.198763630217826</v>
      </c>
      <c r="B236" s="0" t="n">
        <v>1</v>
      </c>
      <c r="C236" s="8" t="n">
        <f aca="false">ROUND(A236*B236,1)</f>
        <v>0.2</v>
      </c>
      <c r="D236" s="8" t="n">
        <f aca="false">IF(C236=C235,D235+1,1)</f>
        <v>6</v>
      </c>
    </row>
    <row r="237" customFormat="false" ht="13.8" hidden="false" customHeight="false" outlineLevel="0" collapsed="false">
      <c r="A237" s="9" t="n">
        <v>0.199259289939801</v>
      </c>
      <c r="B237" s="0" t="n">
        <v>1</v>
      </c>
      <c r="C237" s="8" t="n">
        <f aca="false">ROUND(A237*B237,1)</f>
        <v>0.2</v>
      </c>
      <c r="D237" s="8" t="n">
        <f aca="false">IF(C237=C236,D236+1,1)</f>
        <v>7</v>
      </c>
    </row>
    <row r="238" customFormat="false" ht="13.8" hidden="false" customHeight="false" outlineLevel="0" collapsed="false">
      <c r="A238" s="9" t="n">
        <v>0.202731501488308</v>
      </c>
      <c r="B238" s="0" t="n">
        <v>1</v>
      </c>
      <c r="C238" s="8" t="n">
        <f aca="false">ROUND(A238*B238,1)</f>
        <v>0.2</v>
      </c>
      <c r="D238" s="8" t="n">
        <f aca="false">IF(C238=C237,D237+1,1)</f>
        <v>8</v>
      </c>
    </row>
    <row r="239" customFormat="false" ht="13.8" hidden="false" customHeight="false" outlineLevel="0" collapsed="false">
      <c r="A239" s="9" t="n">
        <v>0.212227631551097</v>
      </c>
      <c r="B239" s="0" t="n">
        <v>1</v>
      </c>
      <c r="C239" s="8" t="n">
        <f aca="false">ROUND(A239*B239,1)</f>
        <v>0.2</v>
      </c>
      <c r="D239" s="8" t="n">
        <f aca="false">IF(C239=C238,D238+1,1)</f>
        <v>9</v>
      </c>
    </row>
    <row r="240" customFormat="false" ht="13.8" hidden="false" customHeight="false" outlineLevel="0" collapsed="false">
      <c r="A240" s="9" t="n">
        <v>0.220931719169555</v>
      </c>
      <c r="B240" s="0" t="n">
        <v>1</v>
      </c>
      <c r="C240" s="8" t="n">
        <f aca="false">ROUND(A240*B240,1)</f>
        <v>0.2</v>
      </c>
      <c r="D240" s="8" t="n">
        <f aca="false">IF(C240=C239,D239+1,1)</f>
        <v>10</v>
      </c>
    </row>
    <row r="241" customFormat="false" ht="13.8" hidden="false" customHeight="false" outlineLevel="0" collapsed="false">
      <c r="A241" s="9" t="n">
        <v>0.231278290996484</v>
      </c>
      <c r="B241" s="0" t="n">
        <v>1</v>
      </c>
      <c r="C241" s="8" t="n">
        <f aca="false">ROUND(A241*B241,1)</f>
        <v>0.2</v>
      </c>
      <c r="D241" s="8" t="n">
        <f aca="false">IF(C241=C240,D240+1,1)</f>
        <v>11</v>
      </c>
    </row>
    <row r="242" customFormat="false" ht="13.8" hidden="false" customHeight="false" outlineLevel="0" collapsed="false">
      <c r="A242" s="9" t="n">
        <v>0.233014085626945</v>
      </c>
      <c r="B242" s="0" t="n">
        <v>1</v>
      </c>
      <c r="C242" s="8" t="n">
        <f aca="false">ROUND(A242*B242,1)</f>
        <v>0.2</v>
      </c>
      <c r="D242" s="8" t="n">
        <f aca="false">IF(C242=C241,D241+1,1)</f>
        <v>12</v>
      </c>
    </row>
    <row r="243" customFormat="false" ht="13.8" hidden="false" customHeight="false" outlineLevel="0" collapsed="false">
      <c r="A243" s="9" t="n">
        <v>0.236885064171433</v>
      </c>
      <c r="B243" s="0" t="n">
        <v>1</v>
      </c>
      <c r="C243" s="8" t="n">
        <f aca="false">ROUND(A243*B243,1)</f>
        <v>0.2</v>
      </c>
      <c r="D243" s="8" t="n">
        <f aca="false">IF(C243=C242,D242+1,1)</f>
        <v>13</v>
      </c>
    </row>
    <row r="244" customFormat="false" ht="13.8" hidden="false" customHeight="false" outlineLevel="0" collapsed="false">
      <c r="A244" s="9" t="n">
        <v>0.24441127101132</v>
      </c>
      <c r="B244" s="0" t="n">
        <v>1</v>
      </c>
      <c r="C244" s="8" t="n">
        <f aca="false">ROUND(A244*B244,1)</f>
        <v>0.2</v>
      </c>
      <c r="D244" s="8" t="n">
        <f aca="false">IF(C244=C243,D243+1,1)</f>
        <v>14</v>
      </c>
    </row>
    <row r="245" customFormat="false" ht="13.8" hidden="false" customHeight="false" outlineLevel="0" collapsed="false">
      <c r="A245" s="9" t="n">
        <v>0.24760146276301</v>
      </c>
      <c r="B245" s="0" t="n">
        <v>1</v>
      </c>
      <c r="C245" s="8" t="n">
        <f aca="false">ROUND(A245*B245,1)</f>
        <v>0.2</v>
      </c>
      <c r="D245" s="8" t="n">
        <f aca="false">IF(C245=C244,D244+1,1)</f>
        <v>15</v>
      </c>
    </row>
    <row r="246" customFormat="false" ht="13.8" hidden="false" customHeight="false" outlineLevel="0" collapsed="false">
      <c r="A246" s="9" t="n">
        <v>0.251115596265574</v>
      </c>
      <c r="B246" s="0" t="n">
        <v>1</v>
      </c>
      <c r="C246" s="8" t="n">
        <f aca="false">ROUND(A246*B246,1)</f>
        <v>0.3</v>
      </c>
      <c r="D246" s="8" t="n">
        <f aca="false">IF(C246=C245,D245+1,1)</f>
        <v>1</v>
      </c>
    </row>
    <row r="247" customFormat="false" ht="13.8" hidden="false" customHeight="false" outlineLevel="0" collapsed="false">
      <c r="A247" s="9" t="n">
        <v>0.251594074060671</v>
      </c>
      <c r="B247" s="0" t="n">
        <v>1</v>
      </c>
      <c r="C247" s="8" t="n">
        <f aca="false">ROUND(A247*B247,1)</f>
        <v>0.3</v>
      </c>
      <c r="D247" s="8" t="n">
        <f aca="false">IF(C247=C246,D246+1,1)</f>
        <v>2</v>
      </c>
    </row>
    <row r="248" customFormat="false" ht="13.8" hidden="false" customHeight="false" outlineLevel="0" collapsed="false">
      <c r="A248" s="9" t="n">
        <v>0.252683908967644</v>
      </c>
      <c r="B248" s="0" t="n">
        <v>1</v>
      </c>
      <c r="C248" s="8" t="n">
        <f aca="false">ROUND(A248*B248,1)</f>
        <v>0.3</v>
      </c>
      <c r="D248" s="8" t="n">
        <f aca="false">IF(C248=C247,D247+1,1)</f>
        <v>3</v>
      </c>
    </row>
    <row r="249" customFormat="false" ht="13.8" hidden="false" customHeight="false" outlineLevel="0" collapsed="false">
      <c r="A249" s="9" t="n">
        <v>0.254137898875136</v>
      </c>
      <c r="B249" s="0" t="n">
        <v>1</v>
      </c>
      <c r="C249" s="8" t="n">
        <f aca="false">ROUND(A249*B249,1)</f>
        <v>0.3</v>
      </c>
      <c r="D249" s="8" t="n">
        <f aca="false">IF(C249=C248,D248+1,1)</f>
        <v>4</v>
      </c>
    </row>
    <row r="250" customFormat="false" ht="13.8" hidden="false" customHeight="false" outlineLevel="0" collapsed="false">
      <c r="A250" s="9" t="n">
        <v>0.264684821028227</v>
      </c>
      <c r="B250" s="0" t="n">
        <v>1</v>
      </c>
      <c r="C250" s="8" t="n">
        <f aca="false">ROUND(A250*B250,1)</f>
        <v>0.3</v>
      </c>
      <c r="D250" s="8" t="n">
        <f aca="false">IF(C250=C249,D249+1,1)</f>
        <v>5</v>
      </c>
    </row>
    <row r="251" customFormat="false" ht="13.8" hidden="false" customHeight="false" outlineLevel="0" collapsed="false">
      <c r="A251" s="9" t="n">
        <v>0.265229788095187</v>
      </c>
      <c r="B251" s="0" t="n">
        <v>1</v>
      </c>
      <c r="C251" s="8" t="n">
        <f aca="false">ROUND(A251*B251,1)</f>
        <v>0.3</v>
      </c>
      <c r="D251" s="8" t="n">
        <f aca="false">IF(C251=C250,D250+1,1)</f>
        <v>6</v>
      </c>
    </row>
    <row r="252" customFormat="false" ht="13.8" hidden="false" customHeight="false" outlineLevel="0" collapsed="false">
      <c r="A252" s="9" t="n">
        <v>0.278187364181929</v>
      </c>
      <c r="B252" s="0" t="n">
        <v>1</v>
      </c>
      <c r="C252" s="8" t="n">
        <f aca="false">ROUND(A252*B252,1)</f>
        <v>0.3</v>
      </c>
      <c r="D252" s="8" t="n">
        <f aca="false">IF(C252=C251,D251+1,1)</f>
        <v>7</v>
      </c>
    </row>
    <row r="253" customFormat="false" ht="13.8" hidden="false" customHeight="false" outlineLevel="0" collapsed="false">
      <c r="A253" s="9" t="n">
        <v>0.281974083429115</v>
      </c>
      <c r="B253" s="0" t="n">
        <v>1</v>
      </c>
      <c r="C253" s="8" t="n">
        <f aca="false">ROUND(A253*B253,1)</f>
        <v>0.3</v>
      </c>
      <c r="D253" s="8" t="n">
        <f aca="false">IF(C253=C252,D252+1,1)</f>
        <v>8</v>
      </c>
    </row>
    <row r="254" customFormat="false" ht="13.8" hidden="false" customHeight="false" outlineLevel="0" collapsed="false">
      <c r="A254" s="9" t="n">
        <v>0.285486723356853</v>
      </c>
      <c r="B254" s="0" t="n">
        <v>1</v>
      </c>
      <c r="C254" s="8" t="n">
        <f aca="false">ROUND(A254*B254,1)</f>
        <v>0.3</v>
      </c>
      <c r="D254" s="8" t="n">
        <f aca="false">IF(C254=C253,D253+1,1)</f>
        <v>9</v>
      </c>
    </row>
    <row r="255" customFormat="false" ht="13.8" hidden="false" customHeight="false" outlineLevel="0" collapsed="false">
      <c r="A255" s="9" t="n">
        <v>0.285854268690502</v>
      </c>
      <c r="B255" s="0" t="n">
        <v>1</v>
      </c>
      <c r="C255" s="8" t="n">
        <f aca="false">ROUND(A255*B255,1)</f>
        <v>0.3</v>
      </c>
      <c r="D255" s="8" t="n">
        <f aca="false">IF(C255=C254,D254+1,1)</f>
        <v>10</v>
      </c>
    </row>
    <row r="256" customFormat="false" ht="13.8" hidden="false" customHeight="false" outlineLevel="0" collapsed="false">
      <c r="A256" s="9" t="n">
        <v>0.298925504719301</v>
      </c>
      <c r="B256" s="0" t="n">
        <v>1</v>
      </c>
      <c r="C256" s="8" t="n">
        <f aca="false">ROUND(A256*B256,1)</f>
        <v>0.3</v>
      </c>
      <c r="D256" s="8" t="n">
        <f aca="false">IF(C256=C255,D255+1,1)</f>
        <v>11</v>
      </c>
    </row>
    <row r="257" customFormat="false" ht="13.8" hidden="false" customHeight="false" outlineLevel="0" collapsed="false">
      <c r="A257" s="9" t="n">
        <v>0.299901150395429</v>
      </c>
      <c r="B257" s="0" t="n">
        <v>1</v>
      </c>
      <c r="C257" s="8" t="n">
        <f aca="false">ROUND(A257*B257,1)</f>
        <v>0.3</v>
      </c>
      <c r="D257" s="8" t="n">
        <f aca="false">IF(C257=C256,D256+1,1)</f>
        <v>12</v>
      </c>
    </row>
    <row r="258" customFormat="false" ht="13.8" hidden="false" customHeight="false" outlineLevel="0" collapsed="false">
      <c r="A258" s="9" t="n">
        <v>0.302087936400726</v>
      </c>
      <c r="B258" s="0" t="n">
        <v>1</v>
      </c>
      <c r="C258" s="8" t="n">
        <f aca="false">ROUND(A258*B258,1)</f>
        <v>0.3</v>
      </c>
      <c r="D258" s="8" t="n">
        <f aca="false">IF(C258=C257,D257+1,1)</f>
        <v>13</v>
      </c>
    </row>
    <row r="259" customFormat="false" ht="13.8" hidden="false" customHeight="false" outlineLevel="0" collapsed="false">
      <c r="A259" s="9" t="n">
        <v>0.305584010788634</v>
      </c>
      <c r="B259" s="0" t="n">
        <v>1</v>
      </c>
      <c r="C259" s="8" t="n">
        <f aca="false">ROUND(A259*B259,1)</f>
        <v>0.3</v>
      </c>
      <c r="D259" s="8" t="n">
        <f aca="false">IF(C259=C258,D258+1,1)</f>
        <v>14</v>
      </c>
    </row>
    <row r="260" customFormat="false" ht="13.8" hidden="false" customHeight="false" outlineLevel="0" collapsed="false">
      <c r="A260" s="9" t="n">
        <v>0.32673008600161</v>
      </c>
      <c r="B260" s="0" t="n">
        <v>1</v>
      </c>
      <c r="C260" s="8" t="n">
        <f aca="false">ROUND(A260*B260,1)</f>
        <v>0.3</v>
      </c>
      <c r="D260" s="8" t="n">
        <f aca="false">IF(C260=C259,D259+1,1)</f>
        <v>15</v>
      </c>
    </row>
    <row r="261" customFormat="false" ht="13.8" hidden="false" customHeight="false" outlineLevel="0" collapsed="false">
      <c r="A261" s="9" t="n">
        <v>0.328546596854713</v>
      </c>
      <c r="B261" s="0" t="n">
        <v>1</v>
      </c>
      <c r="C261" s="8" t="n">
        <f aca="false">ROUND(A261*B261,1)</f>
        <v>0.3</v>
      </c>
      <c r="D261" s="8" t="n">
        <f aca="false">IF(C261=C260,D260+1,1)</f>
        <v>16</v>
      </c>
    </row>
    <row r="262" customFormat="false" ht="13.8" hidden="false" customHeight="false" outlineLevel="0" collapsed="false">
      <c r="A262" s="9" t="n">
        <v>0.33321548462038</v>
      </c>
      <c r="B262" s="0" t="n">
        <v>1</v>
      </c>
      <c r="C262" s="8" t="n">
        <f aca="false">ROUND(A262*B262,1)</f>
        <v>0.3</v>
      </c>
      <c r="D262" s="8" t="n">
        <f aca="false">IF(C262=C261,D261+1,1)</f>
        <v>17</v>
      </c>
    </row>
    <row r="263" customFormat="false" ht="13.8" hidden="false" customHeight="false" outlineLevel="0" collapsed="false">
      <c r="A263" s="9" t="n">
        <v>0.336155484301402</v>
      </c>
      <c r="B263" s="0" t="n">
        <v>1</v>
      </c>
      <c r="C263" s="8" t="n">
        <f aca="false">ROUND(A263*B263,1)</f>
        <v>0.3</v>
      </c>
      <c r="D263" s="8" t="n">
        <f aca="false">IF(C263=C262,D262+1,1)</f>
        <v>18</v>
      </c>
    </row>
    <row r="264" customFormat="false" ht="13.8" hidden="false" customHeight="false" outlineLevel="0" collapsed="false">
      <c r="A264" s="9" t="n">
        <v>0.351185916697462</v>
      </c>
      <c r="B264" s="0" t="n">
        <v>1</v>
      </c>
      <c r="C264" s="8" t="n">
        <f aca="false">ROUND(A264*B264,1)</f>
        <v>0.4</v>
      </c>
      <c r="D264" s="8" t="n">
        <f aca="false">IF(C264=C263,D263+1,1)</f>
        <v>1</v>
      </c>
    </row>
    <row r="265" customFormat="false" ht="13.8" hidden="false" customHeight="false" outlineLevel="0" collapsed="false">
      <c r="A265" s="9" t="n">
        <v>0.352349801268591</v>
      </c>
      <c r="B265" s="0" t="n">
        <v>1</v>
      </c>
      <c r="C265" s="8" t="n">
        <f aca="false">ROUND(A265*B265,1)</f>
        <v>0.4</v>
      </c>
      <c r="D265" s="8" t="n">
        <f aca="false">IF(C265=C264,D264+1,1)</f>
        <v>2</v>
      </c>
    </row>
    <row r="266" customFormat="false" ht="13.8" hidden="false" customHeight="false" outlineLevel="0" collapsed="false">
      <c r="A266" s="9" t="n">
        <v>0.356761470833711</v>
      </c>
      <c r="B266" s="0" t="n">
        <v>1</v>
      </c>
      <c r="C266" s="8" t="n">
        <f aca="false">ROUND(A266*B266,1)</f>
        <v>0.4</v>
      </c>
      <c r="D266" s="8" t="n">
        <f aca="false">IF(C266=C265,D265+1,1)</f>
        <v>3</v>
      </c>
    </row>
    <row r="267" customFormat="false" ht="13.8" hidden="false" customHeight="false" outlineLevel="0" collapsed="false">
      <c r="A267" s="9" t="n">
        <v>0.360275053612107</v>
      </c>
      <c r="B267" s="0" t="n">
        <v>1</v>
      </c>
      <c r="C267" s="8" t="n">
        <f aca="false">ROUND(A267*B267,1)</f>
        <v>0.4</v>
      </c>
      <c r="D267" s="8" t="n">
        <f aca="false">IF(C267=C266,D266+1,1)</f>
        <v>4</v>
      </c>
    </row>
    <row r="268" customFormat="false" ht="13.8" hidden="false" customHeight="false" outlineLevel="0" collapsed="false">
      <c r="A268" s="9" t="n">
        <v>0.362925083312537</v>
      </c>
      <c r="B268" s="0" t="n">
        <v>1</v>
      </c>
      <c r="C268" s="8" t="n">
        <f aca="false">ROUND(A268*B268,1)</f>
        <v>0.4</v>
      </c>
      <c r="D268" s="8" t="n">
        <f aca="false">IF(C268=C267,D267+1,1)</f>
        <v>5</v>
      </c>
    </row>
    <row r="269" customFormat="false" ht="13.8" hidden="false" customHeight="false" outlineLevel="0" collapsed="false">
      <c r="A269" s="9" t="n">
        <v>0.367076001510748</v>
      </c>
      <c r="B269" s="0" t="n">
        <v>1</v>
      </c>
      <c r="C269" s="8" t="n">
        <f aca="false">ROUND(A269*B269,1)</f>
        <v>0.4</v>
      </c>
      <c r="D269" s="8" t="n">
        <f aca="false">IF(C269=C268,D268+1,1)</f>
        <v>6</v>
      </c>
    </row>
    <row r="270" customFormat="false" ht="13.8" hidden="false" customHeight="false" outlineLevel="0" collapsed="false">
      <c r="A270" s="9" t="n">
        <v>0.375804765726443</v>
      </c>
      <c r="B270" s="0" t="n">
        <v>1</v>
      </c>
      <c r="C270" s="8" t="n">
        <f aca="false">ROUND(A270*B270,1)</f>
        <v>0.4</v>
      </c>
      <c r="D270" s="8" t="n">
        <f aca="false">IF(C270=C269,D269+1,1)</f>
        <v>7</v>
      </c>
    </row>
    <row r="271" customFormat="false" ht="13.8" hidden="false" customHeight="false" outlineLevel="0" collapsed="false">
      <c r="A271" s="9" t="n">
        <v>0.376914386189777</v>
      </c>
      <c r="B271" s="0" t="n">
        <v>1</v>
      </c>
      <c r="C271" s="8" t="n">
        <f aca="false">ROUND(A271*B271,1)</f>
        <v>0.4</v>
      </c>
      <c r="D271" s="8" t="n">
        <f aca="false">IF(C271=C270,D270+1,1)</f>
        <v>8</v>
      </c>
    </row>
    <row r="272" customFormat="false" ht="13.8" hidden="false" customHeight="false" outlineLevel="0" collapsed="false">
      <c r="A272" s="9" t="n">
        <v>0.376918856942243</v>
      </c>
      <c r="B272" s="0" t="n">
        <v>1</v>
      </c>
      <c r="C272" s="8" t="n">
        <f aca="false">ROUND(A272*B272,1)</f>
        <v>0.4</v>
      </c>
      <c r="D272" s="8" t="n">
        <f aca="false">IF(C272=C271,D271+1,1)</f>
        <v>9</v>
      </c>
    </row>
    <row r="273" customFormat="false" ht="13.8" hidden="false" customHeight="false" outlineLevel="0" collapsed="false">
      <c r="A273" s="9" t="n">
        <v>0.377608679967488</v>
      </c>
      <c r="B273" s="0" t="n">
        <v>1</v>
      </c>
      <c r="C273" s="8" t="n">
        <f aca="false">ROUND(A273*B273,1)</f>
        <v>0.4</v>
      </c>
      <c r="D273" s="8" t="n">
        <f aca="false">IF(C273=C272,D272+1,1)</f>
        <v>10</v>
      </c>
    </row>
    <row r="274" customFormat="false" ht="13.8" hidden="false" customHeight="false" outlineLevel="0" collapsed="false">
      <c r="A274" s="9" t="n">
        <v>0.378490083548769</v>
      </c>
      <c r="B274" s="0" t="n">
        <v>1</v>
      </c>
      <c r="C274" s="8" t="n">
        <f aca="false">ROUND(A274*B274,1)</f>
        <v>0.4</v>
      </c>
      <c r="D274" s="8" t="n">
        <f aca="false">IF(C274=C273,D273+1,1)</f>
        <v>11</v>
      </c>
    </row>
    <row r="275" customFormat="false" ht="13.8" hidden="false" customHeight="false" outlineLevel="0" collapsed="false">
      <c r="A275" s="9" t="n">
        <v>0.386467188519724</v>
      </c>
      <c r="B275" s="0" t="n">
        <v>1</v>
      </c>
      <c r="C275" s="8" t="n">
        <f aca="false">ROUND(A275*B275,1)</f>
        <v>0.4</v>
      </c>
      <c r="D275" s="8" t="n">
        <f aca="false">IF(C275=C274,D274+1,1)</f>
        <v>12</v>
      </c>
    </row>
    <row r="276" customFormat="false" ht="13.8" hidden="false" customHeight="false" outlineLevel="0" collapsed="false">
      <c r="A276" s="9" t="n">
        <v>0.391730739754408</v>
      </c>
      <c r="B276" s="0" t="n">
        <v>1</v>
      </c>
      <c r="C276" s="8" t="n">
        <f aca="false">ROUND(A276*B276,1)</f>
        <v>0.4</v>
      </c>
      <c r="D276" s="8" t="n">
        <f aca="false">IF(C276=C275,D275+1,1)</f>
        <v>13</v>
      </c>
    </row>
    <row r="277" customFormat="false" ht="13.8" hidden="false" customHeight="false" outlineLevel="0" collapsed="false">
      <c r="A277" s="9" t="n">
        <v>0.39676038683279</v>
      </c>
      <c r="B277" s="0" t="n">
        <v>1</v>
      </c>
      <c r="C277" s="8" t="n">
        <f aca="false">ROUND(A277*B277,1)</f>
        <v>0.4</v>
      </c>
      <c r="D277" s="8" t="n">
        <f aca="false">IF(C277=C276,D276+1,1)</f>
        <v>14</v>
      </c>
    </row>
    <row r="278" customFormat="false" ht="13.8" hidden="false" customHeight="false" outlineLevel="0" collapsed="false">
      <c r="A278" s="9" t="n">
        <v>0.403584875088031</v>
      </c>
      <c r="B278" s="0" t="n">
        <v>1</v>
      </c>
      <c r="C278" s="8" t="n">
        <f aca="false">ROUND(A278*B278,1)</f>
        <v>0.4</v>
      </c>
      <c r="D278" s="8" t="n">
        <f aca="false">IF(C278=C277,D277+1,1)</f>
        <v>15</v>
      </c>
    </row>
    <row r="279" customFormat="false" ht="13.8" hidden="false" customHeight="false" outlineLevel="0" collapsed="false">
      <c r="A279" s="9" t="n">
        <v>0.418359320367318</v>
      </c>
      <c r="B279" s="0" t="n">
        <v>1</v>
      </c>
      <c r="C279" s="8" t="n">
        <f aca="false">ROUND(A279*B279,1)</f>
        <v>0.4</v>
      </c>
      <c r="D279" s="8" t="n">
        <f aca="false">IF(C279=C278,D278+1,1)</f>
        <v>16</v>
      </c>
    </row>
    <row r="280" customFormat="false" ht="13.8" hidden="false" customHeight="false" outlineLevel="0" collapsed="false">
      <c r="A280" s="9" t="n">
        <v>0.429579050759532</v>
      </c>
      <c r="B280" s="0" t="n">
        <v>1</v>
      </c>
      <c r="C280" s="8" t="n">
        <f aca="false">ROUND(A280*B280,1)</f>
        <v>0.4</v>
      </c>
      <c r="D280" s="8" t="n">
        <f aca="false">IF(C280=C279,D279+1,1)</f>
        <v>17</v>
      </c>
    </row>
    <row r="281" customFormat="false" ht="13.8" hidden="false" customHeight="false" outlineLevel="0" collapsed="false">
      <c r="A281" s="9" t="n">
        <v>0.431949632041003</v>
      </c>
      <c r="B281" s="0" t="n">
        <v>1</v>
      </c>
      <c r="C281" s="8" t="n">
        <f aca="false">ROUND(A281*B281,1)</f>
        <v>0.4</v>
      </c>
      <c r="D281" s="8" t="n">
        <f aca="false">IF(C281=C280,D280+1,1)</f>
        <v>18</v>
      </c>
    </row>
    <row r="282" customFormat="false" ht="13.8" hidden="false" customHeight="false" outlineLevel="0" collapsed="false">
      <c r="A282" s="9" t="n">
        <v>0.434504163963492</v>
      </c>
      <c r="B282" s="0" t="n">
        <v>1</v>
      </c>
      <c r="C282" s="8" t="n">
        <f aca="false">ROUND(A282*B282,1)</f>
        <v>0.4</v>
      </c>
      <c r="D282" s="8" t="n">
        <f aca="false">IF(C282=C281,D281+1,1)</f>
        <v>19</v>
      </c>
    </row>
    <row r="283" customFormat="false" ht="13.8" hidden="false" customHeight="false" outlineLevel="0" collapsed="false">
      <c r="A283" s="9" t="n">
        <v>0.439953087411387</v>
      </c>
      <c r="B283" s="0" t="n">
        <v>1</v>
      </c>
      <c r="C283" s="8" t="n">
        <f aca="false">ROUND(A283*B283,1)</f>
        <v>0.4</v>
      </c>
      <c r="D283" s="8" t="n">
        <f aca="false">IF(C283=C282,D282+1,1)</f>
        <v>20</v>
      </c>
    </row>
    <row r="284" customFormat="false" ht="13.8" hidden="false" customHeight="false" outlineLevel="0" collapsed="false">
      <c r="A284" s="9" t="n">
        <v>0.440117865592473</v>
      </c>
      <c r="B284" s="0" t="n">
        <v>1</v>
      </c>
      <c r="C284" s="8" t="n">
        <f aca="false">ROUND(A284*B284,1)</f>
        <v>0.4</v>
      </c>
      <c r="D284" s="8" t="n">
        <f aca="false">IF(C284=C283,D283+1,1)</f>
        <v>21</v>
      </c>
    </row>
    <row r="285" customFormat="false" ht="13.8" hidden="false" customHeight="false" outlineLevel="0" collapsed="false">
      <c r="A285" s="9" t="n">
        <v>0.448722728025237</v>
      </c>
      <c r="B285" s="0" t="n">
        <v>1</v>
      </c>
      <c r="C285" s="8" t="n">
        <f aca="false">ROUND(A285*B285,1)</f>
        <v>0.4</v>
      </c>
      <c r="D285" s="8" t="n">
        <f aca="false">IF(C285=C284,D284+1,1)</f>
        <v>22</v>
      </c>
    </row>
    <row r="286" customFormat="false" ht="13.8" hidden="false" customHeight="false" outlineLevel="0" collapsed="false">
      <c r="A286" s="9" t="n">
        <v>0.450275357168229</v>
      </c>
      <c r="B286" s="0" t="n">
        <v>1</v>
      </c>
      <c r="C286" s="8" t="n">
        <f aca="false">ROUND(A286*B286,1)</f>
        <v>0.5</v>
      </c>
      <c r="D286" s="8" t="n">
        <f aca="false">IF(C286=C285,D285+1,1)</f>
        <v>1</v>
      </c>
    </row>
    <row r="287" customFormat="false" ht="13.8" hidden="false" customHeight="false" outlineLevel="0" collapsed="false">
      <c r="A287" s="9" t="n">
        <v>0.457559159203965</v>
      </c>
      <c r="B287" s="0" t="n">
        <v>1</v>
      </c>
      <c r="C287" s="8" t="n">
        <f aca="false">ROUND(A287*B287,1)</f>
        <v>0.5</v>
      </c>
      <c r="D287" s="8" t="n">
        <f aca="false">IF(C287=C286,D286+1,1)</f>
        <v>2</v>
      </c>
    </row>
    <row r="288" customFormat="false" ht="13.8" hidden="false" customHeight="false" outlineLevel="0" collapsed="false">
      <c r="A288" s="9" t="n">
        <v>0.472186507260855</v>
      </c>
      <c r="B288" s="0" t="n">
        <v>1</v>
      </c>
      <c r="C288" s="8" t="n">
        <f aca="false">ROUND(A288*B288,1)</f>
        <v>0.5</v>
      </c>
      <c r="D288" s="8" t="n">
        <f aca="false">IF(C288=C287,D287+1,1)</f>
        <v>3</v>
      </c>
    </row>
    <row r="289" customFormat="false" ht="13.8" hidden="false" customHeight="false" outlineLevel="0" collapsed="false">
      <c r="A289" s="9" t="n">
        <v>0.472480145234844</v>
      </c>
      <c r="B289" s="0" t="n">
        <v>1</v>
      </c>
      <c r="C289" s="8" t="n">
        <f aca="false">ROUND(A289*B289,1)</f>
        <v>0.5</v>
      </c>
      <c r="D289" s="8" t="n">
        <f aca="false">IF(C289=C288,D288+1,1)</f>
        <v>4</v>
      </c>
    </row>
    <row r="290" customFormat="false" ht="13.8" hidden="false" customHeight="false" outlineLevel="0" collapsed="false">
      <c r="A290" s="9" t="n">
        <v>0.478621952605588</v>
      </c>
      <c r="B290" s="0" t="n">
        <v>1</v>
      </c>
      <c r="C290" s="8" t="n">
        <f aca="false">ROUND(A290*B290,1)</f>
        <v>0.5</v>
      </c>
      <c r="D290" s="8" t="n">
        <f aca="false">IF(C290=C289,D289+1,1)</f>
        <v>5</v>
      </c>
    </row>
    <row r="291" customFormat="false" ht="13.8" hidden="false" customHeight="false" outlineLevel="0" collapsed="false">
      <c r="A291" s="9" t="n">
        <v>0.48159935117636</v>
      </c>
      <c r="B291" s="0" t="n">
        <v>1</v>
      </c>
      <c r="C291" s="8" t="n">
        <f aca="false">ROUND(A291*B291,1)</f>
        <v>0.5</v>
      </c>
      <c r="D291" s="8" t="n">
        <f aca="false">IF(C291=C290,D290+1,1)</f>
        <v>6</v>
      </c>
    </row>
    <row r="292" customFormat="false" ht="13.8" hidden="false" customHeight="false" outlineLevel="0" collapsed="false">
      <c r="A292" s="9" t="n">
        <v>0.490655444324983</v>
      </c>
      <c r="B292" s="0" t="n">
        <v>1</v>
      </c>
      <c r="C292" s="8" t="n">
        <f aca="false">ROUND(A292*B292,1)</f>
        <v>0.5</v>
      </c>
      <c r="D292" s="8" t="n">
        <f aca="false">IF(C292=C291,D291+1,1)</f>
        <v>7</v>
      </c>
    </row>
    <row r="293" customFormat="false" ht="13.8" hidden="false" customHeight="false" outlineLevel="0" collapsed="false">
      <c r="A293" s="9" t="n">
        <v>0.494093890767505</v>
      </c>
      <c r="B293" s="0" t="n">
        <v>1</v>
      </c>
      <c r="C293" s="8" t="n">
        <f aca="false">ROUND(A293*B293,1)</f>
        <v>0.5</v>
      </c>
      <c r="D293" s="8" t="n">
        <f aca="false">IF(C293=C292,D292+1,1)</f>
        <v>8</v>
      </c>
    </row>
    <row r="294" customFormat="false" ht="13.8" hidden="false" customHeight="false" outlineLevel="0" collapsed="false">
      <c r="A294" s="9" t="n">
        <v>0.51460283704565</v>
      </c>
      <c r="B294" s="0" t="n">
        <v>1</v>
      </c>
      <c r="C294" s="8" t="n">
        <f aca="false">ROUND(A294*B294,1)</f>
        <v>0.5</v>
      </c>
      <c r="D294" s="8" t="n">
        <f aca="false">IF(C294=C293,D293+1,1)</f>
        <v>9</v>
      </c>
    </row>
    <row r="295" customFormat="false" ht="13.8" hidden="false" customHeight="false" outlineLevel="0" collapsed="false">
      <c r="A295" s="9" t="n">
        <v>0.529537792905548</v>
      </c>
      <c r="B295" s="0" t="n">
        <v>1</v>
      </c>
      <c r="C295" s="8" t="n">
        <f aca="false">ROUND(A295*B295,1)</f>
        <v>0.5</v>
      </c>
      <c r="D295" s="8" t="n">
        <f aca="false">IF(C295=C294,D294+1,1)</f>
        <v>10</v>
      </c>
    </row>
    <row r="296" customFormat="false" ht="13.8" hidden="false" customHeight="false" outlineLevel="0" collapsed="false">
      <c r="A296" s="9" t="n">
        <v>0.542894890148726</v>
      </c>
      <c r="B296" s="0" t="n">
        <v>1</v>
      </c>
      <c r="C296" s="8" t="n">
        <f aca="false">ROUND(A296*B296,1)</f>
        <v>0.5</v>
      </c>
      <c r="D296" s="8" t="n">
        <f aca="false">IF(C296=C295,D295+1,1)</f>
        <v>11</v>
      </c>
    </row>
    <row r="297" customFormat="false" ht="13.8" hidden="false" customHeight="false" outlineLevel="0" collapsed="false">
      <c r="A297" s="9" t="n">
        <v>0.553663998452836</v>
      </c>
      <c r="B297" s="0" t="n">
        <v>1</v>
      </c>
      <c r="C297" s="8" t="n">
        <f aca="false">ROUND(A297*B297,1)</f>
        <v>0.6</v>
      </c>
      <c r="D297" s="8" t="n">
        <f aca="false">IF(C297=C296,D296+1,1)</f>
        <v>1</v>
      </c>
    </row>
    <row r="298" customFormat="false" ht="13.8" hidden="false" customHeight="false" outlineLevel="0" collapsed="false">
      <c r="A298" s="9" t="n">
        <v>0.555485265473825</v>
      </c>
      <c r="B298" s="0" t="n">
        <v>1</v>
      </c>
      <c r="C298" s="8" t="n">
        <f aca="false">ROUND(A298*B298,1)</f>
        <v>0.6</v>
      </c>
      <c r="D298" s="8" t="n">
        <f aca="false">IF(C298=C297,D297+1,1)</f>
        <v>2</v>
      </c>
    </row>
    <row r="299" customFormat="false" ht="13.8" hidden="false" customHeight="false" outlineLevel="0" collapsed="false">
      <c r="A299" s="9" t="n">
        <v>0.564591169108445</v>
      </c>
      <c r="B299" s="0" t="n">
        <v>1</v>
      </c>
      <c r="C299" s="8" t="n">
        <f aca="false">ROUND(A299*B299,1)</f>
        <v>0.6</v>
      </c>
      <c r="D299" s="8" t="n">
        <f aca="false">IF(C299=C298,D298+1,1)</f>
        <v>3</v>
      </c>
    </row>
    <row r="300" customFormat="false" ht="13.8" hidden="false" customHeight="false" outlineLevel="0" collapsed="false">
      <c r="A300" s="9" t="n">
        <v>0.56685592917971</v>
      </c>
      <c r="B300" s="0" t="n">
        <v>1</v>
      </c>
      <c r="C300" s="8" t="n">
        <f aca="false">ROUND(A300*B300,1)</f>
        <v>0.6</v>
      </c>
      <c r="D300" s="8" t="n">
        <f aca="false">IF(C300=C299,D299+1,1)</f>
        <v>4</v>
      </c>
    </row>
    <row r="301" customFormat="false" ht="13.8" hidden="false" customHeight="false" outlineLevel="0" collapsed="false">
      <c r="A301" s="9" t="n">
        <v>0.575752210096784</v>
      </c>
      <c r="B301" s="0" t="n">
        <v>1</v>
      </c>
      <c r="C301" s="8" t="n">
        <f aca="false">ROUND(A301*B301,1)</f>
        <v>0.6</v>
      </c>
      <c r="D301" s="8" t="n">
        <f aca="false">IF(C301=C300,D300+1,1)</f>
        <v>5</v>
      </c>
    </row>
    <row r="302" customFormat="false" ht="13.8" hidden="false" customHeight="false" outlineLevel="0" collapsed="false">
      <c r="A302" s="9" t="n">
        <v>0.5856171486752</v>
      </c>
      <c r="B302" s="0" t="n">
        <v>1</v>
      </c>
      <c r="C302" s="8" t="n">
        <f aca="false">ROUND(A302*B302,1)</f>
        <v>0.6</v>
      </c>
      <c r="D302" s="8" t="n">
        <f aca="false">IF(C302=C301,D301+1,1)</f>
        <v>6</v>
      </c>
    </row>
    <row r="303" customFormat="false" ht="13.8" hidden="false" customHeight="false" outlineLevel="0" collapsed="false">
      <c r="A303" s="9" t="n">
        <v>0.591494617739603</v>
      </c>
      <c r="B303" s="0" t="n">
        <v>1</v>
      </c>
      <c r="C303" s="8" t="n">
        <f aca="false">ROUND(A303*B303,1)</f>
        <v>0.6</v>
      </c>
      <c r="D303" s="8" t="n">
        <f aca="false">IF(C303=C302,D302+1,1)</f>
        <v>7</v>
      </c>
    </row>
    <row r="304" customFormat="false" ht="13.8" hidden="false" customHeight="false" outlineLevel="0" collapsed="false">
      <c r="A304" s="9" t="n">
        <v>0.592596739185329</v>
      </c>
      <c r="B304" s="0" t="n">
        <v>1</v>
      </c>
      <c r="C304" s="8" t="n">
        <f aca="false">ROUND(A304*B304,1)</f>
        <v>0.6</v>
      </c>
      <c r="D304" s="8" t="n">
        <f aca="false">IF(C304=C303,D303+1,1)</f>
        <v>8</v>
      </c>
    </row>
    <row r="305" customFormat="false" ht="13.8" hidden="false" customHeight="false" outlineLevel="0" collapsed="false">
      <c r="A305" s="9" t="n">
        <v>0.593678207667627</v>
      </c>
      <c r="B305" s="0" t="n">
        <v>1</v>
      </c>
      <c r="C305" s="8" t="n">
        <f aca="false">ROUND(A305*B305,1)</f>
        <v>0.6</v>
      </c>
      <c r="D305" s="8" t="n">
        <f aca="false">IF(C305=C304,D304+1,1)</f>
        <v>9</v>
      </c>
    </row>
    <row r="306" customFormat="false" ht="13.8" hidden="false" customHeight="false" outlineLevel="0" collapsed="false">
      <c r="A306" s="9" t="n">
        <v>0.619345759789713</v>
      </c>
      <c r="B306" s="0" t="n">
        <v>1</v>
      </c>
      <c r="C306" s="8" t="n">
        <f aca="false">ROUND(A306*B306,1)</f>
        <v>0.6</v>
      </c>
      <c r="D306" s="8" t="n">
        <f aca="false">IF(C306=C305,D305+1,1)</f>
        <v>10</v>
      </c>
    </row>
    <row r="307" customFormat="false" ht="13.8" hidden="false" customHeight="false" outlineLevel="0" collapsed="false">
      <c r="A307" s="9" t="n">
        <v>0.636701237403952</v>
      </c>
      <c r="B307" s="0" t="n">
        <v>1</v>
      </c>
      <c r="C307" s="8" t="n">
        <f aca="false">ROUND(A307*B307,1)</f>
        <v>0.6</v>
      </c>
      <c r="D307" s="8" t="n">
        <f aca="false">IF(C307=C306,D306+1,1)</f>
        <v>11</v>
      </c>
    </row>
    <row r="308" customFormat="false" ht="13.8" hidden="false" customHeight="false" outlineLevel="0" collapsed="false">
      <c r="A308" s="9" t="n">
        <v>0.637259405517963</v>
      </c>
      <c r="B308" s="0" t="n">
        <v>1</v>
      </c>
      <c r="C308" s="8" t="n">
        <f aca="false">ROUND(A308*B308,1)</f>
        <v>0.6</v>
      </c>
      <c r="D308" s="8" t="n">
        <f aca="false">IF(C308=C307,D307+1,1)</f>
        <v>12</v>
      </c>
    </row>
    <row r="309" customFormat="false" ht="13.8" hidden="false" customHeight="false" outlineLevel="0" collapsed="false">
      <c r="A309" s="9" t="n">
        <v>0.639485273997485</v>
      </c>
      <c r="B309" s="0" t="n">
        <v>1</v>
      </c>
      <c r="C309" s="8" t="n">
        <f aca="false">ROUND(A309*B309,1)</f>
        <v>0.6</v>
      </c>
      <c r="D309" s="8" t="n">
        <f aca="false">IF(C309=C308,D308+1,1)</f>
        <v>13</v>
      </c>
    </row>
    <row r="310" customFormat="false" ht="13.8" hidden="false" customHeight="false" outlineLevel="0" collapsed="false">
      <c r="A310" s="9" t="n">
        <v>0.643335022589619</v>
      </c>
      <c r="B310" s="0" t="n">
        <v>1</v>
      </c>
      <c r="C310" s="8" t="n">
        <f aca="false">ROUND(A310*B310,1)</f>
        <v>0.6</v>
      </c>
      <c r="D310" s="8" t="n">
        <f aca="false">IF(C310=C309,D309+1,1)</f>
        <v>14</v>
      </c>
    </row>
    <row r="311" customFormat="false" ht="13.8" hidden="false" customHeight="false" outlineLevel="0" collapsed="false">
      <c r="A311" s="9" t="n">
        <v>0.64357668488295</v>
      </c>
      <c r="B311" s="0" t="n">
        <v>1</v>
      </c>
      <c r="C311" s="8" t="n">
        <f aca="false">ROUND(A311*B311,1)</f>
        <v>0.6</v>
      </c>
      <c r="D311" s="8" t="n">
        <f aca="false">IF(C311=C310,D310+1,1)</f>
        <v>15</v>
      </c>
    </row>
    <row r="312" customFormat="false" ht="13.8" hidden="false" customHeight="false" outlineLevel="0" collapsed="false">
      <c r="A312" s="9" t="n">
        <v>0.643829358292006</v>
      </c>
      <c r="B312" s="0" t="n">
        <v>1</v>
      </c>
      <c r="C312" s="8" t="n">
        <f aca="false">ROUND(A312*B312,1)</f>
        <v>0.6</v>
      </c>
      <c r="D312" s="8" t="n">
        <f aca="false">IF(C312=C311,D311+1,1)</f>
        <v>16</v>
      </c>
    </row>
    <row r="313" customFormat="false" ht="13.8" hidden="false" customHeight="false" outlineLevel="0" collapsed="false">
      <c r="A313" s="9" t="n">
        <v>0.645440985486289</v>
      </c>
      <c r="B313" s="0" t="n">
        <v>1</v>
      </c>
      <c r="C313" s="8" t="n">
        <f aca="false">ROUND(A313*B313,1)</f>
        <v>0.6</v>
      </c>
      <c r="D313" s="8" t="n">
        <f aca="false">IF(C313=C312,D312+1,1)</f>
        <v>17</v>
      </c>
    </row>
    <row r="314" customFormat="false" ht="13.8" hidden="false" customHeight="false" outlineLevel="0" collapsed="false">
      <c r="A314" s="9" t="n">
        <v>0.653592678092373</v>
      </c>
      <c r="B314" s="0" t="n">
        <v>1</v>
      </c>
      <c r="C314" s="8" t="n">
        <f aca="false">ROUND(A314*B314,1)</f>
        <v>0.7</v>
      </c>
      <c r="D314" s="8" t="n">
        <f aca="false">IF(C314=C313,D313+1,1)</f>
        <v>1</v>
      </c>
    </row>
    <row r="315" customFormat="false" ht="13.8" hidden="false" customHeight="false" outlineLevel="0" collapsed="false">
      <c r="A315" s="9" t="n">
        <v>0.667879426463211</v>
      </c>
      <c r="B315" s="0" t="n">
        <v>1</v>
      </c>
      <c r="C315" s="8" t="n">
        <f aca="false">ROUND(A315*B315,1)</f>
        <v>0.7</v>
      </c>
      <c r="D315" s="8" t="n">
        <f aca="false">IF(C315=C314,D314+1,1)</f>
        <v>2</v>
      </c>
    </row>
    <row r="316" customFormat="false" ht="13.8" hidden="false" customHeight="false" outlineLevel="0" collapsed="false">
      <c r="A316" s="9" t="n">
        <v>0.673360135890553</v>
      </c>
      <c r="B316" s="0" t="n">
        <v>1</v>
      </c>
      <c r="C316" s="8" t="n">
        <f aca="false">ROUND(A316*B316,1)</f>
        <v>0.7</v>
      </c>
      <c r="D316" s="8" t="n">
        <f aca="false">IF(C316=C315,D315+1,1)</f>
        <v>3</v>
      </c>
    </row>
    <row r="317" customFormat="false" ht="13.8" hidden="false" customHeight="false" outlineLevel="0" collapsed="false">
      <c r="A317" s="9" t="n">
        <v>0.67485110576862</v>
      </c>
      <c r="B317" s="0" t="n">
        <v>1</v>
      </c>
      <c r="C317" s="8" t="n">
        <f aca="false">ROUND(A317*B317,1)</f>
        <v>0.7</v>
      </c>
      <c r="D317" s="8" t="n">
        <f aca="false">IF(C317=C316,D316+1,1)</f>
        <v>4</v>
      </c>
    </row>
    <row r="318" customFormat="false" ht="13.8" hidden="false" customHeight="false" outlineLevel="0" collapsed="false">
      <c r="A318" s="9" t="n">
        <v>0.678918912619017</v>
      </c>
      <c r="B318" s="0" t="n">
        <v>1</v>
      </c>
      <c r="C318" s="8" t="n">
        <f aca="false">ROUND(A318*B318,1)</f>
        <v>0.7</v>
      </c>
      <c r="D318" s="8" t="n">
        <f aca="false">IF(C318=C317,D317+1,1)</f>
        <v>5</v>
      </c>
    </row>
    <row r="319" customFormat="false" ht="13.8" hidden="false" customHeight="false" outlineLevel="0" collapsed="false">
      <c r="A319" s="9" t="n">
        <v>0.681210878638564</v>
      </c>
      <c r="B319" s="0" t="n">
        <v>1</v>
      </c>
      <c r="C319" s="8" t="n">
        <f aca="false">ROUND(A319*B319,1)</f>
        <v>0.7</v>
      </c>
      <c r="D319" s="8" t="n">
        <f aca="false">IF(C319=C318,D318+1,1)</f>
        <v>6</v>
      </c>
    </row>
    <row r="320" customFormat="false" ht="13.8" hidden="false" customHeight="false" outlineLevel="0" collapsed="false">
      <c r="A320" s="9" t="n">
        <v>0.682623482018153</v>
      </c>
      <c r="B320" s="0" t="n">
        <v>1</v>
      </c>
      <c r="C320" s="8" t="n">
        <f aca="false">ROUND(A320*B320,1)</f>
        <v>0.7</v>
      </c>
      <c r="D320" s="8" t="n">
        <f aca="false">IF(C320=C319,D319+1,1)</f>
        <v>7</v>
      </c>
    </row>
    <row r="321" customFormat="false" ht="13.8" hidden="false" customHeight="false" outlineLevel="0" collapsed="false">
      <c r="A321" s="9" t="n">
        <v>0.695025027624447</v>
      </c>
      <c r="B321" s="0" t="n">
        <v>1</v>
      </c>
      <c r="C321" s="8" t="n">
        <f aca="false">ROUND(A321*B321,1)</f>
        <v>0.7</v>
      </c>
      <c r="D321" s="8" t="n">
        <f aca="false">IF(C321=C320,D320+1,1)</f>
        <v>8</v>
      </c>
    </row>
    <row r="322" customFormat="false" ht="13.8" hidden="false" customHeight="false" outlineLevel="0" collapsed="false">
      <c r="A322" s="9" t="n">
        <v>0.720415656349815</v>
      </c>
      <c r="B322" s="0" t="n">
        <v>1</v>
      </c>
      <c r="C322" s="8" t="n">
        <f aca="false">ROUND(A322*B322,1)</f>
        <v>0.7</v>
      </c>
      <c r="D322" s="8" t="n">
        <f aca="false">IF(C322=C321,D321+1,1)</f>
        <v>9</v>
      </c>
    </row>
    <row r="323" customFormat="false" ht="13.8" hidden="false" customHeight="false" outlineLevel="0" collapsed="false">
      <c r="A323" s="9" t="n">
        <v>0.726532616379627</v>
      </c>
      <c r="B323" s="0" t="n">
        <v>1</v>
      </c>
      <c r="C323" s="8" t="n">
        <f aca="false">ROUND(A323*B323,1)</f>
        <v>0.7</v>
      </c>
      <c r="D323" s="8" t="n">
        <f aca="false">IF(C323=C322,D322+1,1)</f>
        <v>10</v>
      </c>
    </row>
    <row r="324" customFormat="false" ht="13.8" hidden="false" customHeight="false" outlineLevel="0" collapsed="false">
      <c r="A324" s="9" t="n">
        <v>0.733929811729667</v>
      </c>
      <c r="B324" s="0" t="n">
        <v>1</v>
      </c>
      <c r="C324" s="8" t="n">
        <f aca="false">ROUND(A324*B324,1)</f>
        <v>0.7</v>
      </c>
      <c r="D324" s="8" t="n">
        <f aca="false">IF(C324=C323,D323+1,1)</f>
        <v>11</v>
      </c>
    </row>
    <row r="325" customFormat="false" ht="13.8" hidden="false" customHeight="false" outlineLevel="0" collapsed="false">
      <c r="A325" s="9" t="n">
        <v>0.75137454026749</v>
      </c>
      <c r="B325" s="0" t="n">
        <v>1</v>
      </c>
      <c r="C325" s="8" t="n">
        <f aca="false">ROUND(A325*B325,1)</f>
        <v>0.8</v>
      </c>
      <c r="D325" s="8" t="n">
        <f aca="false">IF(C325=C324,D324+1,1)</f>
        <v>1</v>
      </c>
    </row>
    <row r="326" customFormat="false" ht="13.8" hidden="false" customHeight="false" outlineLevel="0" collapsed="false">
      <c r="A326" s="9" t="n">
        <v>0.757520224639258</v>
      </c>
      <c r="B326" s="0" t="n">
        <v>1</v>
      </c>
      <c r="C326" s="8" t="n">
        <f aca="false">ROUND(A326*B326,1)</f>
        <v>0.8</v>
      </c>
      <c r="D326" s="8" t="n">
        <f aca="false">IF(C326=C325,D325+1,1)</f>
        <v>2</v>
      </c>
    </row>
    <row r="327" customFormat="false" ht="13.8" hidden="false" customHeight="false" outlineLevel="0" collapsed="false">
      <c r="A327" s="9" t="n">
        <v>0.76306417931693</v>
      </c>
      <c r="B327" s="0" t="n">
        <v>1</v>
      </c>
      <c r="C327" s="8" t="n">
        <f aca="false">ROUND(A327*B327,1)</f>
        <v>0.8</v>
      </c>
      <c r="D327" s="8" t="n">
        <f aca="false">IF(C327=C326,D326+1,1)</f>
        <v>3</v>
      </c>
    </row>
    <row r="328" customFormat="false" ht="13.8" hidden="false" customHeight="false" outlineLevel="0" collapsed="false">
      <c r="A328" s="9" t="n">
        <v>0.764657097351963</v>
      </c>
      <c r="B328" s="0" t="n">
        <v>1</v>
      </c>
      <c r="C328" s="8" t="n">
        <f aca="false">ROUND(A328*B328,1)</f>
        <v>0.8</v>
      </c>
      <c r="D328" s="8" t="n">
        <f aca="false">IF(C328=C327,D327+1,1)</f>
        <v>4</v>
      </c>
    </row>
    <row r="329" customFormat="false" ht="13.8" hidden="false" customHeight="false" outlineLevel="0" collapsed="false">
      <c r="A329" s="9" t="n">
        <v>0.771861619349301</v>
      </c>
      <c r="B329" s="0" t="n">
        <v>1</v>
      </c>
      <c r="C329" s="8" t="n">
        <f aca="false">ROUND(A329*B329,1)</f>
        <v>0.8</v>
      </c>
      <c r="D329" s="8" t="n">
        <f aca="false">IF(C329=C328,D328+1,1)</f>
        <v>5</v>
      </c>
    </row>
    <row r="330" customFormat="false" ht="13.8" hidden="false" customHeight="false" outlineLevel="0" collapsed="false">
      <c r="A330" s="9" t="n">
        <v>0.776422050317548</v>
      </c>
      <c r="B330" s="0" t="n">
        <v>1</v>
      </c>
      <c r="C330" s="8" t="n">
        <f aca="false">ROUND(A330*B330,1)</f>
        <v>0.8</v>
      </c>
      <c r="D330" s="8" t="n">
        <f aca="false">IF(C330=C329,D329+1,1)</f>
        <v>6</v>
      </c>
    </row>
    <row r="331" customFormat="false" ht="13.8" hidden="false" customHeight="false" outlineLevel="0" collapsed="false">
      <c r="A331" s="9" t="n">
        <v>0.783655258867253</v>
      </c>
      <c r="B331" s="0" t="n">
        <v>1</v>
      </c>
      <c r="C331" s="8" t="n">
        <f aca="false">ROUND(A331*B331,1)</f>
        <v>0.8</v>
      </c>
      <c r="D331" s="8" t="n">
        <f aca="false">IF(C331=C330,D330+1,1)</f>
        <v>7</v>
      </c>
    </row>
    <row r="332" customFormat="false" ht="13.8" hidden="false" customHeight="false" outlineLevel="0" collapsed="false">
      <c r="A332" s="9" t="n">
        <v>0.791772144974608</v>
      </c>
      <c r="B332" s="0" t="n">
        <v>1</v>
      </c>
      <c r="C332" s="8" t="n">
        <f aca="false">ROUND(A332*B332,1)</f>
        <v>0.8</v>
      </c>
      <c r="D332" s="8" t="n">
        <f aca="false">IF(C332=C331,D331+1,1)</f>
        <v>8</v>
      </c>
    </row>
    <row r="333" customFormat="false" ht="13.8" hidden="false" customHeight="false" outlineLevel="0" collapsed="false">
      <c r="A333" s="9" t="n">
        <v>0.796398454709091</v>
      </c>
      <c r="B333" s="0" t="n">
        <v>1</v>
      </c>
      <c r="C333" s="8" t="n">
        <f aca="false">ROUND(A333*B333,1)</f>
        <v>0.8</v>
      </c>
      <c r="D333" s="8" t="n">
        <f aca="false">IF(C333=C332,D332+1,1)</f>
        <v>9</v>
      </c>
    </row>
    <row r="334" customFormat="false" ht="13.8" hidden="false" customHeight="false" outlineLevel="0" collapsed="false">
      <c r="A334" s="9" t="n">
        <v>0.801381564016119</v>
      </c>
      <c r="B334" s="0" t="n">
        <v>1</v>
      </c>
      <c r="C334" s="8" t="n">
        <f aca="false">ROUND(A334*B334,1)</f>
        <v>0.8</v>
      </c>
      <c r="D334" s="8" t="n">
        <f aca="false">IF(C334=C333,D333+1,1)</f>
        <v>10</v>
      </c>
    </row>
    <row r="335" customFormat="false" ht="13.8" hidden="false" customHeight="false" outlineLevel="0" collapsed="false">
      <c r="A335" s="9" t="n">
        <v>0.807072963040784</v>
      </c>
      <c r="B335" s="0" t="n">
        <v>1</v>
      </c>
      <c r="C335" s="8" t="n">
        <f aca="false">ROUND(A335*B335,1)</f>
        <v>0.8</v>
      </c>
      <c r="D335" s="8" t="n">
        <f aca="false">IF(C335=C334,D334+1,1)</f>
        <v>11</v>
      </c>
    </row>
    <row r="336" customFormat="false" ht="13.8" hidden="false" customHeight="false" outlineLevel="0" collapsed="false">
      <c r="A336" s="9" t="n">
        <v>0.81311683393099</v>
      </c>
      <c r="B336" s="0" t="n">
        <v>1</v>
      </c>
      <c r="C336" s="8" t="n">
        <f aca="false">ROUND(A336*B336,1)</f>
        <v>0.8</v>
      </c>
      <c r="D336" s="8" t="n">
        <f aca="false">IF(C336=C335,D335+1,1)</f>
        <v>12</v>
      </c>
    </row>
    <row r="337" customFormat="false" ht="13.8" hidden="false" customHeight="false" outlineLevel="0" collapsed="false">
      <c r="A337" s="9" t="n">
        <v>0.820215649137719</v>
      </c>
      <c r="B337" s="0" t="n">
        <v>1</v>
      </c>
      <c r="C337" s="8" t="n">
        <f aca="false">ROUND(A337*B337,1)</f>
        <v>0.8</v>
      </c>
      <c r="D337" s="8" t="n">
        <f aca="false">IF(C337=C336,D336+1,1)</f>
        <v>13</v>
      </c>
    </row>
    <row r="338" customFormat="false" ht="13.8" hidden="false" customHeight="false" outlineLevel="0" collapsed="false">
      <c r="A338" s="9" t="n">
        <v>0.834945322365251</v>
      </c>
      <c r="B338" s="0" t="n">
        <v>1</v>
      </c>
      <c r="C338" s="8" t="n">
        <f aca="false">ROUND(A338*B338,1)</f>
        <v>0.8</v>
      </c>
      <c r="D338" s="8" t="n">
        <f aca="false">IF(C338=C337,D337+1,1)</f>
        <v>14</v>
      </c>
    </row>
    <row r="339" customFormat="false" ht="13.8" hidden="false" customHeight="false" outlineLevel="0" collapsed="false">
      <c r="A339" s="9" t="n">
        <v>0.850392660792285</v>
      </c>
      <c r="B339" s="0" t="n">
        <v>1</v>
      </c>
      <c r="C339" s="8" t="n">
        <f aca="false">ROUND(A339*B339,1)</f>
        <v>0.9</v>
      </c>
      <c r="D339" s="8" t="n">
        <f aca="false">IF(C339=C338,D338+1,1)</f>
        <v>1</v>
      </c>
    </row>
    <row r="340" customFormat="false" ht="13.8" hidden="false" customHeight="false" outlineLevel="0" collapsed="false">
      <c r="A340" s="9" t="n">
        <v>0.851246087170708</v>
      </c>
      <c r="B340" s="0" t="n">
        <v>1</v>
      </c>
      <c r="C340" s="8" t="n">
        <f aca="false">ROUND(A340*B340,1)</f>
        <v>0.9</v>
      </c>
      <c r="D340" s="8" t="n">
        <f aca="false">IF(C340=C339,D339+1,1)</f>
        <v>2</v>
      </c>
    </row>
    <row r="341" customFormat="false" ht="13.8" hidden="false" customHeight="false" outlineLevel="0" collapsed="false">
      <c r="A341" s="9" t="n">
        <v>0.854575556925962</v>
      </c>
      <c r="B341" s="0" t="n">
        <v>1</v>
      </c>
      <c r="C341" s="8" t="n">
        <f aca="false">ROUND(A341*B341,1)</f>
        <v>0.9</v>
      </c>
      <c r="D341" s="8" t="n">
        <f aca="false">IF(C341=C340,D340+1,1)</f>
        <v>3</v>
      </c>
    </row>
    <row r="342" customFormat="false" ht="13.8" hidden="false" customHeight="false" outlineLevel="0" collapsed="false">
      <c r="A342" s="9" t="n">
        <v>0.87588162278374</v>
      </c>
      <c r="B342" s="0" t="n">
        <v>1</v>
      </c>
      <c r="C342" s="8" t="n">
        <f aca="false">ROUND(A342*B342,1)</f>
        <v>0.9</v>
      </c>
      <c r="D342" s="8" t="n">
        <f aca="false">IF(C342=C341,D341+1,1)</f>
        <v>4</v>
      </c>
    </row>
    <row r="343" customFormat="false" ht="13.8" hidden="false" customHeight="false" outlineLevel="0" collapsed="false">
      <c r="A343" s="9" t="n">
        <v>0.884090868610776</v>
      </c>
      <c r="B343" s="0" t="n">
        <v>1</v>
      </c>
      <c r="C343" s="8" t="n">
        <f aca="false">ROUND(A343*B343,1)</f>
        <v>0.9</v>
      </c>
      <c r="D343" s="8" t="n">
        <f aca="false">IF(C343=C342,D342+1,1)</f>
        <v>5</v>
      </c>
    </row>
    <row r="344" customFormat="false" ht="13.8" hidden="false" customHeight="false" outlineLevel="0" collapsed="false">
      <c r="A344" s="9" t="n">
        <v>0.884699182726589</v>
      </c>
      <c r="B344" s="0" t="n">
        <v>1</v>
      </c>
      <c r="C344" s="8" t="n">
        <f aca="false">ROUND(A344*B344,1)</f>
        <v>0.9</v>
      </c>
      <c r="D344" s="8" t="n">
        <f aca="false">IF(C344=C343,D343+1,1)</f>
        <v>6</v>
      </c>
    </row>
    <row r="345" customFormat="false" ht="13.8" hidden="false" customHeight="false" outlineLevel="0" collapsed="false">
      <c r="A345" s="9" t="n">
        <v>0.888083371659847</v>
      </c>
      <c r="B345" s="0" t="n">
        <v>1</v>
      </c>
      <c r="C345" s="8" t="n">
        <f aca="false">ROUND(A345*B345,1)</f>
        <v>0.9</v>
      </c>
      <c r="D345" s="8" t="n">
        <f aca="false">IF(C345=C344,D344+1,1)</f>
        <v>7</v>
      </c>
    </row>
    <row r="346" customFormat="false" ht="13.8" hidden="false" customHeight="false" outlineLevel="0" collapsed="false">
      <c r="A346" s="9" t="n">
        <v>0.893219806856469</v>
      </c>
      <c r="B346" s="0" t="n">
        <v>1</v>
      </c>
      <c r="C346" s="8" t="n">
        <f aca="false">ROUND(A346*B346,1)</f>
        <v>0.9</v>
      </c>
      <c r="D346" s="8" t="n">
        <f aca="false">IF(C346=C345,D345+1,1)</f>
        <v>8</v>
      </c>
    </row>
    <row r="347" customFormat="false" ht="13.8" hidden="false" customHeight="false" outlineLevel="0" collapsed="false">
      <c r="A347" s="9" t="n">
        <v>0.893257407541799</v>
      </c>
      <c r="B347" s="0" t="n">
        <v>1</v>
      </c>
      <c r="C347" s="8" t="n">
        <f aca="false">ROUND(A347*B347,1)</f>
        <v>0.9</v>
      </c>
      <c r="D347" s="8" t="n">
        <f aca="false">IF(C347=C346,D346+1,1)</f>
        <v>9</v>
      </c>
    </row>
    <row r="348" customFormat="false" ht="13.8" hidden="false" customHeight="false" outlineLevel="0" collapsed="false">
      <c r="A348" s="9" t="n">
        <v>0.906440810201926</v>
      </c>
      <c r="B348" s="0" t="n">
        <v>1</v>
      </c>
      <c r="C348" s="8" t="n">
        <f aca="false">ROUND(A348*B348,1)</f>
        <v>0.9</v>
      </c>
      <c r="D348" s="8" t="n">
        <f aca="false">IF(C348=C347,D347+1,1)</f>
        <v>10</v>
      </c>
    </row>
    <row r="349" customFormat="false" ht="13.8" hidden="false" customHeight="false" outlineLevel="0" collapsed="false">
      <c r="A349" s="9" t="n">
        <v>0.9141882076072</v>
      </c>
      <c r="B349" s="0" t="n">
        <v>1</v>
      </c>
      <c r="C349" s="8" t="n">
        <f aca="false">ROUND(A349*B349,1)</f>
        <v>0.9</v>
      </c>
      <c r="D349" s="8" t="n">
        <f aca="false">IF(C349=C348,D348+1,1)</f>
        <v>11</v>
      </c>
    </row>
    <row r="350" customFormat="false" ht="13.8" hidden="false" customHeight="false" outlineLevel="0" collapsed="false">
      <c r="A350" s="9" t="n">
        <v>0.944918445443212</v>
      </c>
      <c r="B350" s="0" t="n">
        <v>1</v>
      </c>
      <c r="C350" s="8" t="n">
        <f aca="false">ROUND(A350*B350,1)</f>
        <v>0.9</v>
      </c>
      <c r="D350" s="8" t="n">
        <f aca="false">IF(C350=C349,D349+1,1)</f>
        <v>12</v>
      </c>
    </row>
    <row r="351" customFormat="false" ht="13.8" hidden="false" customHeight="false" outlineLevel="0" collapsed="false">
      <c r="A351" s="9" t="n">
        <v>0.997880154085115</v>
      </c>
      <c r="B351" s="0" t="n">
        <v>1</v>
      </c>
      <c r="C351" s="8" t="n">
        <f aca="false">ROUND(A351*B351,1)</f>
        <v>1</v>
      </c>
      <c r="D351" s="8" t="n">
        <f aca="false">IF(C351=C350,D350+1,1)</f>
        <v>1</v>
      </c>
    </row>
    <row r="352" customFormat="false" ht="13.8" hidden="false" customHeight="false" outlineLevel="0" collapsed="false">
      <c r="A352" s="9" t="n">
        <v>1.00904609976895</v>
      </c>
      <c r="B352" s="0" t="n">
        <v>1</v>
      </c>
      <c r="C352" s="8" t="n">
        <f aca="false">ROUND(A352*B352,1)</f>
        <v>1</v>
      </c>
      <c r="D352" s="8" t="n">
        <f aca="false">IF(C352=C351,D351+1,1)</f>
        <v>2</v>
      </c>
    </row>
    <row r="353" customFormat="false" ht="13.8" hidden="false" customHeight="false" outlineLevel="0" collapsed="false">
      <c r="A353" s="9" t="n">
        <v>1.01090747243463</v>
      </c>
      <c r="B353" s="0" t="n">
        <v>1</v>
      </c>
      <c r="C353" s="8" t="n">
        <f aca="false">ROUND(A353*B353,1)</f>
        <v>1</v>
      </c>
      <c r="D353" s="8" t="n">
        <f aca="false">IF(C353=C352,D352+1,1)</f>
        <v>3</v>
      </c>
    </row>
    <row r="354" customFormat="false" ht="13.8" hidden="false" customHeight="false" outlineLevel="0" collapsed="false">
      <c r="A354" s="9" t="n">
        <v>1.02051395742487</v>
      </c>
      <c r="B354" s="0" t="n">
        <v>1</v>
      </c>
      <c r="C354" s="8" t="n">
        <f aca="false">ROUND(A354*B354,1)</f>
        <v>1</v>
      </c>
      <c r="D354" s="8" t="n">
        <f aca="false">IF(C354=C353,D353+1,1)</f>
        <v>4</v>
      </c>
    </row>
    <row r="355" customFormat="false" ht="13.8" hidden="false" customHeight="false" outlineLevel="0" collapsed="false">
      <c r="A355" s="9" t="n">
        <v>1.05356314671485</v>
      </c>
      <c r="B355" s="0" t="n">
        <v>1</v>
      </c>
      <c r="C355" s="8" t="n">
        <f aca="false">ROUND(A355*B355,1)</f>
        <v>1.1</v>
      </c>
      <c r="D355" s="8" t="n">
        <f aca="false">IF(C355=C354,D354+1,1)</f>
        <v>1</v>
      </c>
    </row>
    <row r="356" customFormat="false" ht="13.8" hidden="false" customHeight="false" outlineLevel="0" collapsed="false">
      <c r="A356" s="9" t="n">
        <v>1.05362214738546</v>
      </c>
      <c r="B356" s="0" t="n">
        <v>1</v>
      </c>
      <c r="C356" s="8" t="n">
        <f aca="false">ROUND(A356*B356,1)</f>
        <v>1.1</v>
      </c>
      <c r="D356" s="8" t="n">
        <f aca="false">IF(C356=C355,D355+1,1)</f>
        <v>2</v>
      </c>
    </row>
    <row r="357" customFormat="false" ht="13.8" hidden="false" customHeight="false" outlineLevel="0" collapsed="false">
      <c r="A357" s="9" t="n">
        <v>1.10637052819148</v>
      </c>
      <c r="B357" s="0" t="n">
        <v>1</v>
      </c>
      <c r="C357" s="8" t="n">
        <f aca="false">ROUND(A357*B357,1)</f>
        <v>1.1</v>
      </c>
      <c r="D357" s="8" t="n">
        <f aca="false">IF(C357=C356,D356+1,1)</f>
        <v>3</v>
      </c>
    </row>
    <row r="358" customFormat="false" ht="13.8" hidden="false" customHeight="false" outlineLevel="0" collapsed="false">
      <c r="A358" s="9" t="n">
        <v>1.12550369934567</v>
      </c>
      <c r="B358" s="0" t="n">
        <v>1</v>
      </c>
      <c r="C358" s="8" t="n">
        <f aca="false">ROUND(A358*B358,1)</f>
        <v>1.1</v>
      </c>
      <c r="D358" s="8" t="n">
        <f aca="false">IF(C358=C357,D357+1,1)</f>
        <v>4</v>
      </c>
    </row>
    <row r="359" customFormat="false" ht="13.8" hidden="false" customHeight="false" outlineLevel="0" collapsed="false">
      <c r="A359" s="9" t="n">
        <v>1.13566541715006</v>
      </c>
      <c r="B359" s="0" t="n">
        <v>1</v>
      </c>
      <c r="C359" s="8" t="n">
        <f aca="false">ROUND(A359*B359,1)</f>
        <v>1.1</v>
      </c>
      <c r="D359" s="8" t="n">
        <f aca="false">IF(C359=C358,D358+1,1)</f>
        <v>5</v>
      </c>
    </row>
    <row r="360" customFormat="false" ht="13.8" hidden="false" customHeight="false" outlineLevel="0" collapsed="false">
      <c r="A360" s="9" t="n">
        <v>1.13647469074556</v>
      </c>
      <c r="B360" s="0" t="n">
        <v>1</v>
      </c>
      <c r="C360" s="8" t="n">
        <f aca="false">ROUND(A360*B360,1)</f>
        <v>1.1</v>
      </c>
      <c r="D360" s="8" t="n">
        <f aca="false">IF(C360=C359,D359+1,1)</f>
        <v>6</v>
      </c>
    </row>
    <row r="361" customFormat="false" ht="13.8" hidden="false" customHeight="false" outlineLevel="0" collapsed="false">
      <c r="A361" s="9" t="n">
        <v>1.14150786209885</v>
      </c>
      <c r="B361" s="0" t="n">
        <v>1</v>
      </c>
      <c r="C361" s="8" t="n">
        <f aca="false">ROUND(A361*B361,1)</f>
        <v>1.1</v>
      </c>
      <c r="D361" s="8" t="n">
        <f aca="false">IF(C361=C360,D360+1,1)</f>
        <v>7</v>
      </c>
    </row>
    <row r="362" customFormat="false" ht="13.8" hidden="false" customHeight="false" outlineLevel="0" collapsed="false">
      <c r="A362" s="9" t="n">
        <v>1.1439604225304</v>
      </c>
      <c r="B362" s="0" t="n">
        <v>1</v>
      </c>
      <c r="C362" s="8" t="n">
        <f aca="false">ROUND(A362*B362,1)</f>
        <v>1.1</v>
      </c>
      <c r="D362" s="8" t="n">
        <f aca="false">IF(C362=C361,D361+1,1)</f>
        <v>8</v>
      </c>
    </row>
    <row r="363" customFormat="false" ht="13.8" hidden="false" customHeight="false" outlineLevel="0" collapsed="false">
      <c r="A363" s="9" t="n">
        <v>1.1785388852242</v>
      </c>
      <c r="B363" s="0" t="n">
        <v>1</v>
      </c>
      <c r="C363" s="8" t="n">
        <f aca="false">ROUND(A363*B363,1)</f>
        <v>1.2</v>
      </c>
      <c r="D363" s="8" t="n">
        <f aca="false">IF(C363=C362,D362+1,1)</f>
        <v>1</v>
      </c>
    </row>
    <row r="364" customFormat="false" ht="13.8" hidden="false" customHeight="false" outlineLevel="0" collapsed="false">
      <c r="A364" s="9" t="n">
        <v>1.19105535442614</v>
      </c>
      <c r="B364" s="0" t="n">
        <v>1</v>
      </c>
      <c r="C364" s="8" t="n">
        <f aca="false">ROUND(A364*B364,1)</f>
        <v>1.2</v>
      </c>
      <c r="D364" s="8" t="n">
        <f aca="false">IF(C364=C363,D363+1,1)</f>
        <v>2</v>
      </c>
    </row>
    <row r="365" customFormat="false" ht="13.8" hidden="false" customHeight="false" outlineLevel="0" collapsed="false">
      <c r="A365" s="9" t="n">
        <v>1.20807228386912</v>
      </c>
      <c r="B365" s="0" t="n">
        <v>1</v>
      </c>
      <c r="C365" s="8" t="n">
        <f aca="false">ROUND(A365*B365,1)</f>
        <v>1.2</v>
      </c>
      <c r="D365" s="8" t="n">
        <f aca="false">IF(C365=C364,D364+1,1)</f>
        <v>3</v>
      </c>
    </row>
    <row r="366" customFormat="false" ht="13.8" hidden="false" customHeight="false" outlineLevel="0" collapsed="false">
      <c r="A366" s="9" t="n">
        <v>1.26111109934677</v>
      </c>
      <c r="B366" s="0" t="n">
        <v>1</v>
      </c>
      <c r="C366" s="8" t="n">
        <f aca="false">ROUND(A366*B366,1)</f>
        <v>1.3</v>
      </c>
      <c r="D366" s="8" t="n">
        <f aca="false">IF(C366=C365,D365+1,1)</f>
        <v>1</v>
      </c>
    </row>
    <row r="367" customFormat="false" ht="13.8" hidden="false" customHeight="false" outlineLevel="0" collapsed="false">
      <c r="A367" s="9" t="n">
        <v>1.28299692164886</v>
      </c>
      <c r="B367" s="0" t="n">
        <v>1</v>
      </c>
      <c r="C367" s="8" t="n">
        <f aca="false">ROUND(A367*B367,1)</f>
        <v>1.3</v>
      </c>
      <c r="D367" s="8" t="n">
        <f aca="false">IF(C367=C366,D366+1,1)</f>
        <v>2</v>
      </c>
    </row>
    <row r="368" customFormat="false" ht="13.8" hidden="false" customHeight="false" outlineLevel="0" collapsed="false">
      <c r="A368" s="9" t="n">
        <v>1.308047595748</v>
      </c>
      <c r="B368" s="0" t="n">
        <v>1</v>
      </c>
      <c r="C368" s="8" t="n">
        <f aca="false">ROUND(A368*B368,1)</f>
        <v>1.3</v>
      </c>
      <c r="D368" s="8" t="n">
        <f aca="false">IF(C368=C367,D367+1,1)</f>
        <v>3</v>
      </c>
    </row>
    <row r="369" customFormat="false" ht="13.8" hidden="false" customHeight="false" outlineLevel="0" collapsed="false">
      <c r="A369" s="9" t="n">
        <v>1.34305270042489</v>
      </c>
      <c r="B369" s="0" t="n">
        <v>1</v>
      </c>
      <c r="C369" s="8" t="n">
        <f aca="false">ROUND(A369*B369,1)</f>
        <v>1.3</v>
      </c>
      <c r="D369" s="8" t="n">
        <f aca="false">IF(C369=C368,D368+1,1)</f>
        <v>4</v>
      </c>
    </row>
    <row r="370" customFormat="false" ht="13.8" hidden="false" customHeight="false" outlineLevel="0" collapsed="false">
      <c r="A370" s="9" t="n">
        <v>1.35486978507401</v>
      </c>
      <c r="B370" s="0" t="n">
        <v>1</v>
      </c>
      <c r="C370" s="8" t="n">
        <f aca="false">ROUND(A370*B370,1)</f>
        <v>1.4</v>
      </c>
      <c r="D370" s="8" t="n">
        <f aca="false">IF(C370=C369,D369+1,1)</f>
        <v>1</v>
      </c>
    </row>
    <row r="371" customFormat="false" ht="13.8" hidden="false" customHeight="false" outlineLevel="0" collapsed="false">
      <c r="A371" s="9" t="n">
        <v>1.39202479877584</v>
      </c>
      <c r="B371" s="0" t="n">
        <v>1</v>
      </c>
      <c r="C371" s="8" t="n">
        <f aca="false">ROUND(A371*B371,1)</f>
        <v>1.4</v>
      </c>
      <c r="D371" s="8" t="n">
        <f aca="false">IF(C371=C370,D370+1,1)</f>
        <v>2</v>
      </c>
    </row>
    <row r="372" customFormat="false" ht="13.8" hidden="false" customHeight="false" outlineLevel="0" collapsed="false">
      <c r="A372" s="9" t="n">
        <v>1.42813756877097</v>
      </c>
      <c r="B372" s="0" t="n">
        <v>1</v>
      </c>
      <c r="C372" s="8" t="n">
        <f aca="false">ROUND(A372*B372,1)</f>
        <v>1.4</v>
      </c>
      <c r="D372" s="8" t="n">
        <f aca="false">IF(C372=C371,D371+1,1)</f>
        <v>3</v>
      </c>
    </row>
    <row r="373" customFormat="false" ht="13.8" hidden="false" customHeight="false" outlineLevel="0" collapsed="false">
      <c r="A373" s="9" t="n">
        <v>1.43185101070263</v>
      </c>
      <c r="B373" s="0" t="n">
        <v>1</v>
      </c>
      <c r="C373" s="8" t="n">
        <f aca="false">ROUND(A373*B373,1)</f>
        <v>1.4</v>
      </c>
      <c r="D373" s="8" t="n">
        <f aca="false">IF(C373=C372,D372+1,1)</f>
        <v>4</v>
      </c>
    </row>
    <row r="374" customFormat="false" ht="13.8" hidden="false" customHeight="false" outlineLevel="0" collapsed="false">
      <c r="A374" s="9" t="n">
        <v>1.43926875825358</v>
      </c>
      <c r="B374" s="0" t="n">
        <v>1</v>
      </c>
      <c r="C374" s="8" t="n">
        <f aca="false">ROUND(A374*B374,1)</f>
        <v>1.4</v>
      </c>
      <c r="D374" s="8" t="n">
        <f aca="false">IF(C374=C373,D373+1,1)</f>
        <v>5</v>
      </c>
    </row>
    <row r="375" customFormat="false" ht="13.8" hidden="false" customHeight="false" outlineLevel="0" collapsed="false">
      <c r="A375" s="9" t="n">
        <v>1.48361263517635</v>
      </c>
      <c r="B375" s="0" t="n">
        <v>1</v>
      </c>
      <c r="C375" s="8" t="n">
        <f aca="false">ROUND(A375*B375,1)</f>
        <v>1.5</v>
      </c>
      <c r="D375" s="8" t="n">
        <f aca="false">IF(C375=C374,D374+1,1)</f>
        <v>1</v>
      </c>
    </row>
    <row r="376" customFormat="false" ht="13.8" hidden="false" customHeight="false" outlineLevel="0" collapsed="false">
      <c r="A376" s="9" t="n">
        <v>1.494381860791</v>
      </c>
      <c r="B376" s="0" t="n">
        <v>1</v>
      </c>
      <c r="C376" s="8" t="n">
        <f aca="false">ROUND(A376*B376,1)</f>
        <v>1.5</v>
      </c>
      <c r="D376" s="8" t="n">
        <f aca="false">IF(C376=C375,D375+1,1)</f>
        <v>2</v>
      </c>
    </row>
    <row r="377" customFormat="false" ht="13.8" hidden="false" customHeight="false" outlineLevel="0" collapsed="false">
      <c r="A377" s="9" t="n">
        <v>1.51347372368473</v>
      </c>
      <c r="B377" s="0" t="n">
        <v>1</v>
      </c>
      <c r="C377" s="8" t="n">
        <f aca="false">ROUND(A377*B377,1)</f>
        <v>1.5</v>
      </c>
      <c r="D377" s="8" t="n">
        <f aca="false">IF(C377=C376,D376+1,1)</f>
        <v>3</v>
      </c>
    </row>
    <row r="378" customFormat="false" ht="13.8" hidden="false" customHeight="false" outlineLevel="0" collapsed="false">
      <c r="A378" s="9" t="n">
        <v>1.55827770154449</v>
      </c>
      <c r="B378" s="0" t="n">
        <v>1</v>
      </c>
      <c r="C378" s="8" t="n">
        <f aca="false">ROUND(A378*B378,1)</f>
        <v>1.6</v>
      </c>
      <c r="D378" s="8" t="n">
        <f aca="false">IF(C378=C377,D377+1,1)</f>
        <v>1</v>
      </c>
    </row>
    <row r="379" customFormat="false" ht="13.8" hidden="false" customHeight="false" outlineLevel="0" collapsed="false">
      <c r="A379" s="9" t="n">
        <v>1.57007886076003</v>
      </c>
      <c r="B379" s="0" t="n">
        <v>1</v>
      </c>
      <c r="C379" s="8" t="n">
        <f aca="false">ROUND(A379*B379,1)</f>
        <v>1.6</v>
      </c>
      <c r="D379" s="8" t="n">
        <f aca="false">IF(C379=C378,D378+1,1)</f>
        <v>2</v>
      </c>
    </row>
    <row r="380" customFormat="false" ht="13.8" hidden="false" customHeight="false" outlineLevel="0" collapsed="false">
      <c r="A380" s="9" t="n">
        <v>1.58141077409229</v>
      </c>
      <c r="B380" s="0" t="n">
        <v>1</v>
      </c>
      <c r="C380" s="8" t="n">
        <f aca="false">ROUND(A380*B380,1)</f>
        <v>1.6</v>
      </c>
      <c r="D380" s="8" t="n">
        <f aca="false">IF(C380=C379,D379+1,1)</f>
        <v>3</v>
      </c>
    </row>
    <row r="381" customFormat="false" ht="13.8" hidden="false" customHeight="false" outlineLevel="0" collapsed="false">
      <c r="A381" s="9" t="n">
        <v>1.5887290098956</v>
      </c>
      <c r="B381" s="0" t="n">
        <v>1</v>
      </c>
      <c r="C381" s="8" t="n">
        <f aca="false">ROUND(A381*B381,1)</f>
        <v>1.6</v>
      </c>
      <c r="D381" s="8" t="n">
        <f aca="false">IF(C381=C380,D380+1,1)</f>
        <v>4</v>
      </c>
    </row>
    <row r="382" customFormat="false" ht="13.8" hidden="false" customHeight="false" outlineLevel="0" collapsed="false">
      <c r="A382" s="9" t="n">
        <v>1.60684891919749</v>
      </c>
      <c r="B382" s="0" t="n">
        <v>1</v>
      </c>
      <c r="C382" s="8" t="n">
        <f aca="false">ROUND(A382*B382,1)</f>
        <v>1.6</v>
      </c>
      <c r="D382" s="8" t="n">
        <f aca="false">IF(C382=C381,D381+1,1)</f>
        <v>5</v>
      </c>
    </row>
    <row r="383" customFormat="false" ht="13.8" hidden="false" customHeight="false" outlineLevel="0" collapsed="false">
      <c r="A383" s="9" t="n">
        <v>1.6824410920177</v>
      </c>
      <c r="B383" s="0" t="n">
        <v>1</v>
      </c>
      <c r="C383" s="8" t="n">
        <f aca="false">ROUND(A383*B383,1)</f>
        <v>1.7</v>
      </c>
      <c r="D383" s="8" t="n">
        <f aca="false">IF(C383=C382,D382+1,1)</f>
        <v>1</v>
      </c>
    </row>
    <row r="384" customFormat="false" ht="13.8" hidden="false" customHeight="false" outlineLevel="0" collapsed="false">
      <c r="A384" s="9" t="n">
        <v>1.7386154792967</v>
      </c>
      <c r="B384" s="0" t="n">
        <v>1</v>
      </c>
      <c r="C384" s="8" t="n">
        <f aca="false">ROUND(A384*B384,1)</f>
        <v>1.7</v>
      </c>
      <c r="D384" s="8" t="n">
        <f aca="false">IF(C384=C383,D383+1,1)</f>
        <v>2</v>
      </c>
    </row>
    <row r="385" customFormat="false" ht="13.8" hidden="false" customHeight="false" outlineLevel="0" collapsed="false">
      <c r="A385" s="9" t="n">
        <v>1.81744097266662</v>
      </c>
      <c r="B385" s="0" t="n">
        <v>1</v>
      </c>
      <c r="C385" s="8" t="n">
        <f aca="false">ROUND(A385*B385,1)</f>
        <v>1.8</v>
      </c>
      <c r="D385" s="8" t="n">
        <f aca="false">IF(C385=C384,D384+1,1)</f>
        <v>1</v>
      </c>
    </row>
    <row r="386" customFormat="false" ht="13.8" hidden="false" customHeight="false" outlineLevel="0" collapsed="false">
      <c r="A386" s="9" t="n">
        <v>1.83658988411429</v>
      </c>
      <c r="B386" s="0" t="n">
        <v>1</v>
      </c>
      <c r="C386" s="8" t="n">
        <f aca="false">ROUND(A386*B386,1)</f>
        <v>1.8</v>
      </c>
      <c r="D386" s="8" t="n">
        <f aca="false">IF(C386=C385,D385+1,1)</f>
        <v>2</v>
      </c>
    </row>
    <row r="387" customFormat="false" ht="13.8" hidden="false" customHeight="false" outlineLevel="0" collapsed="false">
      <c r="A387" s="9" t="n">
        <v>1.89445108219415</v>
      </c>
      <c r="B387" s="0" t="n">
        <v>1</v>
      </c>
      <c r="C387" s="8" t="n">
        <f aca="false">ROUND(A387*B387,1)</f>
        <v>1.9</v>
      </c>
      <c r="D387" s="8" t="n">
        <f aca="false">IF(C387=C386,D386+1,1)</f>
        <v>1</v>
      </c>
    </row>
    <row r="388" customFormat="false" ht="13.8" hidden="false" customHeight="false" outlineLevel="0" collapsed="false">
      <c r="A388" s="9" t="n">
        <v>2.09773103753066</v>
      </c>
      <c r="B388" s="0" t="n">
        <v>1</v>
      </c>
      <c r="C388" s="8" t="n">
        <f aca="false">ROUND(A388*B388,1)</f>
        <v>2.1</v>
      </c>
      <c r="D388" s="8" t="n">
        <f aca="false">IF(C388=C387,D387+1,1)</f>
        <v>1</v>
      </c>
    </row>
    <row r="389" customFormat="false" ht="13.8" hidden="false" customHeight="false" outlineLevel="0" collapsed="false">
      <c r="A389" s="9" t="n">
        <v>2.11923885844109</v>
      </c>
      <c r="B389" s="0" t="n">
        <v>1</v>
      </c>
      <c r="C389" s="8" t="n">
        <f aca="false">ROUND(A389*B389,1)</f>
        <v>2.1</v>
      </c>
      <c r="D389" s="8" t="n">
        <f aca="false">IF(C389=C388,D388+1,1)</f>
        <v>2</v>
      </c>
    </row>
    <row r="390" customFormat="false" ht="13.8" hidden="false" customHeight="false" outlineLevel="0" collapsed="false">
      <c r="A390" s="9" t="n">
        <v>2.13795407419637</v>
      </c>
      <c r="B390" s="0" t="n">
        <v>1</v>
      </c>
      <c r="C390" s="8" t="n">
        <f aca="false">ROUND(A390*B390,1)</f>
        <v>2.1</v>
      </c>
      <c r="D390" s="8" t="n">
        <f aca="false">IF(C390=C389,D389+1,1)</f>
        <v>3</v>
      </c>
    </row>
    <row r="391" customFormat="false" ht="13.8" hidden="false" customHeight="false" outlineLevel="0" collapsed="false">
      <c r="A391" s="9" t="n">
        <v>2.14819868637047</v>
      </c>
      <c r="B391" s="0" t="n">
        <v>1</v>
      </c>
      <c r="C391" s="8" t="n">
        <f aca="false">ROUND(A391*B391,1)</f>
        <v>2.1</v>
      </c>
      <c r="D391" s="8" t="n">
        <f aca="false">IF(C391=C390,D390+1,1)</f>
        <v>4</v>
      </c>
    </row>
    <row r="392" customFormat="false" ht="13.8" hidden="false" customHeight="false" outlineLevel="0" collapsed="false">
      <c r="A392" s="9" t="n">
        <v>2.848990903856</v>
      </c>
      <c r="B392" s="0" t="n">
        <v>1</v>
      </c>
      <c r="C392" s="8" t="n">
        <f aca="false">ROUND(A392*B392,1)</f>
        <v>2.8</v>
      </c>
      <c r="D392" s="8" t="n">
        <f aca="false">IF(C392=C391,D391+1,1)</f>
        <v>1</v>
      </c>
    </row>
    <row r="393" customFormat="false" ht="13.8" hidden="false" customHeight="false" outlineLevel="0" collapsed="false">
      <c r="A393" s="9" t="n">
        <v>2.86358591683274</v>
      </c>
      <c r="B393" s="0" t="n">
        <v>1</v>
      </c>
      <c r="C393" s="8" t="n">
        <f aca="false">ROUND(A393*B393,1)</f>
        <v>2.9</v>
      </c>
      <c r="D393" s="8" t="n">
        <f aca="false">IF(C393=C392,D392+1,1)</f>
        <v>1</v>
      </c>
    </row>
    <row r="394" customFormat="false" ht="13.8" hidden="false" customHeight="false" outlineLevel="0" collapsed="false">
      <c r="A394" s="9" t="n">
        <v>2.89202338000125</v>
      </c>
      <c r="B394" s="0" t="n">
        <v>1</v>
      </c>
      <c r="C394" s="8" t="n">
        <f aca="false">ROUND(A394*B394,1)</f>
        <v>2.9</v>
      </c>
      <c r="D394" s="8" t="n">
        <f aca="false">IF(C394=C393,D393+1,1)</f>
        <v>2</v>
      </c>
    </row>
    <row r="395" customFormat="false" ht="13.8" hidden="false" customHeight="false" outlineLevel="0" collapsed="false">
      <c r="A395" s="9" t="n">
        <v>2.90064140617694</v>
      </c>
      <c r="B395" s="0" t="n">
        <v>1</v>
      </c>
      <c r="C395" s="8" t="n">
        <f aca="false">ROUND(A395*B395,1)</f>
        <v>2.9</v>
      </c>
      <c r="D395" s="8" t="n">
        <f aca="false">IF(C395=C394,D394+1,1)</f>
        <v>3</v>
      </c>
    </row>
    <row r="396" customFormat="false" ht="13.8" hidden="false" customHeight="false" outlineLevel="0" collapsed="false">
      <c r="A396" s="9" t="n">
        <v>2.95513583261811</v>
      </c>
      <c r="B396" s="0" t="n">
        <v>1</v>
      </c>
      <c r="C396" s="8" t="n">
        <f aca="false">ROUND(A396*B396,1)</f>
        <v>3</v>
      </c>
      <c r="D396" s="8" t="n">
        <f aca="false">IF(C396=C395,D395+1,1)</f>
        <v>1</v>
      </c>
    </row>
    <row r="397" customFormat="false" ht="13.8" hidden="false" customHeight="false" outlineLevel="0" collapsed="false">
      <c r="A397" s="9" t="n">
        <v>3.31674686720482</v>
      </c>
      <c r="B397" s="0" t="n">
        <v>1</v>
      </c>
      <c r="C397" s="8" t="n">
        <f aca="false">ROUND(A397*B397,1)</f>
        <v>3.3</v>
      </c>
      <c r="D397" s="8" t="n">
        <f aca="false">IF(C397=C396,D396+1,1)</f>
        <v>1</v>
      </c>
    </row>
    <row r="398" customFormat="false" ht="13.8" hidden="false" customHeight="false" outlineLevel="0" collapsed="false">
      <c r="A398" s="9" t="n">
        <v>3.41997903951043</v>
      </c>
      <c r="B398" s="0" t="n">
        <v>1</v>
      </c>
      <c r="C398" s="8" t="n">
        <f aca="false">ROUND(A398*B398,1)</f>
        <v>3.4</v>
      </c>
      <c r="D398" s="8" t="n">
        <f aca="false">IF(C398=C397,D397+1,1)</f>
        <v>1</v>
      </c>
    </row>
    <row r="399" customFormat="false" ht="13.8" hidden="false" customHeight="false" outlineLevel="0" collapsed="false">
      <c r="A399" s="9" t="n">
        <v>3.59741134275689</v>
      </c>
      <c r="B399" s="0" t="n">
        <v>1</v>
      </c>
      <c r="C399" s="8" t="n">
        <f aca="false">ROUND(A399*B399,1)</f>
        <v>3.6</v>
      </c>
      <c r="D399" s="8" t="n">
        <f aca="false">IF(C399=C398,D398+1,1)</f>
        <v>1</v>
      </c>
    </row>
    <row r="400" customFormat="false" ht="13.8" hidden="false" customHeight="false" outlineLevel="0" collapsed="false">
      <c r="A400" s="9" t="n">
        <v>3.93131368383002</v>
      </c>
      <c r="B400" s="0" t="n">
        <v>1</v>
      </c>
      <c r="C400" s="8" t="n">
        <f aca="false">ROUND(A400*B400,1)</f>
        <v>3.9</v>
      </c>
      <c r="D400" s="8" t="n">
        <f aca="false">IF(C400=C399,D399+1,1)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2017-12-17T15:18:22Z</dcterms:created>
  <dc:creator>Genius</dc:creator>
  <dc:description/>
  <dc:language>en-IN</dc:language>
  <cp:lastModifiedBy/>
  <dcterms:modified xsi:type="dcterms:W3CDTF">2017-12-19T18:25:08Z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