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бучение\BD_for_analytics\"/>
    </mc:Choice>
  </mc:AlternateContent>
  <xr:revisionPtr revIDLastSave="0" documentId="13_ncr:1_{DE809FC3-307A-4873-9067-242B9262E453}" xr6:coauthVersionLast="47" xr6:coauthVersionMax="47" xr10:uidLastSave="{00000000-0000-0000-0000-000000000000}"/>
  <bookViews>
    <workbookView xWindow="-110" yWindow="-110" windowWidth="19420" windowHeight="10560" activeTab="1" xr2:uid="{6AFA417D-DBEF-4B59-94A0-8DA9B158DB1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3" i="2" l="1"/>
  <c r="G164" i="2"/>
  <c r="G165" i="2"/>
  <c r="G166" i="2"/>
  <c r="G167" i="2"/>
  <c r="G168" i="2"/>
  <c r="G169" i="2"/>
  <c r="G162" i="2"/>
  <c r="H116" i="2"/>
  <c r="I116" i="2"/>
  <c r="C116" i="2"/>
  <c r="B116" i="2"/>
  <c r="C18" i="2"/>
  <c r="B18" i="2"/>
  <c r="F143" i="2"/>
  <c r="F144" i="2"/>
  <c r="F145" i="2"/>
  <c r="F146" i="2"/>
  <c r="F147" i="2"/>
  <c r="F148" i="2"/>
  <c r="F149" i="2"/>
  <c r="F142" i="2"/>
  <c r="G6" i="2"/>
  <c r="G7" i="2"/>
  <c r="G8" i="2"/>
  <c r="G5" i="2"/>
  <c r="K115" i="2"/>
  <c r="J115" i="2"/>
  <c r="K103" i="2"/>
  <c r="K104" i="2"/>
  <c r="K105" i="2"/>
  <c r="K106" i="2"/>
  <c r="J104" i="2"/>
  <c r="J105" i="2"/>
  <c r="J106" i="2"/>
  <c r="J107" i="2"/>
  <c r="J108" i="2"/>
  <c r="J109" i="2"/>
  <c r="J110" i="2"/>
  <c r="J111" i="2"/>
  <c r="J112" i="2"/>
  <c r="J113" i="2"/>
  <c r="J114" i="2"/>
  <c r="E107" i="2"/>
  <c r="E108" i="2"/>
  <c r="E109" i="2"/>
  <c r="E110" i="2"/>
  <c r="E111" i="2"/>
  <c r="E112" i="2"/>
  <c r="E113" i="2"/>
  <c r="E114" i="2"/>
  <c r="K49" i="2"/>
  <c r="H83" i="2" s="1"/>
  <c r="K50" i="2"/>
  <c r="H84" i="2" s="1"/>
  <c r="J52" i="2"/>
  <c r="H74" i="2" s="1"/>
  <c r="K52" i="2"/>
  <c r="H86" i="2" s="1"/>
  <c r="J53" i="2"/>
  <c r="H75" i="2" s="1"/>
  <c r="J54" i="2"/>
  <c r="H76" i="2" s="1"/>
  <c r="J55" i="2"/>
  <c r="H77" i="2" s="1"/>
  <c r="J56" i="2"/>
  <c r="H78" i="2" s="1"/>
  <c r="J57" i="2"/>
  <c r="H79" i="2" s="1"/>
  <c r="J58" i="2"/>
  <c r="H80" i="2" s="1"/>
  <c r="J59" i="2"/>
  <c r="H81" i="2" s="1"/>
  <c r="J60" i="2"/>
  <c r="H82" i="2" s="1"/>
  <c r="J51" i="2"/>
  <c r="H73" i="2" s="1"/>
  <c r="K51" i="2"/>
  <c r="H85" i="2" s="1"/>
  <c r="D5" i="2"/>
  <c r="N54" i="2"/>
  <c r="N55" i="2"/>
  <c r="N56" i="2"/>
  <c r="N57" i="2"/>
  <c r="N58" i="2"/>
  <c r="N59" i="2"/>
  <c r="N60" i="2"/>
  <c r="N53" i="2"/>
  <c r="E50" i="2"/>
  <c r="G50" i="2" s="1"/>
  <c r="E51" i="2"/>
  <c r="G51" i="2" s="1"/>
  <c r="E52" i="2"/>
  <c r="G52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E49" i="2"/>
  <c r="G49" i="2" s="1"/>
  <c r="D49" i="2"/>
  <c r="F49" i="2" s="1"/>
  <c r="D6" i="2"/>
  <c r="D7" i="2"/>
  <c r="D8" i="2"/>
  <c r="G170" i="2" l="1"/>
  <c r="K116" i="2"/>
  <c r="J116" i="2"/>
  <c r="I82" i="2"/>
  <c r="I78" i="2"/>
  <c r="I74" i="2"/>
  <c r="I85" i="2"/>
  <c r="I76" i="2"/>
  <c r="I79" i="2"/>
  <c r="I75" i="2"/>
  <c r="I83" i="2"/>
  <c r="I86" i="2"/>
  <c r="H87" i="2"/>
  <c r="I80" i="2"/>
  <c r="I81" i="2"/>
  <c r="I84" i="2"/>
  <c r="I77" i="2"/>
  <c r="D18" i="2"/>
  <c r="F150" i="2"/>
  <c r="D110" i="2"/>
  <c r="D113" i="2"/>
  <c r="D109" i="2"/>
  <c r="D105" i="2"/>
  <c r="D106" i="2"/>
  <c r="F106" i="2" s="1"/>
  <c r="D112" i="2"/>
  <c r="D108" i="2"/>
  <c r="F108" i="2" s="1"/>
  <c r="D104" i="2"/>
  <c r="D114" i="2"/>
  <c r="D111" i="2"/>
  <c r="D107" i="2"/>
  <c r="D103" i="2"/>
  <c r="E105" i="2"/>
  <c r="E103" i="2"/>
  <c r="E106" i="2"/>
  <c r="E104" i="2"/>
  <c r="F61" i="2"/>
  <c r="G61" i="2"/>
  <c r="C141" i="2" s="1"/>
  <c r="C11" i="2" l="1"/>
  <c r="B144" i="2" s="1"/>
  <c r="G144" i="2" s="1"/>
  <c r="C9" i="2"/>
  <c r="B142" i="2" s="1"/>
  <c r="G142" i="2" s="1"/>
  <c r="L116" i="2"/>
  <c r="H88" i="2"/>
  <c r="C152" i="2"/>
  <c r="C15" i="2"/>
  <c r="B148" i="2" s="1"/>
  <c r="G148" i="2" s="1"/>
  <c r="C16" i="2"/>
  <c r="B149" i="2" s="1"/>
  <c r="G149" i="2" s="1"/>
  <c r="C13" i="2"/>
  <c r="B146" i="2" s="1"/>
  <c r="G146" i="2" s="1"/>
  <c r="C14" i="2"/>
  <c r="B147" i="2" s="1"/>
  <c r="G147" i="2" s="1"/>
  <c r="C10" i="2"/>
  <c r="B143" i="2" s="1"/>
  <c r="G143" i="2" s="1"/>
  <c r="C12" i="2"/>
  <c r="B145" i="2" s="1"/>
  <c r="C145" i="2" s="1"/>
  <c r="F111" i="2"/>
  <c r="F113" i="2"/>
  <c r="F114" i="2"/>
  <c r="F110" i="2"/>
  <c r="F112" i="2"/>
  <c r="F107" i="2"/>
  <c r="F105" i="2"/>
  <c r="F109" i="2"/>
  <c r="F104" i="2"/>
  <c r="G105" i="2"/>
  <c r="G104" i="2"/>
  <c r="G106" i="2"/>
  <c r="F103" i="2"/>
  <c r="F115" i="2"/>
  <c r="G103" i="2"/>
  <c r="G115" i="2"/>
  <c r="D141" i="2" s="1"/>
  <c r="D144" i="2" s="1"/>
  <c r="C144" i="2" l="1"/>
  <c r="C146" i="2"/>
  <c r="K107" i="2"/>
  <c r="K111" i="2"/>
  <c r="D156" i="2" s="1"/>
  <c r="K108" i="2"/>
  <c r="D153" i="2" s="1"/>
  <c r="K114" i="2"/>
  <c r="D159" i="2" s="1"/>
  <c r="K109" i="2"/>
  <c r="D154" i="2" s="1"/>
  <c r="D164" i="2" s="1"/>
  <c r="K110" i="2"/>
  <c r="D155" i="2" s="1"/>
  <c r="K112" i="2"/>
  <c r="D157" i="2" s="1"/>
  <c r="K113" i="2"/>
  <c r="D158" i="2" s="1"/>
  <c r="D152" i="2"/>
  <c r="C143" i="2"/>
  <c r="C147" i="2"/>
  <c r="C148" i="2"/>
  <c r="C149" i="2"/>
  <c r="H89" i="2"/>
  <c r="C153" i="2"/>
  <c r="C142" i="2"/>
  <c r="C162" i="2" s="1"/>
  <c r="B150" i="2"/>
  <c r="G150" i="2" s="1"/>
  <c r="G145" i="2"/>
  <c r="D148" i="2"/>
  <c r="D142" i="2"/>
  <c r="D143" i="2"/>
  <c r="D149" i="2"/>
  <c r="D145" i="2"/>
  <c r="D147" i="2"/>
  <c r="D146" i="2"/>
  <c r="D168" i="2" l="1"/>
  <c r="D167" i="2"/>
  <c r="D163" i="2"/>
  <c r="D169" i="2"/>
  <c r="D166" i="2"/>
  <c r="C163" i="2"/>
  <c r="D165" i="2"/>
  <c r="D162" i="2"/>
  <c r="F162" i="2" s="1"/>
  <c r="F9" i="2" s="1"/>
  <c r="H90" i="2"/>
  <c r="C154" i="2"/>
  <c r="C164" i="2" s="1"/>
  <c r="F164" i="2" s="1"/>
  <c r="F163" i="2" l="1"/>
  <c r="L9" i="2"/>
  <c r="H163" i="2"/>
  <c r="F10" i="2"/>
  <c r="L10" i="2" s="1"/>
  <c r="H164" i="2"/>
  <c r="F11" i="2"/>
  <c r="L11" i="2" s="1"/>
  <c r="H162" i="2"/>
  <c r="H91" i="2"/>
  <c r="C155" i="2"/>
  <c r="C165" i="2" s="1"/>
  <c r="F165" i="2" s="1"/>
  <c r="H165" i="2" l="1"/>
  <c r="F12" i="2"/>
  <c r="L12" i="2" s="1"/>
  <c r="H92" i="2"/>
  <c r="C156" i="2"/>
  <c r="C166" i="2" s="1"/>
  <c r="F166" i="2" s="1"/>
  <c r="H166" i="2" l="1"/>
  <c r="F13" i="2"/>
  <c r="H93" i="2"/>
  <c r="C157" i="2"/>
  <c r="C167" i="2" s="1"/>
  <c r="F167" i="2" s="1"/>
  <c r="H167" i="2" l="1"/>
  <c r="F14" i="2"/>
  <c r="L14" i="2" s="1"/>
  <c r="L13" i="2"/>
  <c r="H94" i="2"/>
  <c r="C159" i="2" s="1"/>
  <c r="C169" i="2" s="1"/>
  <c r="F169" i="2" s="1"/>
  <c r="C158" i="2"/>
  <c r="C168" i="2" s="1"/>
  <c r="F168" i="2" s="1"/>
  <c r="F15" i="2" s="1"/>
  <c r="L15" i="2" s="1"/>
  <c r="H169" i="2" l="1"/>
  <c r="F16" i="2"/>
  <c r="H168" i="2"/>
  <c r="F170" i="2"/>
  <c r="H170" i="2" s="1"/>
  <c r="L16" i="2" l="1"/>
  <c r="L17" i="2"/>
</calcChain>
</file>

<file path=xl/sharedStrings.xml><?xml version="1.0" encoding="utf-8"?>
<sst xmlns="http://schemas.openxmlformats.org/spreadsheetml/2006/main" count="72" uniqueCount="62">
  <si>
    <t>HW_03</t>
  </si>
  <si>
    <t xml:space="preserve">Если я правильно поняла суть задания - то нужно спрогнозировать продажи в рублях, но не "сверху", как мы </t>
  </si>
  <si>
    <t>делали в предыдущем задании, а "снизу", от клиента.</t>
  </si>
  <si>
    <t>Для этого нам необходимо выделить группы клиентов, в разрезе которых будем производить планирование.</t>
  </si>
  <si>
    <t>Я немного скорректирую предлагаемую классификацию клиентов.</t>
  </si>
  <si>
    <t>Группа 1:</t>
  </si>
  <si>
    <t>Новые клиенты</t>
  </si>
  <si>
    <t>Клиенты, которые впервые совершат покупку в планируемом периоде</t>
  </si>
  <si>
    <t>Всего клиентов</t>
  </si>
  <si>
    <t>Месяц</t>
  </si>
  <si>
    <t>Всего заказов 2017</t>
  </si>
  <si>
    <t>Всего клиентов 2017</t>
  </si>
  <si>
    <t>Группа 1. Новые клиенты.</t>
  </si>
  <si>
    <t>Новых клиентов</t>
  </si>
  <si>
    <t>Продажи новым клиентам</t>
  </si>
  <si>
    <t>Клиентов всего</t>
  </si>
  <si>
    <t>Прирост 2017 /2016</t>
  </si>
  <si>
    <t>Доля новых клиентов</t>
  </si>
  <si>
    <t>Понятно дело, данные января не учитываем, так как при таком запросе (группировка по дате первой покупки) - у нас все клиенты, купившие</t>
  </si>
  <si>
    <t xml:space="preserve">в январе 2016 года будут новыми. И февраль тоже уберем на всякий случай. А что правда доля новых клиентов более 60%? Или я где-то косячу? </t>
  </si>
  <si>
    <t>Ср.значения</t>
  </si>
  <si>
    <t>Продажи на 1 нового клиента</t>
  </si>
  <si>
    <t>Количество клиентов</t>
  </si>
  <si>
    <t>Сумма продаж</t>
  </si>
  <si>
    <t>Месяц последней покупки</t>
  </si>
  <si>
    <t>Ср. значения</t>
  </si>
  <si>
    <t>Всего продажи</t>
  </si>
  <si>
    <t>1. Общие данные</t>
  </si>
  <si>
    <t>Продажи 2017</t>
  </si>
  <si>
    <t>2. Разбивка по клиентам</t>
  </si>
  <si>
    <t>Новые</t>
  </si>
  <si>
    <t>3. Планирование от клиентов</t>
  </si>
  <si>
    <t>Клиентов всего, из них:</t>
  </si>
  <si>
    <t>Доля</t>
  </si>
  <si>
    <t>Клиентов факт</t>
  </si>
  <si>
    <t xml:space="preserve">Чтобы спрогнозировать данные по количеству клиентов (цифры в желтом поле - это результат прогноза) я возьму коэффициент прироста янв-апр 2017 к янв -апр 2016. И поскольку я буду использовать данные 2016 г., </t>
  </si>
  <si>
    <t>Янв-апр</t>
  </si>
  <si>
    <t>которые уже несут в себе сезонность,  другие коээфициенты мне будут не нужны. Разбивку по клиентам - можно увидеть после анализа групп клиентов. Раздел 3.</t>
  </si>
  <si>
    <t xml:space="preserve">Я хотела проверить - нет ли в 2016 году динамики взрывного роста, которая могла бы нам все смазать. Но я ее не вижу. Вижу в 2017 году стабильный прирост по месяцам и сохраняющую сезонность, </t>
  </si>
  <si>
    <t>аналогичную сезонности 2016 г.</t>
  </si>
  <si>
    <t>Факт/прогноз</t>
  </si>
  <si>
    <t>ТО на 1 клиента</t>
  </si>
  <si>
    <r>
      <rPr>
        <b/>
        <i/>
        <sz val="11"/>
        <color theme="1"/>
        <rFont val="Calibri"/>
        <family val="2"/>
        <charset val="204"/>
        <scheme val="minor"/>
      </rPr>
      <t>Что видим:</t>
    </r>
    <r>
      <rPr>
        <i/>
        <sz val="11"/>
        <color theme="1"/>
        <rFont val="Calibri"/>
        <family val="2"/>
        <charset val="204"/>
        <scheme val="minor"/>
      </rPr>
      <t xml:space="preserve"> продажи на 1 нового клиента стабильно падают. Провал в декабре полагаю объясняется большими НГ скидками.</t>
    </r>
  </si>
  <si>
    <t>Я бы заложила чуть более позитивный тренд. Все таки будем считать, что руководство такое снижение видело и с ним работало.</t>
  </si>
  <si>
    <t>Продажи на 1 клиента</t>
  </si>
  <si>
    <t>Месяц к месяцу</t>
  </si>
  <si>
    <t>Забавно. Неожидала, что это настолько незначительная доля.</t>
  </si>
  <si>
    <t>Рост 2017 к 2016</t>
  </si>
  <si>
    <t>ТО общий</t>
  </si>
  <si>
    <t>Прогноз</t>
  </si>
  <si>
    <t>Факт</t>
  </si>
  <si>
    <t>Группа 2. Существующие клиенты:</t>
  </si>
  <si>
    <t>Доля существующих клиентов</t>
  </si>
  <si>
    <t>Существующие</t>
  </si>
  <si>
    <t>Как мне кажется точность вполне себе приемлемая</t>
  </si>
  <si>
    <t>Справочно: фактические данные прогнозируемого периода 2017 года</t>
  </si>
  <si>
    <t>Отклонение факт/прогноз</t>
  </si>
  <si>
    <t>За весь прогнозируемый период:</t>
  </si>
  <si>
    <t>Планировать буду от клиентов. Спрогнозирую общее количество клиентов, потом поделю их на группы. И затем соберу обратно товарооборот.</t>
  </si>
  <si>
    <t xml:space="preserve">Это очень очень много…. </t>
  </si>
  <si>
    <t>Продажи на 1 существующего клиента</t>
  </si>
  <si>
    <r>
      <rPr>
        <b/>
        <i/>
        <sz val="11"/>
        <color theme="1"/>
        <rFont val="Calibri"/>
        <family val="2"/>
        <charset val="204"/>
        <scheme val="minor"/>
      </rPr>
      <t xml:space="preserve">Что видим: </t>
    </r>
    <r>
      <rPr>
        <i/>
        <sz val="11"/>
        <color theme="1"/>
        <rFont val="Calibri"/>
        <family val="2"/>
        <charset val="204"/>
        <scheme val="minor"/>
      </rPr>
      <t>продажи на одного существующего клиента падают.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</si>
</sst>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_-;\-* #,##0_-;_-* &quot;-&quot;??_-;_-@_-"/>
    <numFmt numFmtId="169" formatCode="0.0%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color theme="4" tint="-0.249977111117893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3" fontId="0" fillId="0" borderId="0" xfId="0" applyNumberFormat="1" applyBorder="1"/>
    <xf numFmtId="9" fontId="0" fillId="0" borderId="1" xfId="2" applyFont="1" applyBorder="1"/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/>
    <xf numFmtId="0" fontId="0" fillId="0" borderId="0" xfId="0" applyBorder="1"/>
    <xf numFmtId="168" fontId="0" fillId="0" borderId="1" xfId="1" applyNumberFormat="1" applyFont="1" applyBorder="1"/>
    <xf numFmtId="0" fontId="0" fillId="0" borderId="0" xfId="0" applyBorder="1" applyAlignment="1">
      <alignment horizontal="center" vertical="center" wrapText="1"/>
    </xf>
    <xf numFmtId="3" fontId="0" fillId="0" borderId="1" xfId="0" applyNumberFormat="1" applyFill="1" applyBorder="1"/>
    <xf numFmtId="0" fontId="0" fillId="0" borderId="1" xfId="0" applyBorder="1" applyAlignment="1">
      <alignment horizontal="center"/>
    </xf>
    <xf numFmtId="3" fontId="0" fillId="0" borderId="5" xfId="0" applyNumberFormat="1" applyFill="1" applyBorder="1"/>
    <xf numFmtId="0" fontId="0" fillId="0" borderId="0" xfId="0" applyFont="1" applyAlignment="1">
      <alignment horizontal="center" vertical="center" wrapText="1"/>
    </xf>
    <xf numFmtId="169" fontId="0" fillId="0" borderId="1" xfId="2" applyNumberFormat="1" applyFont="1" applyFill="1" applyBorder="1"/>
    <xf numFmtId="169" fontId="0" fillId="0" borderId="1" xfId="0" applyNumberFormat="1" applyFill="1" applyBorder="1"/>
    <xf numFmtId="3" fontId="0" fillId="0" borderId="0" xfId="0" applyNumberFormat="1" applyFill="1" applyBorder="1"/>
    <xf numFmtId="3" fontId="0" fillId="2" borderId="1" xfId="0" applyNumberFormat="1" applyFill="1" applyBorder="1"/>
    <xf numFmtId="0" fontId="0" fillId="0" borderId="9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" fontId="0" fillId="0" borderId="11" xfId="0" applyNumberFormat="1" applyFill="1" applyBorder="1"/>
    <xf numFmtId="4" fontId="0" fillId="0" borderId="12" xfId="0" applyNumberFormat="1" applyFill="1" applyBorder="1"/>
    <xf numFmtId="0" fontId="0" fillId="0" borderId="1" xfId="0" applyFill="1" applyBorder="1"/>
    <xf numFmtId="3" fontId="0" fillId="0" borderId="12" xfId="0" applyNumberFormat="1" applyFill="1" applyBorder="1"/>
    <xf numFmtId="1" fontId="0" fillId="0" borderId="13" xfId="0" applyNumberFormat="1" applyFill="1" applyBorder="1"/>
    <xf numFmtId="3" fontId="0" fillId="0" borderId="14" xfId="0" applyNumberFormat="1" applyFill="1" applyBorder="1"/>
    <xf numFmtId="0" fontId="3" fillId="0" borderId="0" xfId="0" applyFont="1" applyAlignment="1">
      <alignment horizontal="center" vertical="center"/>
    </xf>
    <xf numFmtId="3" fontId="5" fillId="3" borderId="0" xfId="0" applyNumberFormat="1" applyFont="1" applyFill="1"/>
    <xf numFmtId="3" fontId="5" fillId="3" borderId="1" xfId="0" applyNumberFormat="1" applyFont="1" applyFill="1" applyBorder="1"/>
    <xf numFmtId="3" fontId="0" fillId="4" borderId="16" xfId="0" applyNumberFormat="1" applyFill="1" applyBorder="1"/>
    <xf numFmtId="3" fontId="0" fillId="4" borderId="17" xfId="0" applyNumberFormat="1" applyFill="1" applyBorder="1"/>
    <xf numFmtId="4" fontId="0" fillId="4" borderId="18" xfId="0" applyNumberFormat="1" applyFill="1" applyBorder="1"/>
    <xf numFmtId="3" fontId="0" fillId="0" borderId="2" xfId="0" applyNumberFormat="1" applyBorder="1"/>
    <xf numFmtId="1" fontId="0" fillId="0" borderId="0" xfId="0" applyNumberFormat="1" applyFill="1" applyBorder="1"/>
    <xf numFmtId="3" fontId="5" fillId="0" borderId="0" xfId="0" applyNumberFormat="1" applyFont="1" applyFill="1" applyBorder="1"/>
    <xf numFmtId="4" fontId="0" fillId="0" borderId="0" xfId="0" applyNumberFormat="1" applyFill="1" applyBorder="1"/>
    <xf numFmtId="0" fontId="0" fillId="0" borderId="0" xfId="0" applyFill="1" applyBorder="1"/>
    <xf numFmtId="3" fontId="5" fillId="3" borderId="14" xfId="0" applyNumberFormat="1" applyFont="1" applyFill="1" applyBorder="1"/>
    <xf numFmtId="3" fontId="0" fillId="0" borderId="15" xfId="0" applyNumberFormat="1" applyFill="1" applyBorder="1"/>
    <xf numFmtId="1" fontId="2" fillId="0" borderId="19" xfId="0" applyNumberFormat="1" applyFont="1" applyFill="1" applyBorder="1"/>
    <xf numFmtId="9" fontId="0" fillId="0" borderId="0" xfId="2" applyFont="1"/>
    <xf numFmtId="0" fontId="2" fillId="0" borderId="0" xfId="0" applyFont="1" applyAlignment="1">
      <alignment horizontal="center"/>
    </xf>
    <xf numFmtId="9" fontId="2" fillId="0" borderId="0" xfId="0" applyNumberFormat="1" applyFont="1"/>
    <xf numFmtId="169" fontId="2" fillId="0" borderId="0" xfId="0" applyNumberFormat="1" applyFont="1"/>
    <xf numFmtId="3" fontId="2" fillId="0" borderId="0" xfId="0" applyNumberFormat="1" applyFont="1"/>
    <xf numFmtId="0" fontId="2" fillId="0" borderId="0" xfId="0" applyFont="1" applyFill="1"/>
    <xf numFmtId="0" fontId="3" fillId="0" borderId="0" xfId="0" applyFont="1"/>
    <xf numFmtId="168" fontId="0" fillId="0" borderId="0" xfId="0" applyNumberFormat="1"/>
    <xf numFmtId="168" fontId="5" fillId="3" borderId="0" xfId="0" applyNumberFormat="1" applyFont="1" applyFill="1"/>
    <xf numFmtId="168" fontId="0" fillId="0" borderId="1" xfId="0" applyNumberFormat="1" applyBorder="1"/>
    <xf numFmtId="168" fontId="5" fillId="3" borderId="1" xfId="0" applyNumberFormat="1" applyFont="1" applyFill="1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169" fontId="0" fillId="0" borderId="12" xfId="2" applyNumberFormat="1" applyFont="1" applyBorder="1"/>
    <xf numFmtId="10" fontId="0" fillId="5" borderId="12" xfId="0" applyNumberFormat="1" applyFill="1" applyBorder="1"/>
    <xf numFmtId="0" fontId="0" fillId="0" borderId="13" xfId="0" applyBorder="1"/>
    <xf numFmtId="168" fontId="5" fillId="3" borderId="14" xfId="0" applyNumberFormat="1" applyFont="1" applyFill="1" applyBorder="1"/>
    <xf numFmtId="10" fontId="0" fillId="5" borderId="15" xfId="0" applyNumberFormat="1" applyFill="1" applyBorder="1"/>
    <xf numFmtId="0" fontId="0" fillId="0" borderId="10" xfId="0" applyBorder="1" applyAlignment="1">
      <alignment horizontal="center" vertical="center" wrapText="1"/>
    </xf>
    <xf numFmtId="9" fontId="0" fillId="0" borderId="0" xfId="2" applyFont="1" applyAlignment="1">
      <alignment horizontal="left"/>
    </xf>
    <xf numFmtId="9" fontId="2" fillId="5" borderId="7" xfId="2" applyFont="1" applyFill="1" applyBorder="1"/>
    <xf numFmtId="9" fontId="0" fillId="0" borderId="6" xfId="2" applyFont="1" applyFill="1" applyBorder="1"/>
    <xf numFmtId="169" fontId="0" fillId="0" borderId="2" xfId="0" applyNumberFormat="1" applyFill="1" applyBorder="1"/>
    <xf numFmtId="169" fontId="7" fillId="5" borderId="7" xfId="2" applyNumberFormat="1" applyFont="1" applyFill="1" applyBorder="1"/>
    <xf numFmtId="1" fontId="2" fillId="0" borderId="0" xfId="0" applyNumberFormat="1" applyFont="1" applyFill="1" applyBorder="1"/>
    <xf numFmtId="3" fontId="0" fillId="4" borderId="18" xfId="0" applyNumberFormat="1" applyFill="1" applyBorder="1"/>
    <xf numFmtId="168" fontId="0" fillId="0" borderId="0" xfId="0" applyNumberFormat="1" applyBorder="1"/>
    <xf numFmtId="169" fontId="0" fillId="0" borderId="0" xfId="2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1" xfId="0" applyFont="1" applyFill="1" applyBorder="1"/>
    <xf numFmtId="3" fontId="3" fillId="6" borderId="1" xfId="0" applyNumberFormat="1" applyFont="1" applyFill="1" applyBorder="1"/>
    <xf numFmtId="0" fontId="3" fillId="6" borderId="1" xfId="0" applyFont="1" applyFill="1" applyBorder="1"/>
    <xf numFmtId="3" fontId="3" fillId="6" borderId="11" xfId="0" applyNumberFormat="1" applyFont="1" applyFill="1" applyBorder="1"/>
    <xf numFmtId="3" fontId="3" fillId="6" borderId="13" xfId="0" applyNumberFormat="1" applyFont="1" applyFill="1" applyBorder="1"/>
    <xf numFmtId="3" fontId="3" fillId="6" borderId="14" xfId="0" applyNumberFormat="1" applyFont="1" applyFill="1" applyBorder="1"/>
    <xf numFmtId="3" fontId="0" fillId="0" borderId="20" xfId="0" applyNumberFormat="1" applyFill="1" applyBorder="1"/>
    <xf numFmtId="0" fontId="3" fillId="6" borderId="2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/>
    <xf numFmtId="3" fontId="3" fillId="6" borderId="3" xfId="0" applyNumberFormat="1" applyFont="1" applyFill="1" applyBorder="1"/>
    <xf numFmtId="3" fontId="3" fillId="6" borderId="22" xfId="0" applyNumberFormat="1" applyFont="1" applyFill="1" applyBorder="1"/>
    <xf numFmtId="0" fontId="3" fillId="2" borderId="23" xfId="0" applyFont="1" applyFill="1" applyBorder="1" applyAlignment="1">
      <alignment horizontal="center" vertical="center" wrapText="1"/>
    </xf>
    <xf numFmtId="0" fontId="0" fillId="2" borderId="24" xfId="0" applyFill="1" applyBorder="1"/>
    <xf numFmtId="9" fontId="0" fillId="2" borderId="24" xfId="2" applyFont="1" applyFill="1" applyBorder="1"/>
    <xf numFmtId="9" fontId="0" fillId="2" borderId="25" xfId="2" applyFont="1" applyFill="1" applyBorder="1"/>
    <xf numFmtId="3" fontId="2" fillId="0" borderId="0" xfId="0" applyNumberFormat="1" applyFont="1" applyFill="1" applyBorder="1" applyAlignment="1">
      <alignment horizontal="right"/>
    </xf>
    <xf numFmtId="9" fontId="2" fillId="0" borderId="0" xfId="2" applyFont="1" applyFill="1" applyBorder="1"/>
    <xf numFmtId="9" fontId="0" fillId="0" borderId="2" xfId="2" applyFont="1" applyBorder="1"/>
    <xf numFmtId="9" fontId="0" fillId="0" borderId="7" xfId="2" applyFont="1" applyBorder="1"/>
    <xf numFmtId="0" fontId="2" fillId="0" borderId="0" xfId="0" applyFont="1" applyBorder="1"/>
    <xf numFmtId="168" fontId="0" fillId="0" borderId="26" xfId="1" applyNumberFormat="1" applyFont="1" applyFill="1" applyBorder="1"/>
    <xf numFmtId="0" fontId="3" fillId="0" borderId="0" xfId="0" applyFont="1" applyAlignment="1">
      <alignment horizontal="center" vertical="center" wrapText="1"/>
    </xf>
    <xf numFmtId="168" fontId="5" fillId="0" borderId="0" xfId="0" applyNumberFormat="1" applyFont="1" applyFill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количества клиентов</a:t>
            </a:r>
            <a:r>
              <a:rPr lang="ru-RU" baseline="0"/>
              <a:t> янв 2016 - апр 2017 гг.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Лист2!$B$3:$B$4</c:f>
              <c:strCache>
                <c:ptCount val="2"/>
                <c:pt idx="0">
                  <c:v>Всего клиентов</c:v>
                </c:pt>
                <c:pt idx="1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Лист2!$A$5:$A$16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Лист2!$B$5:$B$16</c:f>
              <c:numCache>
                <c:formatCode>#,##0</c:formatCode>
                <c:ptCount val="12"/>
                <c:pt idx="0">
                  <c:v>35225</c:v>
                </c:pt>
                <c:pt idx="1">
                  <c:v>33953</c:v>
                </c:pt>
                <c:pt idx="2">
                  <c:v>43347</c:v>
                </c:pt>
                <c:pt idx="3">
                  <c:v>47196</c:v>
                </c:pt>
                <c:pt idx="4">
                  <c:v>38547</c:v>
                </c:pt>
                <c:pt idx="5">
                  <c:v>41445</c:v>
                </c:pt>
                <c:pt idx="6">
                  <c:v>40343</c:v>
                </c:pt>
                <c:pt idx="7">
                  <c:v>46236</c:v>
                </c:pt>
                <c:pt idx="8">
                  <c:v>50902</c:v>
                </c:pt>
                <c:pt idx="9">
                  <c:v>66180</c:v>
                </c:pt>
                <c:pt idx="10">
                  <c:v>87459</c:v>
                </c:pt>
                <c:pt idx="11">
                  <c:v>100701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B-47D3-9DBD-9184A850AFC8}"/>
            </c:ext>
          </c:extLst>
        </c:ser>
        <c:ser>
          <c:idx val="3"/>
          <c:order val="1"/>
          <c:tx>
            <c:strRef>
              <c:f>Лист2!$C$3:$C$4</c:f>
              <c:strCache>
                <c:ptCount val="2"/>
                <c:pt idx="0">
                  <c:v>Всего клиентов</c:v>
                </c:pt>
                <c:pt idx="1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Лист2!$A$5:$A$16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Лист2!$C$5:$C$8</c:f>
              <c:numCache>
                <c:formatCode>#,##0</c:formatCode>
                <c:ptCount val="4"/>
                <c:pt idx="0">
                  <c:v>58514</c:v>
                </c:pt>
                <c:pt idx="1">
                  <c:v>55014</c:v>
                </c:pt>
                <c:pt idx="2">
                  <c:v>68011</c:v>
                </c:pt>
                <c:pt idx="3">
                  <c:v>63825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B-47D3-9DBD-9184A850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952"/>
        <c:axId val="561337624"/>
      </c:lineChart>
      <c:catAx>
        <c:axId val="5613379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337624"/>
        <c:crosses val="autoZero"/>
        <c:auto val="1"/>
        <c:lblAlgn val="ctr"/>
        <c:lblOffset val="100"/>
        <c:noMultiLvlLbl val="0"/>
      </c:catAx>
      <c:valAx>
        <c:axId val="5613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3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</a:t>
            </a:r>
            <a:r>
              <a:rPr lang="ru-RU" baseline="0"/>
              <a:t>янв 2016 - апр 2017 гг.</a:t>
            </a:r>
            <a:endParaRPr lang="ru-RU"/>
          </a:p>
        </c:rich>
      </c:tx>
      <c:layout>
        <c:manualLayout>
          <c:xMode val="edge"/>
          <c:yMode val="edge"/>
          <c:x val="0.12291886489906033"/>
          <c:y val="2.8286201419284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2"/>
          <c:tx>
            <c:v>Продажи 2016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Лист2!$E$5:$E$16</c:f>
              <c:numCache>
                <c:formatCode>#,##0</c:formatCode>
                <c:ptCount val="12"/>
                <c:pt idx="0">
                  <c:v>96800035</c:v>
                </c:pt>
                <c:pt idx="1">
                  <c:v>95424814</c:v>
                </c:pt>
                <c:pt idx="2">
                  <c:v>115252660</c:v>
                </c:pt>
                <c:pt idx="3">
                  <c:v>139303950</c:v>
                </c:pt>
                <c:pt idx="4">
                  <c:v>108568402</c:v>
                </c:pt>
                <c:pt idx="5">
                  <c:v>116656689</c:v>
                </c:pt>
                <c:pt idx="6">
                  <c:v>113172323</c:v>
                </c:pt>
                <c:pt idx="7">
                  <c:v>139540034</c:v>
                </c:pt>
                <c:pt idx="8">
                  <c:v>152893399</c:v>
                </c:pt>
                <c:pt idx="9">
                  <c:v>211601928</c:v>
                </c:pt>
                <c:pt idx="10">
                  <c:v>256610969</c:v>
                </c:pt>
                <c:pt idx="11">
                  <c:v>258905372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A9-4227-9996-6E3F33284C0F}"/>
            </c:ext>
          </c:extLst>
        </c:ser>
        <c:ser>
          <c:idx val="7"/>
          <c:order val="3"/>
          <c:tx>
            <c:v>Продажи 2017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Лист2!$F$5:$F$8</c:f>
              <c:numCache>
                <c:formatCode>#,##0</c:formatCode>
                <c:ptCount val="4"/>
                <c:pt idx="0">
                  <c:v>177164502</c:v>
                </c:pt>
                <c:pt idx="1">
                  <c:v>161590885</c:v>
                </c:pt>
                <c:pt idx="2">
                  <c:v>214754868</c:v>
                </c:pt>
                <c:pt idx="3">
                  <c:v>197627060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A9-4227-9996-6E3F332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952"/>
        <c:axId val="56133762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Лист2!$B$3:$B$4</c15:sqref>
                        </c15:formulaRef>
                      </c:ext>
                    </c:extLst>
                    <c:strCache>
                      <c:ptCount val="2"/>
                      <c:pt idx="0">
                        <c:v>Всего клиентов</c:v>
                      </c:pt>
                      <c:pt idx="1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Лист2!$A$5:$A$16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Лист2!$B$5:$B$16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35225</c:v>
                      </c:pt>
                      <c:pt idx="1">
                        <c:v>33953</c:v>
                      </c:pt>
                      <c:pt idx="2">
                        <c:v>43347</c:v>
                      </c:pt>
                      <c:pt idx="3">
                        <c:v>47196</c:v>
                      </c:pt>
                      <c:pt idx="4">
                        <c:v>38547</c:v>
                      </c:pt>
                      <c:pt idx="5">
                        <c:v>41445</c:v>
                      </c:pt>
                      <c:pt idx="6">
                        <c:v>40343</c:v>
                      </c:pt>
                      <c:pt idx="7">
                        <c:v>46236</c:v>
                      </c:pt>
                      <c:pt idx="8">
                        <c:v>50902</c:v>
                      </c:pt>
                      <c:pt idx="9">
                        <c:v>66180</c:v>
                      </c:pt>
                      <c:pt idx="10">
                        <c:v>87459</c:v>
                      </c:pt>
                      <c:pt idx="11">
                        <c:v>100701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A9-4227-9996-6E3F33284C0F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Лист2!$C$3:$C$4</c15:sqref>
                        </c15:formulaRef>
                      </c:ext>
                    </c:extLst>
                    <c:strCache>
                      <c:ptCount val="2"/>
                      <c:pt idx="0">
                        <c:v>Всего клиентов</c:v>
                      </c:pt>
                      <c:pt idx="1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Лист2!$A$5:$A$16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Лист2!$C$5:$C$8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58514</c:v>
                      </c:pt>
                      <c:pt idx="1">
                        <c:v>55014</c:v>
                      </c:pt>
                      <c:pt idx="2">
                        <c:v>68011</c:v>
                      </c:pt>
                      <c:pt idx="3">
                        <c:v>63825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A9-4227-9996-6E3F33284C0F}"/>
                  </c:ext>
                </c:extLst>
              </c15:ser>
            </c15:filteredLineSeries>
          </c:ext>
        </c:extLst>
      </c:lineChart>
      <c:catAx>
        <c:axId val="5613379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337624"/>
        <c:crosses val="autoZero"/>
        <c:auto val="1"/>
        <c:lblAlgn val="ctr"/>
        <c:lblOffset val="100"/>
        <c:noMultiLvlLbl val="0"/>
      </c:catAx>
      <c:valAx>
        <c:axId val="5613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3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на 1 существующего</a:t>
            </a:r>
            <a:r>
              <a:rPr lang="ru-RU" baseline="0"/>
              <a:t> </a:t>
            </a:r>
            <a:r>
              <a:rPr lang="ru-RU"/>
              <a:t>клиента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Продажи на 1 существующего клиента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(Лист2!$J$103:$J$114,Лист2!$K$103:$K$106)</c15:sqref>
                  </c15:fullRef>
                </c:ext>
              </c:extLst>
              <c:f>Лист2!$K$103:$K$106</c:f>
              <c:numCache>
                <c:formatCode>#,##0</c:formatCode>
                <c:ptCount val="15"/>
                <c:pt idx="0">
                  <c:v>4159.8666886652363</c:v>
                </c:pt>
                <c:pt idx="1">
                  <c:v>3488.0448042916751</c:v>
                </c:pt>
                <c:pt idx="2">
                  <c:v>3553.5100037188545</c:v>
                </c:pt>
                <c:pt idx="3">
                  <c:v>3148.7253029746603</c:v>
                </c:pt>
                <c:pt idx="4">
                  <c:v>3133.9663719185423</c:v>
                </c:pt>
                <c:pt idx="5">
                  <c:v>3038.1220754843466</c:v>
                </c:pt>
                <c:pt idx="6">
                  <c:v>3381.4701730023721</c:v>
                </c:pt>
                <c:pt idx="7">
                  <c:v>3349.7916929216553</c:v>
                </c:pt>
                <c:pt idx="8">
                  <c:v>3725.4337370623211</c:v>
                </c:pt>
                <c:pt idx="9">
                  <c:v>3668.4028452200305</c:v>
                </c:pt>
                <c:pt idx="10">
                  <c:v>3393.4389678064103</c:v>
                </c:pt>
                <c:pt idx="11">
                  <c:v>3333.6100816720823</c:v>
                </c:pt>
                <c:pt idx="12">
                  <c:v>3192.7248895987973</c:v>
                </c:pt>
                <c:pt idx="13">
                  <c:v>3650.9925066565233</c:v>
                </c:pt>
                <c:pt idx="14">
                  <c:v>3493.7137410519763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B6D-AAB5-9A9DBB11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28680"/>
        <c:axId val="574234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Лист2!$A$102:$K$102</c15:sqref>
                        </c15:fullRef>
                        <c15:formulaRef>
                          <c15:sqref>Лист2!$B$102:$K$102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2016</c:v>
                      </c:pt>
                      <c:pt idx="9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2A-4B6D-AAB5-9A9DBB119D0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Лист2!$A$103:$K$103</c15:sqref>
                        </c15:fullRef>
                        <c15:formulaRef>
                          <c15:sqref>Лист2!$B$103:$K$103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1">
                        <c:v>22774</c:v>
                      </c:pt>
                      <c:pt idx="2">
                        <c:v>35225</c:v>
                      </c:pt>
                      <c:pt idx="3">
                        <c:v>58514</c:v>
                      </c:pt>
                      <c:pt idx="4" formatCode="0.0%">
                        <c:v>0</c:v>
                      </c:pt>
                      <c:pt idx="5" formatCode="0.0%">
                        <c:v>0.38920600198243155</c:v>
                      </c:pt>
                      <c:pt idx="7">
                        <c:v>75919636</c:v>
                      </c:pt>
                      <c:pt idx="9">
                        <c:v>3333.6100816720823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2A-4B6D-AAB5-9A9DBB119D0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Лист2!$A$104:$K$104</c15:sqref>
                        </c15:fullRef>
                        <c15:formulaRef>
                          <c15:sqref>Лист2!$B$104:$K$104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6061</c:v>
                      </c:pt>
                      <c:pt idx="1">
                        <c:v>21286</c:v>
                      </c:pt>
                      <c:pt idx="2">
                        <c:v>33953</c:v>
                      </c:pt>
                      <c:pt idx="3">
                        <c:v>55014</c:v>
                      </c:pt>
                      <c:pt idx="4" formatCode="0.0%">
                        <c:v>0.17851147174034696</c:v>
                      </c:pt>
                      <c:pt idx="5" formatCode="0.0%">
                        <c:v>0.38691969316901154</c:v>
                      </c:pt>
                      <c:pt idx="6">
                        <c:v>25212952</c:v>
                      </c:pt>
                      <c:pt idx="7">
                        <c:v>67960342</c:v>
                      </c:pt>
                      <c:pt idx="8">
                        <c:v>4159.8666886652363</c:v>
                      </c:pt>
                      <c:pt idx="9">
                        <c:v>3192.7248895987973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2A-4B6D-AAB5-9A9DBB119D0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Лист2!$A$105:$K$105</c15:sqref>
                        </c15:fullRef>
                        <c15:formulaRef>
                          <c15:sqref>Лист2!$B$105:$K$105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10066</c:v>
                      </c:pt>
                      <c:pt idx="1">
                        <c:v>26290</c:v>
                      </c:pt>
                      <c:pt idx="2">
                        <c:v>43347</c:v>
                      </c:pt>
                      <c:pt idx="3">
                        <c:v>68011</c:v>
                      </c:pt>
                      <c:pt idx="4" formatCode="0.0%">
                        <c:v>0.23221906937042933</c:v>
                      </c:pt>
                      <c:pt idx="5" formatCode="0.0%">
                        <c:v>0.38655511608416288</c:v>
                      </c:pt>
                      <c:pt idx="6">
                        <c:v>35110659</c:v>
                      </c:pt>
                      <c:pt idx="7">
                        <c:v>95984593</c:v>
                      </c:pt>
                      <c:pt idx="8">
                        <c:v>3488.0448042916751</c:v>
                      </c:pt>
                      <c:pt idx="9">
                        <c:v>3650.9925066565233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82A-4B6D-AAB5-9A9DBB119D06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Лист2!$A$106:$K$106</c15:sqref>
                        </c15:fullRef>
                        <c15:formulaRef>
                          <c15:sqref>Лист2!$B$106:$K$106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13445</c:v>
                      </c:pt>
                      <c:pt idx="1">
                        <c:v>25704</c:v>
                      </c:pt>
                      <c:pt idx="2">
                        <c:v>47196</c:v>
                      </c:pt>
                      <c:pt idx="3">
                        <c:v>63825</c:v>
                      </c:pt>
                      <c:pt idx="4" formatCode="0.0%">
                        <c:v>0.28487583693533353</c:v>
                      </c:pt>
                      <c:pt idx="5" formatCode="0.0%">
                        <c:v>0.40272620446533491</c:v>
                      </c:pt>
                      <c:pt idx="6">
                        <c:v>47776942</c:v>
                      </c:pt>
                      <c:pt idx="7">
                        <c:v>89802418</c:v>
                      </c:pt>
                      <c:pt idx="8">
                        <c:v>3553.5100037188545</c:v>
                      </c:pt>
                      <c:pt idx="9">
                        <c:v>3493.7137410519763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2A-4B6D-AAB5-9A9DBB119D0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Лист2!$A$107:$K$107</c15:sqref>
                        </c15:fullRef>
                        <c15:formulaRef>
                          <c15:sqref>Лист2!$B$107:$K$107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13615</c:v>
                      </c:pt>
                      <c:pt idx="2">
                        <c:v>38547</c:v>
                      </c:pt>
                      <c:pt idx="3">
                        <c:v>0</c:v>
                      </c:pt>
                      <c:pt idx="4" formatCode="0.0%">
                        <c:v>0.35320517809427454</c:v>
                      </c:pt>
                      <c:pt idx="6">
                        <c:v>42869895</c:v>
                      </c:pt>
                      <c:pt idx="8">
                        <c:v>3148.7253029746603</c:v>
                      </c:pt>
                      <c:pt idx="9" formatCode="_-* #\ ##0_-;\-* #\ ##0_-;_-* &quot;-&quot;??_-;_-@_-">
                        <c:v>2956.2935954672366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2A-4B6D-AAB5-9A9DBB119D06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Лист2!$A$108:$K$108</c15:sqref>
                        </c15:fullRef>
                        <c15:formulaRef>
                          <c15:sqref>Лист2!$B$108:$K$108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14928</c:v>
                      </c:pt>
                      <c:pt idx="2">
                        <c:v>41445</c:v>
                      </c:pt>
                      <c:pt idx="3">
                        <c:v>0</c:v>
                      </c:pt>
                      <c:pt idx="4" formatCode="0.0%">
                        <c:v>0.36018820123054651</c:v>
                      </c:pt>
                      <c:pt idx="6">
                        <c:v>46783850</c:v>
                      </c:pt>
                      <c:pt idx="8">
                        <c:v>3133.9663719185423</c:v>
                      </c:pt>
                      <c:pt idx="9" formatCode="_-* #\ ##0_-;\-* #\ ##0_-;_-* &quot;-&quot;??_-;_-@_-">
                        <c:v>2942.4366441111038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82A-4B6D-AAB5-9A9DBB119D06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Лист2!$A$109:$K$109</c15:sqref>
                        </c15:fullRef>
                        <c15:formulaRef>
                          <c15:sqref>Лист2!$B$109:$K$109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14917</c:v>
                      </c:pt>
                      <c:pt idx="2">
                        <c:v>40343</c:v>
                      </c:pt>
                      <c:pt idx="3">
                        <c:v>0</c:v>
                      </c:pt>
                      <c:pt idx="4" formatCode="0.0%">
                        <c:v>0.36975435639392212</c:v>
                      </c:pt>
                      <c:pt idx="6">
                        <c:v>45319667</c:v>
                      </c:pt>
                      <c:pt idx="8">
                        <c:v>3038.1220754843466</c:v>
                      </c:pt>
                      <c:pt idx="9" formatCode="_-* #\ ##0_-;\-* #\ ##0_-;_-* &quot;-&quot;??_-;_-@_-">
                        <c:v>2852.4497915130714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82A-4B6D-AAB5-9A9DBB119D06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Лист2!$A$110:$K$110</c15:sqref>
                        </c15:fullRef>
                        <c15:formulaRef>
                          <c15:sqref>Лист2!$B$110:$K$110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17283</c:v>
                      </c:pt>
                      <c:pt idx="2">
                        <c:v>46236</c:v>
                      </c:pt>
                      <c:pt idx="3">
                        <c:v>0</c:v>
                      </c:pt>
                      <c:pt idx="4" formatCode="0.0%">
                        <c:v>0.37379963664676874</c:v>
                      </c:pt>
                      <c:pt idx="6">
                        <c:v>58441949</c:v>
                      </c:pt>
                      <c:pt idx="8">
                        <c:v>3381.4701730023721</c:v>
                      </c:pt>
                      <c:pt idx="9" formatCode="_-* #\ ##0_-;\-* #\ ##0_-;_-* &quot;-&quot;??_-;_-@_-">
                        <c:v>3174.8144578589968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82A-4B6D-AAB5-9A9DBB119D06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Лист2!$A$111:$K$111</c15:sqref>
                        </c15:fullRef>
                        <c15:formulaRef>
                          <c15:sqref>Лист2!$B$111:$K$111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19044</c:v>
                      </c:pt>
                      <c:pt idx="2">
                        <c:v>50902</c:v>
                      </c:pt>
                      <c:pt idx="3">
                        <c:v>0</c:v>
                      </c:pt>
                      <c:pt idx="4" formatCode="0.0%">
                        <c:v>0.37413068248791798</c:v>
                      </c:pt>
                      <c:pt idx="6">
                        <c:v>63793433</c:v>
                      </c:pt>
                      <c:pt idx="8">
                        <c:v>3349.7916929216553</c:v>
                      </c:pt>
                      <c:pt idx="9" formatCode="_-* #\ ##0_-;\-* #\ ##0_-;_-* &quot;-&quot;??_-;_-@_-">
                        <c:v>3145.0719815342804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82A-4B6D-AAB5-9A9DBB119D06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Лист2!$A$112:$K$112</c15:sqref>
                        </c15:fullRef>
                        <c15:formulaRef>
                          <c15:sqref>Лист2!$B$112:$K$112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22705</c:v>
                      </c:pt>
                      <c:pt idx="2">
                        <c:v>66180</c:v>
                      </c:pt>
                      <c:pt idx="3">
                        <c:v>0</c:v>
                      </c:pt>
                      <c:pt idx="4" formatCode="0.0%">
                        <c:v>0.34307948020550016</c:v>
                      </c:pt>
                      <c:pt idx="6">
                        <c:v>84585973</c:v>
                      </c:pt>
                      <c:pt idx="8">
                        <c:v>3725.4337370623211</c:v>
                      </c:pt>
                      <c:pt idx="9" formatCode="_-* #\ ##0_-;\-* #\ ##0_-;_-* &quot;-&quot;??_-;_-@_-">
                        <c:v>3497.7569770250439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82A-4B6D-AAB5-9A9DBB119D06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Лист2!$A$113:$K$113</c15:sqref>
                        </c15:fullRef>
                        <c15:formulaRef>
                          <c15:sqref>Лист2!$B$113:$K$113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26360</c:v>
                      </c:pt>
                      <c:pt idx="2">
                        <c:v>87459</c:v>
                      </c:pt>
                      <c:pt idx="3">
                        <c:v>0</c:v>
                      </c:pt>
                      <c:pt idx="4" formatCode="0.0%">
                        <c:v>0.30139836952171872</c:v>
                      </c:pt>
                      <c:pt idx="6">
                        <c:v>96699099</c:v>
                      </c:pt>
                      <c:pt idx="8">
                        <c:v>3668.4028452200305</c:v>
                      </c:pt>
                      <c:pt idx="9" formatCode="_-* #\ ##0_-;\-* #\ ##0_-;_-* &quot;-&quot;??_-;_-@_-">
                        <c:v>3444.2114803321856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82A-4B6D-AAB5-9A9DBB119D06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Лист2!$A$114:$K$114</c15:sqref>
                        </c15:fullRef>
                        <c15:formulaRef>
                          <c15:sqref>Лист2!$B$114:$K$114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28018</c:v>
                      </c:pt>
                      <c:pt idx="2">
                        <c:v>100701</c:v>
                      </c:pt>
                      <c:pt idx="3">
                        <c:v>0</c:v>
                      </c:pt>
                      <c:pt idx="4" formatCode="0.0%">
                        <c:v>0.27822961043087951</c:v>
                      </c:pt>
                      <c:pt idx="6">
                        <c:v>95077373</c:v>
                      </c:pt>
                      <c:pt idx="8">
                        <c:v>3393.4389678064103</c:v>
                      </c:pt>
                      <c:pt idx="9" formatCode="_-* #\ ##0_-;\-* #\ ##0_-;_-* &quot;-&quot;??_-;_-@_-">
                        <c:v>3186.0517898012949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82A-4B6D-AAB5-9A9DBB119D06}"/>
                  </c:ext>
                </c:extLst>
              </c15:ser>
            </c15:filteredLineSeries>
          </c:ext>
        </c:extLst>
      </c:lineChart>
      <c:catAx>
        <c:axId val="57422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34584"/>
        <c:crosses val="autoZero"/>
        <c:auto val="1"/>
        <c:lblAlgn val="ctr"/>
        <c:lblOffset val="100"/>
        <c:noMultiLvlLbl val="0"/>
      </c:catAx>
      <c:valAx>
        <c:axId val="57423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2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Лист2!$H$72</c:f>
              <c:strCache>
                <c:ptCount val="1"/>
                <c:pt idx="0">
                  <c:v>Продажи на 1 клиента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Лист2!$G$73:$G$86</c:f>
              <c:numCache>
                <c:formatCode>General</c:formatCode>
                <c:ptCount val="14"/>
                <c:pt idx="0">
                  <c:v>201603</c:v>
                </c:pt>
                <c:pt idx="1">
                  <c:v>201604</c:v>
                </c:pt>
                <c:pt idx="2">
                  <c:v>201605</c:v>
                </c:pt>
                <c:pt idx="3">
                  <c:v>201606</c:v>
                </c:pt>
                <c:pt idx="4">
                  <c:v>201607</c:v>
                </c:pt>
                <c:pt idx="5">
                  <c:v>201608</c:v>
                </c:pt>
                <c:pt idx="6">
                  <c:v>201609</c:v>
                </c:pt>
                <c:pt idx="7">
                  <c:v>201610</c:v>
                </c:pt>
                <c:pt idx="8">
                  <c:v>201611</c:v>
                </c:pt>
                <c:pt idx="9">
                  <c:v>201612</c:v>
                </c:pt>
                <c:pt idx="10">
                  <c:v>201701</c:v>
                </c:pt>
                <c:pt idx="11">
                  <c:v>201702</c:v>
                </c:pt>
                <c:pt idx="12">
                  <c:v>201703</c:v>
                </c:pt>
                <c:pt idx="13">
                  <c:v>201704</c:v>
                </c:pt>
              </c:numCache>
            </c:numRef>
          </c:cat>
          <c:val>
            <c:numRef>
              <c:f>Лист2!$H$73:$H$86</c:f>
              <c:numCache>
                <c:formatCode>_-* #\ ##0_-;\-* #\ ##0_-;_-* "-"??_-;_-@_-</c:formatCode>
                <c:ptCount val="14"/>
                <c:pt idx="0">
                  <c:v>6321.7006099576338</c:v>
                </c:pt>
                <c:pt idx="1">
                  <c:v>6103.1723800776272</c:v>
                </c:pt>
                <c:pt idx="2">
                  <c:v>5879.4034975132363</c:v>
                </c:pt>
                <c:pt idx="3">
                  <c:v>5792.8749104348153</c:v>
                </c:pt>
                <c:pt idx="4">
                  <c:v>5512.4950444426968</c:v>
                </c:pt>
                <c:pt idx="5">
                  <c:v>5331.8861603288087</c:v>
                </c:pt>
                <c:pt idx="6">
                  <c:v>5138.335425952665</c:v>
                </c:pt>
                <c:pt idx="7">
                  <c:v>5188.4759976998275</c:v>
                </c:pt>
                <c:pt idx="8">
                  <c:v>3985.1239136483414</c:v>
                </c:pt>
                <c:pt idx="9">
                  <c:v>3250.7041123784102</c:v>
                </c:pt>
                <c:pt idx="10">
                  <c:v>4400.4505875769446</c:v>
                </c:pt>
                <c:pt idx="11">
                  <c:v>4295.1842682637571</c:v>
                </c:pt>
                <c:pt idx="12">
                  <c:v>4043.4411926847392</c:v>
                </c:pt>
                <c:pt idx="13">
                  <c:v>3902.7894598777575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B-4C6C-AAA5-78270FF1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82208"/>
        <c:axId val="602187784"/>
      </c:lineChart>
      <c:catAx>
        <c:axId val="6021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187784"/>
        <c:crosses val="autoZero"/>
        <c:auto val="1"/>
        <c:lblAlgn val="ctr"/>
        <c:lblOffset val="100"/>
        <c:noMultiLvlLbl val="0"/>
      </c:catAx>
      <c:valAx>
        <c:axId val="6021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</xdr:colOff>
      <xdr:row>20</xdr:row>
      <xdr:rowOff>19050</xdr:rowOff>
    </xdr:from>
    <xdr:to>
      <xdr:col>4</xdr:col>
      <xdr:colOff>306294</xdr:colOff>
      <xdr:row>34</xdr:row>
      <xdr:rowOff>74705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3B1AAF-47A9-479C-905A-0D267B929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440764</xdr:colOff>
      <xdr:row>19</xdr:row>
      <xdr:rowOff>179293</xdr:rowOff>
    </xdr:from>
    <xdr:to>
      <xdr:col>8</xdr:col>
      <xdr:colOff>769470</xdr:colOff>
      <xdr:row>34</xdr:row>
      <xdr:rowOff>119530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F56BCF-7500-48A2-B8C5-8B2E8C6A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67235</xdr:colOff>
      <xdr:row>118</xdr:row>
      <xdr:rowOff>174811</xdr:rowOff>
    </xdr:from>
    <xdr:to>
      <xdr:col>5</xdr:col>
      <xdr:colOff>37353</xdr:colOff>
      <xdr:row>133</xdr:row>
      <xdr:rowOff>116541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AF7476C-632F-4770-8C2D-D056C7CEC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239059</xdr:colOff>
      <xdr:row>66</xdr:row>
      <xdr:rowOff>167342</xdr:rowOff>
    </xdr:from>
    <xdr:to>
      <xdr:col>5</xdr:col>
      <xdr:colOff>104588</xdr:colOff>
      <xdr:row>80</xdr:row>
      <xdr:rowOff>109072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722F499-BFA9-40F3-ABC8-9190759A5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FEDF-A03C-469C-ADAB-190CAC2BAC48}">
  <dimension ref="A1:C7"/>
  <sheetViews>
    <sheetView workbookViewId="0">
      <selection activeCell="C7" sqref="C7"/>
    </sheetView>
  </sheetViews>
  <sheetFormatPr defaultRowHeight="14.5" x14ac:dyDescent="0.35"/>
  <cols>
    <col min="2" max="2" width="14.36328125" bestFit="1" customWidth="1"/>
    <col min="3" max="3" width="67.26953125" bestFit="1" customWidth="1"/>
  </cols>
  <sheetData>
    <row r="1" spans="1:3" x14ac:dyDescent="0.35">
      <c r="A1" s="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5" spans="1:3" x14ac:dyDescent="0.35">
      <c r="A5" t="s">
        <v>4</v>
      </c>
    </row>
    <row r="7" spans="1:3" x14ac:dyDescent="0.35">
      <c r="A7" t="s">
        <v>5</v>
      </c>
      <c r="B7" t="s">
        <v>6</v>
      </c>
      <c r="C7" t="s">
        <v>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31CA-886E-43FA-8745-1E8A3E27FF76}">
  <dimension ref="A1:S171"/>
  <sheetViews>
    <sheetView tabSelected="1" zoomScale="85" zoomScaleNormal="85" workbookViewId="0">
      <selection activeCell="F156" sqref="F156"/>
    </sheetView>
  </sheetViews>
  <sheetFormatPr defaultRowHeight="14.5" x14ac:dyDescent="0.35"/>
  <cols>
    <col min="1" max="1" width="15.26953125" customWidth="1"/>
    <col min="2" max="2" width="11" customWidth="1"/>
    <col min="3" max="3" width="12.7265625" bestFit="1" customWidth="1"/>
    <col min="4" max="4" width="13.7265625" bestFit="1" customWidth="1"/>
    <col min="5" max="5" width="14.6328125" customWidth="1"/>
    <col min="6" max="6" width="23.26953125" customWidth="1"/>
    <col min="7" max="7" width="15.453125" customWidth="1"/>
    <col min="8" max="8" width="20.453125" bestFit="1" customWidth="1"/>
    <col min="9" max="9" width="14.6328125" bestFit="1" customWidth="1"/>
    <col min="10" max="10" width="12.1796875" bestFit="1" customWidth="1"/>
    <col min="11" max="11" width="12.90625" bestFit="1" customWidth="1"/>
    <col min="12" max="12" width="13.26953125" customWidth="1"/>
    <col min="13" max="13" width="10.54296875" customWidth="1"/>
    <col min="14" max="14" width="10.54296875" style="5" customWidth="1"/>
    <col min="15" max="15" width="13.36328125" bestFit="1" customWidth="1"/>
    <col min="16" max="16" width="13.36328125" customWidth="1"/>
    <col min="17" max="18" width="13.453125" customWidth="1"/>
    <col min="19" max="19" width="11.453125" bestFit="1" customWidth="1"/>
    <col min="21" max="21" width="10.7265625" bestFit="1" customWidth="1"/>
  </cols>
  <sheetData>
    <row r="1" spans="1:14" x14ac:dyDescent="0.35">
      <c r="A1" s="1" t="s">
        <v>27</v>
      </c>
      <c r="I1" s="86" t="s">
        <v>55</v>
      </c>
      <c r="J1" s="86"/>
      <c r="K1" s="86"/>
    </row>
    <row r="2" spans="1:14" ht="15" thickBot="1" x14ac:dyDescent="0.4">
      <c r="I2" s="87"/>
      <c r="J2" s="87"/>
      <c r="K2" s="87"/>
    </row>
    <row r="3" spans="1:14" ht="43.5" customHeight="1" x14ac:dyDescent="0.35">
      <c r="A3" s="30" t="s">
        <v>9</v>
      </c>
      <c r="B3" s="31" t="s">
        <v>8</v>
      </c>
      <c r="C3" s="31"/>
      <c r="D3" s="32" t="s">
        <v>16</v>
      </c>
      <c r="E3" s="31" t="s">
        <v>26</v>
      </c>
      <c r="F3" s="31"/>
      <c r="G3" s="32" t="s">
        <v>16</v>
      </c>
      <c r="I3" s="88" t="s">
        <v>10</v>
      </c>
      <c r="J3" s="89" t="s">
        <v>11</v>
      </c>
      <c r="K3" s="99" t="s">
        <v>28</v>
      </c>
      <c r="L3" s="104" t="s">
        <v>56</v>
      </c>
      <c r="N3"/>
    </row>
    <row r="4" spans="1:14" x14ac:dyDescent="0.35">
      <c r="A4" s="33"/>
      <c r="B4" s="34">
        <v>2016</v>
      </c>
      <c r="C4" s="34">
        <v>2017</v>
      </c>
      <c r="D4" s="36"/>
      <c r="E4" s="34">
        <v>2016</v>
      </c>
      <c r="F4" s="34">
        <v>2017</v>
      </c>
      <c r="G4" s="36"/>
      <c r="I4" s="90"/>
      <c r="J4" s="91"/>
      <c r="K4" s="100"/>
      <c r="L4" s="105"/>
      <c r="N4"/>
    </row>
    <row r="5" spans="1:14" x14ac:dyDescent="0.35">
      <c r="A5" s="37">
        <v>1</v>
      </c>
      <c r="B5" s="21">
        <v>35225</v>
      </c>
      <c r="C5" s="21">
        <v>58514</v>
      </c>
      <c r="D5" s="38">
        <f>C5/B5</f>
        <v>1.6611497515968772</v>
      </c>
      <c r="E5" s="21">
        <v>96800035</v>
      </c>
      <c r="F5" s="21">
        <v>177164502</v>
      </c>
      <c r="G5" s="38">
        <f>F5/E5</f>
        <v>1.8302111357707671</v>
      </c>
      <c r="I5" s="92"/>
      <c r="J5" s="93"/>
      <c r="K5" s="101"/>
      <c r="L5" s="105"/>
      <c r="N5"/>
    </row>
    <row r="6" spans="1:14" x14ac:dyDescent="0.35">
      <c r="A6" s="37">
        <v>2</v>
      </c>
      <c r="B6" s="21">
        <v>33953</v>
      </c>
      <c r="C6" s="21">
        <v>55014</v>
      </c>
      <c r="D6" s="38">
        <f t="shared" ref="D6:D8" si="0">C6/B6</f>
        <v>1.6202986481312402</v>
      </c>
      <c r="E6" s="21">
        <v>95424814</v>
      </c>
      <c r="F6" s="21">
        <v>161590885</v>
      </c>
      <c r="G6" s="38">
        <f t="shared" ref="G6:G8" si="1">F6/E6</f>
        <v>1.6933843329262344</v>
      </c>
      <c r="I6" s="92"/>
      <c r="J6" s="94"/>
      <c r="K6" s="101"/>
      <c r="L6" s="105"/>
      <c r="N6"/>
    </row>
    <row r="7" spans="1:14" x14ac:dyDescent="0.35">
      <c r="A7" s="37">
        <v>3</v>
      </c>
      <c r="B7" s="21">
        <v>43347</v>
      </c>
      <c r="C7" s="21">
        <v>68011</v>
      </c>
      <c r="D7" s="38">
        <f t="shared" si="0"/>
        <v>1.5689897801462616</v>
      </c>
      <c r="E7" s="21">
        <v>115252660</v>
      </c>
      <c r="F7" s="21">
        <v>214754868</v>
      </c>
      <c r="G7" s="38">
        <f t="shared" si="1"/>
        <v>1.8633397962355056</v>
      </c>
      <c r="I7" s="92"/>
      <c r="J7" s="94"/>
      <c r="K7" s="101"/>
      <c r="L7" s="105"/>
      <c r="N7"/>
    </row>
    <row r="8" spans="1:14" x14ac:dyDescent="0.35">
      <c r="A8" s="37">
        <v>4</v>
      </c>
      <c r="B8" s="21">
        <v>47196</v>
      </c>
      <c r="C8" s="21">
        <v>63825</v>
      </c>
      <c r="D8" s="38">
        <f t="shared" si="0"/>
        <v>1.3523391812865497</v>
      </c>
      <c r="E8" s="21">
        <v>139303950</v>
      </c>
      <c r="F8" s="21">
        <v>197627060</v>
      </c>
      <c r="G8" s="38">
        <f t="shared" si="1"/>
        <v>1.4186752062665846</v>
      </c>
      <c r="I8" s="92"/>
      <c r="J8" s="94"/>
      <c r="K8" s="101"/>
      <c r="L8" s="105"/>
      <c r="N8"/>
    </row>
    <row r="9" spans="1:14" x14ac:dyDescent="0.35">
      <c r="A9" s="37">
        <v>5</v>
      </c>
      <c r="B9" s="21">
        <v>38547</v>
      </c>
      <c r="C9" s="45">
        <f>B9*$D$18</f>
        <v>59216.046155483629</v>
      </c>
      <c r="D9" s="40"/>
      <c r="E9" s="21">
        <v>108568402</v>
      </c>
      <c r="F9" s="45">
        <f>F162</f>
        <v>205650573.18295383</v>
      </c>
      <c r="G9" s="40"/>
      <c r="I9" s="95">
        <v>91949</v>
      </c>
      <c r="J9" s="93">
        <v>68670</v>
      </c>
      <c r="K9" s="102">
        <v>217038021</v>
      </c>
      <c r="L9" s="106">
        <f>K9/F9-1</f>
        <v>5.5372798824710801E-2</v>
      </c>
      <c r="N9"/>
    </row>
    <row r="10" spans="1:14" x14ac:dyDescent="0.35">
      <c r="A10" s="37">
        <v>6</v>
      </c>
      <c r="B10" s="21">
        <v>41445</v>
      </c>
      <c r="C10" s="45">
        <f t="shared" ref="C10:C16" si="2">B10*$D$18</f>
        <v>63667.964638338104</v>
      </c>
      <c r="D10" s="40"/>
      <c r="E10" s="21">
        <v>116656689</v>
      </c>
      <c r="F10" s="45">
        <f>F163</f>
        <v>217080511.65070081</v>
      </c>
      <c r="G10" s="40"/>
      <c r="I10" s="95">
        <v>77343</v>
      </c>
      <c r="J10" s="93">
        <v>59830</v>
      </c>
      <c r="K10" s="102">
        <v>184922423</v>
      </c>
      <c r="L10" s="106">
        <f t="shared" ref="L10:L16" si="3">K10/F10-1</f>
        <v>-0.14813899417394794</v>
      </c>
      <c r="N10"/>
    </row>
    <row r="11" spans="1:14" x14ac:dyDescent="0.35">
      <c r="A11" s="37">
        <v>7</v>
      </c>
      <c r="B11" s="21">
        <v>40343</v>
      </c>
      <c r="C11" s="45">
        <f t="shared" si="2"/>
        <v>61975.068099999378</v>
      </c>
      <c r="D11" s="40"/>
      <c r="E11" s="21">
        <v>113172323</v>
      </c>
      <c r="F11" s="45">
        <f>F164</f>
        <v>205627225.97713816</v>
      </c>
      <c r="G11" s="40"/>
      <c r="I11" s="95">
        <v>77002</v>
      </c>
      <c r="J11" s="93">
        <v>60253</v>
      </c>
      <c r="K11" s="102">
        <v>187190818</v>
      </c>
      <c r="L11" s="106">
        <f t="shared" si="3"/>
        <v>-8.9659372145534544E-2</v>
      </c>
      <c r="N11"/>
    </row>
    <row r="12" spans="1:14" x14ac:dyDescent="0.35">
      <c r="A12" s="37">
        <v>8</v>
      </c>
      <c r="B12" s="21">
        <v>46236</v>
      </c>
      <c r="C12" s="45">
        <f t="shared" si="2"/>
        <v>71027.916829972266</v>
      </c>
      <c r="D12" s="40"/>
      <c r="E12" s="21">
        <v>139540034</v>
      </c>
      <c r="F12" s="45">
        <f>F165</f>
        <v>240718532.63950253</v>
      </c>
      <c r="G12" s="40"/>
      <c r="I12" s="95">
        <v>84375</v>
      </c>
      <c r="J12" s="93">
        <v>66784</v>
      </c>
      <c r="K12" s="102">
        <v>205816698</v>
      </c>
      <c r="L12" s="106">
        <f t="shared" si="3"/>
        <v>-0.14499022678811002</v>
      </c>
      <c r="N12"/>
    </row>
    <row r="13" spans="1:14" x14ac:dyDescent="0.35">
      <c r="A13" s="37">
        <v>9</v>
      </c>
      <c r="B13" s="21">
        <v>50902</v>
      </c>
      <c r="C13" s="45">
        <f t="shared" si="2"/>
        <v>78195.843552194143</v>
      </c>
      <c r="D13" s="40"/>
      <c r="E13" s="21">
        <v>152893399</v>
      </c>
      <c r="F13" s="45">
        <f>F166</f>
        <v>259905051.58195814</v>
      </c>
      <c r="G13" s="40"/>
      <c r="I13" s="95">
        <v>80976</v>
      </c>
      <c r="J13" s="93">
        <v>64765</v>
      </c>
      <c r="K13" s="102">
        <v>211996743</v>
      </c>
      <c r="L13" s="106">
        <f t="shared" si="3"/>
        <v>-0.18433004010639942</v>
      </c>
      <c r="N13"/>
    </row>
    <row r="14" spans="1:14" x14ac:dyDescent="0.35">
      <c r="A14" s="37">
        <v>10</v>
      </c>
      <c r="B14" s="21">
        <v>66180</v>
      </c>
      <c r="C14" s="45">
        <f t="shared" si="2"/>
        <v>101665.96452564158</v>
      </c>
      <c r="D14" s="40"/>
      <c r="E14" s="21">
        <v>211601928</v>
      </c>
      <c r="F14" s="45">
        <f>F167</f>
        <v>346632588.39970565</v>
      </c>
      <c r="G14" s="40"/>
      <c r="I14" s="95">
        <v>106973</v>
      </c>
      <c r="J14" s="93">
        <v>84249</v>
      </c>
      <c r="K14" s="102">
        <v>280164700</v>
      </c>
      <c r="L14" s="106">
        <f t="shared" si="3"/>
        <v>-0.19175314331109816</v>
      </c>
      <c r="N14"/>
    </row>
    <row r="15" spans="1:14" x14ac:dyDescent="0.35">
      <c r="A15" s="37">
        <v>11</v>
      </c>
      <c r="B15" s="21">
        <v>87459</v>
      </c>
      <c r="C15" s="45">
        <f t="shared" si="2"/>
        <v>134354.84423463413</v>
      </c>
      <c r="D15" s="40"/>
      <c r="E15" s="21">
        <v>256610969</v>
      </c>
      <c r="F15" s="45">
        <f>F168</f>
        <v>414152426.70407891</v>
      </c>
      <c r="G15" s="40"/>
      <c r="I15" s="95">
        <v>131882</v>
      </c>
      <c r="J15" s="93">
        <v>105336</v>
      </c>
      <c r="K15" s="102">
        <v>326634392</v>
      </c>
      <c r="L15" s="106">
        <f t="shared" si="3"/>
        <v>-0.21131841578369526</v>
      </c>
      <c r="N15"/>
    </row>
    <row r="16" spans="1:14" ht="15" thickBot="1" x14ac:dyDescent="0.4">
      <c r="A16" s="41">
        <v>12</v>
      </c>
      <c r="B16" s="42">
        <v>100701</v>
      </c>
      <c r="C16" s="54">
        <f t="shared" si="2"/>
        <v>154697.25436229425</v>
      </c>
      <c r="D16" s="55"/>
      <c r="E16" s="42">
        <v>258905372</v>
      </c>
      <c r="F16" s="45">
        <f>F169</f>
        <v>420982800.76240903</v>
      </c>
      <c r="G16" s="55"/>
      <c r="I16" s="96">
        <v>168505</v>
      </c>
      <c r="J16" s="97">
        <v>137840</v>
      </c>
      <c r="K16" s="103">
        <v>372274923</v>
      </c>
      <c r="L16" s="107">
        <f t="shared" si="3"/>
        <v>-0.11570039838729274</v>
      </c>
      <c r="N16"/>
    </row>
    <row r="17" spans="1:14" s="53" customFormat="1" ht="15" thickBot="1" x14ac:dyDescent="0.4">
      <c r="A17" s="50"/>
      <c r="B17" s="27"/>
      <c r="C17" s="51"/>
      <c r="D17" s="27"/>
      <c r="E17" s="27"/>
      <c r="G17" s="27"/>
      <c r="I17" s="27"/>
      <c r="J17" s="27"/>
      <c r="K17" s="108" t="s">
        <v>57</v>
      </c>
      <c r="L17" s="109">
        <f>SUM(K9:K16)/SUM(F9:F16)-1</f>
        <v>-0.14052192297892596</v>
      </c>
    </row>
    <row r="18" spans="1:14" ht="15" thickBot="1" x14ac:dyDescent="0.4">
      <c r="A18" s="56" t="s">
        <v>36</v>
      </c>
      <c r="B18" s="46">
        <f>SUM(B5:B8)</f>
        <v>159721</v>
      </c>
      <c r="C18" s="47">
        <f>SUM(C5:C8)</f>
        <v>245364</v>
      </c>
      <c r="D18" s="48">
        <f>C18/B18</f>
        <v>1.5362037552983014</v>
      </c>
      <c r="E18" s="98"/>
      <c r="F18" s="27"/>
      <c r="G18" s="52"/>
      <c r="K18" s="5"/>
      <c r="L18" s="10"/>
      <c r="M18" s="10"/>
      <c r="N18" s="10"/>
    </row>
    <row r="37" spans="1:16" x14ac:dyDescent="0.35">
      <c r="A37" t="s">
        <v>38</v>
      </c>
    </row>
    <row r="38" spans="1:16" x14ac:dyDescent="0.35">
      <c r="A38" t="s">
        <v>39</v>
      </c>
    </row>
    <row r="40" spans="1:16" x14ac:dyDescent="0.35">
      <c r="A40" t="s">
        <v>58</v>
      </c>
    </row>
    <row r="41" spans="1:16" x14ac:dyDescent="0.35">
      <c r="A41" t="s">
        <v>35</v>
      </c>
    </row>
    <row r="42" spans="1:16" x14ac:dyDescent="0.35">
      <c r="A42" t="s">
        <v>37</v>
      </c>
    </row>
    <row r="44" spans="1:16" x14ac:dyDescent="0.35">
      <c r="A44" s="1" t="s">
        <v>29</v>
      </c>
    </row>
    <row r="45" spans="1:16" x14ac:dyDescent="0.35">
      <c r="A45" s="1" t="s">
        <v>12</v>
      </c>
      <c r="M45" s="86" t="s">
        <v>55</v>
      </c>
      <c r="N45" s="86"/>
      <c r="O45" s="86"/>
    </row>
    <row r="46" spans="1:16" x14ac:dyDescent="0.35">
      <c r="M46" s="87"/>
      <c r="N46" s="87"/>
      <c r="O46" s="87"/>
    </row>
    <row r="47" spans="1:16" ht="43.5" x14ac:dyDescent="0.35">
      <c r="A47" s="6" t="s">
        <v>9</v>
      </c>
      <c r="B47" s="6" t="s">
        <v>13</v>
      </c>
      <c r="C47" s="6"/>
      <c r="D47" s="6" t="s">
        <v>15</v>
      </c>
      <c r="E47" s="6"/>
      <c r="F47" s="15" t="s">
        <v>17</v>
      </c>
      <c r="G47" s="16"/>
      <c r="H47" s="7" t="s">
        <v>14</v>
      </c>
      <c r="I47" s="7"/>
      <c r="J47" s="7" t="s">
        <v>21</v>
      </c>
      <c r="K47" s="7"/>
      <c r="M47" s="9" t="s">
        <v>13</v>
      </c>
      <c r="N47" s="9" t="s">
        <v>15</v>
      </c>
      <c r="O47" s="9" t="s">
        <v>14</v>
      </c>
      <c r="P47" s="12"/>
    </row>
    <row r="48" spans="1:16" x14ac:dyDescent="0.35">
      <c r="A48" s="6"/>
      <c r="B48" s="13">
        <v>2016</v>
      </c>
      <c r="C48" s="13">
        <v>2017</v>
      </c>
      <c r="D48" s="13">
        <v>2016</v>
      </c>
      <c r="E48" s="13">
        <v>2017</v>
      </c>
      <c r="F48" s="13">
        <v>2016</v>
      </c>
      <c r="G48" s="13">
        <v>2017</v>
      </c>
      <c r="H48" s="13">
        <v>2016</v>
      </c>
      <c r="I48" s="13">
        <v>2017</v>
      </c>
      <c r="J48" s="13">
        <v>2016</v>
      </c>
      <c r="K48" s="13">
        <v>2017</v>
      </c>
      <c r="M48" s="14"/>
      <c r="N48" s="14"/>
      <c r="O48" s="14"/>
      <c r="P48" s="5"/>
    </row>
    <row r="49" spans="1:16" x14ac:dyDescent="0.35">
      <c r="A49" s="14">
        <v>1</v>
      </c>
      <c r="B49" s="8">
        <v>35225</v>
      </c>
      <c r="C49" s="8">
        <v>35740</v>
      </c>
      <c r="D49" s="28">
        <f>B5</f>
        <v>35225</v>
      </c>
      <c r="E49" s="8">
        <f>C5</f>
        <v>58514</v>
      </c>
      <c r="F49" s="11">
        <f>B49/D49</f>
        <v>1</v>
      </c>
      <c r="G49" s="11">
        <f>C49/E49</f>
        <v>0.6107939980175684</v>
      </c>
      <c r="H49" s="8">
        <v>465647163</v>
      </c>
      <c r="I49" s="8">
        <v>157272104</v>
      </c>
      <c r="J49" s="14"/>
      <c r="K49" s="19">
        <f t="shared" ref="K49:K50" si="4">I49/C49</f>
        <v>4400.4505875769446</v>
      </c>
      <c r="M49" s="14"/>
      <c r="N49" s="14"/>
      <c r="O49" s="14"/>
      <c r="P49" s="5"/>
    </row>
    <row r="50" spans="1:16" x14ac:dyDescent="0.35">
      <c r="A50" s="14">
        <v>2</v>
      </c>
      <c r="B50" s="8">
        <v>27892</v>
      </c>
      <c r="C50" s="8">
        <v>33728</v>
      </c>
      <c r="D50" s="28">
        <f>B6</f>
        <v>33953</v>
      </c>
      <c r="E50" s="8">
        <f>C6</f>
        <v>55014</v>
      </c>
      <c r="F50" s="11">
        <f t="shared" ref="F50:F60" si="5">B50/D50</f>
        <v>0.82148852825965302</v>
      </c>
      <c r="G50" s="11">
        <f>C50/E50</f>
        <v>0.61308030683098846</v>
      </c>
      <c r="H50" s="8">
        <v>194628006</v>
      </c>
      <c r="I50" s="8">
        <v>144867975</v>
      </c>
      <c r="J50" s="14"/>
      <c r="K50" s="19">
        <f t="shared" si="4"/>
        <v>4295.1842682637571</v>
      </c>
      <c r="M50" s="14"/>
      <c r="N50" s="14"/>
      <c r="O50" s="14"/>
      <c r="P50" s="5"/>
    </row>
    <row r="51" spans="1:16" x14ac:dyDescent="0.35">
      <c r="A51" s="14">
        <v>3</v>
      </c>
      <c r="B51" s="8">
        <v>33281</v>
      </c>
      <c r="C51" s="8">
        <v>41721</v>
      </c>
      <c r="D51" s="8">
        <f>B7</f>
        <v>43347</v>
      </c>
      <c r="E51" s="8">
        <f>C7</f>
        <v>68011</v>
      </c>
      <c r="F51" s="11">
        <f t="shared" si="5"/>
        <v>0.76778093062957065</v>
      </c>
      <c r="G51" s="11">
        <f t="shared" ref="G51:G52" si="6">C51/E51</f>
        <v>0.61344488391583718</v>
      </c>
      <c r="H51" s="8">
        <v>210392518</v>
      </c>
      <c r="I51" s="8">
        <v>168696410</v>
      </c>
      <c r="J51" s="19">
        <f>H51/B51</f>
        <v>6321.7006099576338</v>
      </c>
      <c r="K51" s="19">
        <f>I51/C51</f>
        <v>4043.4411926847392</v>
      </c>
      <c r="M51" s="14"/>
      <c r="N51" s="14"/>
      <c r="O51" s="14"/>
      <c r="P51" s="5"/>
    </row>
    <row r="52" spans="1:16" x14ac:dyDescent="0.35">
      <c r="A52" s="14">
        <v>4</v>
      </c>
      <c r="B52" s="8">
        <v>33751</v>
      </c>
      <c r="C52" s="8">
        <v>38121</v>
      </c>
      <c r="D52" s="8">
        <f>B8</f>
        <v>47196</v>
      </c>
      <c r="E52" s="8">
        <f>C8</f>
        <v>63825</v>
      </c>
      <c r="F52" s="11">
        <f t="shared" si="5"/>
        <v>0.71512416306466653</v>
      </c>
      <c r="G52" s="11">
        <f t="shared" si="6"/>
        <v>0.59727379553466509</v>
      </c>
      <c r="H52" s="8">
        <v>205988171</v>
      </c>
      <c r="I52" s="8">
        <v>148778237</v>
      </c>
      <c r="J52" s="19">
        <f t="shared" ref="J52:J60" si="7">H52/B52</f>
        <v>6103.1723800776272</v>
      </c>
      <c r="K52" s="19">
        <f t="shared" ref="K52" si="8">I52/C52</f>
        <v>3902.7894598777575</v>
      </c>
      <c r="M52" s="14"/>
      <c r="N52" s="14"/>
      <c r="O52" s="14"/>
      <c r="P52" s="5"/>
    </row>
    <row r="53" spans="1:16" x14ac:dyDescent="0.35">
      <c r="A53" s="14">
        <v>5</v>
      </c>
      <c r="B53" s="8">
        <v>24932</v>
      </c>
      <c r="C53" s="14"/>
      <c r="D53" s="8">
        <f>B9</f>
        <v>38547</v>
      </c>
      <c r="E53" s="8"/>
      <c r="F53" s="11">
        <f t="shared" si="5"/>
        <v>0.64679482190572546</v>
      </c>
      <c r="G53" s="8"/>
      <c r="H53" s="8">
        <v>146585288</v>
      </c>
      <c r="I53" s="14"/>
      <c r="J53" s="19">
        <f t="shared" si="7"/>
        <v>5879.4034975132363</v>
      </c>
      <c r="K53" s="19"/>
      <c r="M53" s="8">
        <v>42050</v>
      </c>
      <c r="N53" s="8">
        <f>J9</f>
        <v>68670</v>
      </c>
      <c r="O53" s="8">
        <v>164876660</v>
      </c>
      <c r="P53" s="5"/>
    </row>
    <row r="54" spans="1:16" x14ac:dyDescent="0.35">
      <c r="A54" s="14">
        <v>6</v>
      </c>
      <c r="B54" s="8">
        <v>26517</v>
      </c>
      <c r="C54" s="14"/>
      <c r="D54" s="8">
        <f>B10</f>
        <v>41445</v>
      </c>
      <c r="E54" s="8"/>
      <c r="F54" s="11">
        <f t="shared" si="5"/>
        <v>0.63981179876945349</v>
      </c>
      <c r="G54" s="8"/>
      <c r="H54" s="8">
        <v>153609664</v>
      </c>
      <c r="I54" s="14"/>
      <c r="J54" s="19">
        <f t="shared" si="7"/>
        <v>5792.8749104348153</v>
      </c>
      <c r="K54" s="19"/>
      <c r="M54" s="8">
        <v>36750</v>
      </c>
      <c r="N54" s="8">
        <f>J10</f>
        <v>59830</v>
      </c>
      <c r="O54" s="8">
        <v>143507651</v>
      </c>
      <c r="P54" s="5"/>
    </row>
    <row r="55" spans="1:16" x14ac:dyDescent="0.35">
      <c r="A55" s="14">
        <v>7</v>
      </c>
      <c r="B55" s="8">
        <v>25426</v>
      </c>
      <c r="C55" s="14"/>
      <c r="D55" s="8">
        <f>B11</f>
        <v>40343</v>
      </c>
      <c r="E55" s="8"/>
      <c r="F55" s="11">
        <f t="shared" si="5"/>
        <v>0.63024564360607793</v>
      </c>
      <c r="G55" s="8"/>
      <c r="H55" s="8">
        <v>140160699</v>
      </c>
      <c r="I55" s="14"/>
      <c r="J55" s="19">
        <f t="shared" si="7"/>
        <v>5512.4950444426968</v>
      </c>
      <c r="K55" s="19"/>
      <c r="M55" s="8">
        <v>37782</v>
      </c>
      <c r="N55" s="8">
        <f>J11</f>
        <v>60253</v>
      </c>
      <c r="O55" s="8">
        <v>138131956</v>
      </c>
      <c r="P55" s="5"/>
    </row>
    <row r="56" spans="1:16" x14ac:dyDescent="0.35">
      <c r="A56" s="14">
        <v>8</v>
      </c>
      <c r="B56" s="8">
        <v>28953</v>
      </c>
      <c r="C56" s="14"/>
      <c r="D56" s="8">
        <f>B12</f>
        <v>46236</v>
      </c>
      <c r="E56" s="8"/>
      <c r="F56" s="11">
        <f t="shared" si="5"/>
        <v>0.62620036335323126</v>
      </c>
      <c r="G56" s="8"/>
      <c r="H56" s="8">
        <v>154374100</v>
      </c>
      <c r="I56" s="14"/>
      <c r="J56" s="19">
        <f t="shared" si="7"/>
        <v>5331.8861603288087</v>
      </c>
      <c r="K56" s="19"/>
      <c r="M56" s="8">
        <v>42516</v>
      </c>
      <c r="N56" s="8">
        <f>J12</f>
        <v>66784</v>
      </c>
      <c r="O56" s="8">
        <v>148001711</v>
      </c>
      <c r="P56" s="5"/>
    </row>
    <row r="57" spans="1:16" x14ac:dyDescent="0.35">
      <c r="A57" s="14">
        <v>9</v>
      </c>
      <c r="B57" s="8">
        <v>31858</v>
      </c>
      <c r="C57" s="14"/>
      <c r="D57" s="8">
        <f>B13</f>
        <v>50902</v>
      </c>
      <c r="E57" s="8"/>
      <c r="F57" s="11">
        <f t="shared" si="5"/>
        <v>0.62586931751208208</v>
      </c>
      <c r="G57" s="8"/>
      <c r="H57" s="8">
        <v>163697090</v>
      </c>
      <c r="I57" s="14"/>
      <c r="J57" s="19">
        <f t="shared" si="7"/>
        <v>5138.335425952665</v>
      </c>
      <c r="K57" s="19"/>
      <c r="M57" s="8">
        <v>40417</v>
      </c>
      <c r="N57" s="8">
        <f>J13</f>
        <v>64765</v>
      </c>
      <c r="O57" s="8">
        <v>146140538</v>
      </c>
      <c r="P57" s="5"/>
    </row>
    <row r="58" spans="1:16" x14ac:dyDescent="0.35">
      <c r="A58" s="14">
        <v>10</v>
      </c>
      <c r="B58" s="8">
        <v>43475</v>
      </c>
      <c r="C58" s="14"/>
      <c r="D58" s="8">
        <f>B14</f>
        <v>66180</v>
      </c>
      <c r="E58" s="8"/>
      <c r="F58" s="11">
        <f t="shared" si="5"/>
        <v>0.65692051979449984</v>
      </c>
      <c r="G58" s="8"/>
      <c r="H58" s="8">
        <v>225568994</v>
      </c>
      <c r="I58" s="14"/>
      <c r="J58" s="19">
        <f t="shared" si="7"/>
        <v>5188.4759976998275</v>
      </c>
      <c r="K58" s="19"/>
      <c r="M58" s="8">
        <v>53742</v>
      </c>
      <c r="N58" s="8">
        <f>J14</f>
        <v>84249</v>
      </c>
      <c r="O58" s="8">
        <v>192161970</v>
      </c>
      <c r="P58" s="5"/>
    </row>
    <row r="59" spans="1:16" x14ac:dyDescent="0.35">
      <c r="A59" s="14">
        <v>11</v>
      </c>
      <c r="B59" s="8">
        <v>61099</v>
      </c>
      <c r="C59" s="14"/>
      <c r="D59" s="8">
        <f>B15</f>
        <v>87459</v>
      </c>
      <c r="E59" s="8"/>
      <c r="F59" s="11">
        <f t="shared" si="5"/>
        <v>0.69860163047828128</v>
      </c>
      <c r="G59" s="8"/>
      <c r="H59" s="8">
        <v>243487086</v>
      </c>
      <c r="I59" s="14"/>
      <c r="J59" s="19">
        <f t="shared" si="7"/>
        <v>3985.1239136483414</v>
      </c>
      <c r="K59" s="19"/>
      <c r="M59" s="8">
        <v>69284</v>
      </c>
      <c r="N59" s="8">
        <f>J15</f>
        <v>105336</v>
      </c>
      <c r="O59" s="8">
        <v>207242811</v>
      </c>
      <c r="P59" s="5"/>
    </row>
    <row r="60" spans="1:16" ht="15" thickBot="1" x14ac:dyDescent="0.4">
      <c r="A60" s="14">
        <v>12</v>
      </c>
      <c r="B60" s="8">
        <v>72683</v>
      </c>
      <c r="C60" s="14"/>
      <c r="D60" s="8">
        <f>B16</f>
        <v>100701</v>
      </c>
      <c r="E60" s="8"/>
      <c r="F60" s="110">
        <f t="shared" si="5"/>
        <v>0.72177038956912043</v>
      </c>
      <c r="G60" s="49"/>
      <c r="H60" s="8">
        <v>236270927</v>
      </c>
      <c r="I60" s="14"/>
      <c r="J60" s="19">
        <f t="shared" si="7"/>
        <v>3250.7041123784102</v>
      </c>
      <c r="K60" s="19"/>
      <c r="M60" s="8">
        <v>98176</v>
      </c>
      <c r="N60" s="8">
        <f>J16</f>
        <v>137840</v>
      </c>
      <c r="O60" s="8">
        <v>241818879</v>
      </c>
      <c r="P60" s="5"/>
    </row>
    <row r="61" spans="1:16" ht="15" thickBot="1" x14ac:dyDescent="0.4">
      <c r="A61" s="112" t="s">
        <v>20</v>
      </c>
      <c r="B61" s="10"/>
      <c r="C61" s="18"/>
      <c r="D61" s="10"/>
      <c r="E61" s="10"/>
      <c r="F61" s="111">
        <f>SUM(B51:B60)/SUM(D51:D60)</f>
        <v>0.67924055224804214</v>
      </c>
      <c r="G61" s="78">
        <f>SUM(C49:C52)/SUM(E49:E52)</f>
        <v>0.60852447791852105</v>
      </c>
      <c r="H61" s="10"/>
      <c r="I61" s="18"/>
      <c r="J61" s="113"/>
      <c r="K61" s="113"/>
      <c r="M61" s="2"/>
      <c r="N61" s="2"/>
      <c r="O61" s="2"/>
      <c r="P61" s="5"/>
    </row>
    <row r="63" spans="1:16" x14ac:dyDescent="0.35">
      <c r="A63" t="s">
        <v>18</v>
      </c>
    </row>
    <row r="64" spans="1:16" x14ac:dyDescent="0.35">
      <c r="A64" t="s">
        <v>19</v>
      </c>
    </row>
    <row r="65" spans="1:9" x14ac:dyDescent="0.35">
      <c r="A65" t="s">
        <v>59</v>
      </c>
    </row>
    <row r="66" spans="1:9" x14ac:dyDescent="0.35">
      <c r="A66" s="17"/>
    </row>
    <row r="67" spans="1:9" x14ac:dyDescent="0.35">
      <c r="A67" s="17"/>
    </row>
    <row r="68" spans="1:9" x14ac:dyDescent="0.35">
      <c r="A68" s="17"/>
    </row>
    <row r="69" spans="1:9" x14ac:dyDescent="0.35">
      <c r="G69" s="63" t="s">
        <v>42</v>
      </c>
    </row>
    <row r="70" spans="1:9" x14ac:dyDescent="0.35">
      <c r="G70" s="63" t="s">
        <v>43</v>
      </c>
    </row>
    <row r="71" spans="1:9" ht="15" thickBot="1" x14ac:dyDescent="0.4"/>
    <row r="72" spans="1:9" ht="29" x14ac:dyDescent="0.35">
      <c r="G72" s="68"/>
      <c r="H72" s="29" t="s">
        <v>44</v>
      </c>
      <c r="I72" s="76" t="s">
        <v>45</v>
      </c>
    </row>
    <row r="73" spans="1:9" x14ac:dyDescent="0.35">
      <c r="G73" s="69">
        <v>201603</v>
      </c>
      <c r="H73" s="66">
        <f>J51</f>
        <v>6321.7006099576338</v>
      </c>
      <c r="I73" s="70"/>
    </row>
    <row r="74" spans="1:9" x14ac:dyDescent="0.35">
      <c r="G74" s="69">
        <v>201604</v>
      </c>
      <c r="H74" s="66">
        <f>J52</f>
        <v>6103.1723800776272</v>
      </c>
      <c r="I74" s="71">
        <f>H74/H73-1</f>
        <v>-3.4567949886110005E-2</v>
      </c>
    </row>
    <row r="75" spans="1:9" x14ac:dyDescent="0.35">
      <c r="G75" s="69">
        <v>201605</v>
      </c>
      <c r="H75" s="66">
        <f>J53</f>
        <v>5879.4034975132363</v>
      </c>
      <c r="I75" s="71">
        <f>H75/H74-1</f>
        <v>-3.6664355621812694E-2</v>
      </c>
    </row>
    <row r="76" spans="1:9" x14ac:dyDescent="0.35">
      <c r="G76" s="69">
        <v>201606</v>
      </c>
      <c r="H76" s="66">
        <f>J54</f>
        <v>5792.8749104348153</v>
      </c>
      <c r="I76" s="71">
        <f t="shared" ref="I76:I86" si="9">H76/H75-1</f>
        <v>-1.4717239106827651E-2</v>
      </c>
    </row>
    <row r="77" spans="1:9" x14ac:dyDescent="0.35">
      <c r="G77" s="69">
        <v>201607</v>
      </c>
      <c r="H77" s="66">
        <f>J55</f>
        <v>5512.4950444426968</v>
      </c>
      <c r="I77" s="71">
        <f t="shared" si="9"/>
        <v>-4.8400814850509732E-2</v>
      </c>
    </row>
    <row r="78" spans="1:9" x14ac:dyDescent="0.35">
      <c r="G78" s="69">
        <v>201608</v>
      </c>
      <c r="H78" s="66">
        <f>J56</f>
        <v>5331.8861603288087</v>
      </c>
      <c r="I78" s="71">
        <f t="shared" si="9"/>
        <v>-3.27635458458988E-2</v>
      </c>
    </row>
    <row r="79" spans="1:9" x14ac:dyDescent="0.35">
      <c r="G79" s="69">
        <v>201609</v>
      </c>
      <c r="H79" s="66">
        <f>J57</f>
        <v>5138.335425952665</v>
      </c>
      <c r="I79" s="71">
        <f t="shared" si="9"/>
        <v>-3.6300612683037414E-2</v>
      </c>
    </row>
    <row r="80" spans="1:9" x14ac:dyDescent="0.35">
      <c r="G80" s="69">
        <v>201610</v>
      </c>
      <c r="H80" s="66">
        <f>J58</f>
        <v>5188.4759976998275</v>
      </c>
      <c r="I80" s="71">
        <f t="shared" si="9"/>
        <v>9.7581351917808146E-3</v>
      </c>
    </row>
    <row r="81" spans="7:9" x14ac:dyDescent="0.35">
      <c r="G81" s="69">
        <v>201611</v>
      </c>
      <c r="H81" s="66">
        <f>J59</f>
        <v>3985.1239136483414</v>
      </c>
      <c r="I81" s="71">
        <f t="shared" si="9"/>
        <v>-0.23192785021747431</v>
      </c>
    </row>
    <row r="82" spans="7:9" x14ac:dyDescent="0.35">
      <c r="G82" s="69">
        <v>201612</v>
      </c>
      <c r="H82" s="66">
        <f>J60</f>
        <v>3250.7041123784102</v>
      </c>
      <c r="I82" s="71">
        <f t="shared" si="9"/>
        <v>-0.18429033003332063</v>
      </c>
    </row>
    <row r="83" spans="7:9" x14ac:dyDescent="0.35">
      <c r="G83" s="69">
        <v>201701</v>
      </c>
      <c r="H83" s="66">
        <f>K49</f>
        <v>4400.4505875769446</v>
      </c>
      <c r="I83" s="71">
        <f t="shared" si="9"/>
        <v>0.35369151896058315</v>
      </c>
    </row>
    <row r="84" spans="7:9" x14ac:dyDescent="0.35">
      <c r="G84" s="69">
        <v>201702</v>
      </c>
      <c r="H84" s="66">
        <f>K50</f>
        <v>4295.1842682637571</v>
      </c>
      <c r="I84" s="71">
        <f t="shared" si="9"/>
        <v>-2.3921713746853146E-2</v>
      </c>
    </row>
    <row r="85" spans="7:9" x14ac:dyDescent="0.35">
      <c r="G85" s="69">
        <v>201703</v>
      </c>
      <c r="H85" s="66">
        <f>K51</f>
        <v>4043.4411926847392</v>
      </c>
      <c r="I85" s="71">
        <f t="shared" si="9"/>
        <v>-5.8610541447335796E-2</v>
      </c>
    </row>
    <row r="86" spans="7:9" x14ac:dyDescent="0.35">
      <c r="G86" s="69">
        <v>201704</v>
      </c>
      <c r="H86" s="66">
        <f>K52</f>
        <v>3902.7894598777575</v>
      </c>
      <c r="I86" s="71">
        <f t="shared" si="9"/>
        <v>-3.4785156035271214E-2</v>
      </c>
    </row>
    <row r="87" spans="7:9" x14ac:dyDescent="0.35">
      <c r="G87" s="69">
        <v>201705</v>
      </c>
      <c r="H87" s="67">
        <f>H86*(1+I87)</f>
        <v>3805.2197233808133</v>
      </c>
      <c r="I87" s="72">
        <v>-2.5000000000000001E-2</v>
      </c>
    </row>
    <row r="88" spans="7:9" x14ac:dyDescent="0.35">
      <c r="G88" s="69">
        <v>201706</v>
      </c>
      <c r="H88" s="67">
        <f t="shared" ref="H88:H94" si="10">H87*(1+I88)</f>
        <v>3710.089230296293</v>
      </c>
      <c r="I88" s="72">
        <v>-2.5000000000000001E-2</v>
      </c>
    </row>
    <row r="89" spans="7:9" x14ac:dyDescent="0.35">
      <c r="G89" s="69">
        <v>201707</v>
      </c>
      <c r="H89" s="67">
        <f t="shared" si="10"/>
        <v>3617.3369995388857</v>
      </c>
      <c r="I89" s="72">
        <v>-2.5000000000000001E-2</v>
      </c>
    </row>
    <row r="90" spans="7:9" x14ac:dyDescent="0.35">
      <c r="G90" s="69">
        <v>201708</v>
      </c>
      <c r="H90" s="67">
        <f t="shared" si="10"/>
        <v>3526.9035745504134</v>
      </c>
      <c r="I90" s="72">
        <v>-2.5000000000000001E-2</v>
      </c>
    </row>
    <row r="91" spans="7:9" x14ac:dyDescent="0.35">
      <c r="G91" s="69">
        <v>201709</v>
      </c>
      <c r="H91" s="67">
        <f t="shared" si="10"/>
        <v>3438.730985186653</v>
      </c>
      <c r="I91" s="72">
        <v>-2.5000000000000001E-2</v>
      </c>
    </row>
    <row r="92" spans="7:9" x14ac:dyDescent="0.35">
      <c r="G92" s="69">
        <v>201710</v>
      </c>
      <c r="H92" s="67">
        <f t="shared" si="10"/>
        <v>3352.7627105569868</v>
      </c>
      <c r="I92" s="72">
        <v>-2.5000000000000001E-2</v>
      </c>
    </row>
    <row r="93" spans="7:9" x14ac:dyDescent="0.35">
      <c r="G93" s="69">
        <v>201711</v>
      </c>
      <c r="H93" s="67">
        <f t="shared" si="10"/>
        <v>2849.8483039734388</v>
      </c>
      <c r="I93" s="72">
        <v>-0.15</v>
      </c>
    </row>
    <row r="94" spans="7:9" ht="15" thickBot="1" x14ac:dyDescent="0.4">
      <c r="G94" s="73">
        <v>201712</v>
      </c>
      <c r="H94" s="74">
        <f t="shared" si="10"/>
        <v>2422.3710583774227</v>
      </c>
      <c r="I94" s="75">
        <v>-0.15</v>
      </c>
    </row>
    <row r="99" spans="1:15" x14ac:dyDescent="0.35">
      <c r="A99" s="1" t="s">
        <v>51</v>
      </c>
    </row>
    <row r="101" spans="1:15" ht="43.5" x14ac:dyDescent="0.35">
      <c r="A101" s="9" t="s">
        <v>24</v>
      </c>
      <c r="B101" s="7" t="s">
        <v>22</v>
      </c>
      <c r="C101" s="7"/>
      <c r="D101" s="6" t="s">
        <v>15</v>
      </c>
      <c r="E101" s="6"/>
      <c r="F101" s="7" t="s">
        <v>52</v>
      </c>
      <c r="G101" s="7"/>
      <c r="H101" s="7" t="s">
        <v>23</v>
      </c>
      <c r="I101" s="7"/>
      <c r="J101" s="7" t="s">
        <v>60</v>
      </c>
      <c r="K101" s="7"/>
      <c r="L101" s="3" t="s">
        <v>47</v>
      </c>
      <c r="N101" s="35" t="s">
        <v>22</v>
      </c>
      <c r="O101" s="35" t="s">
        <v>23</v>
      </c>
    </row>
    <row r="102" spans="1:15" x14ac:dyDescent="0.35">
      <c r="A102" s="9"/>
      <c r="B102" s="9">
        <v>2016</v>
      </c>
      <c r="C102" s="22">
        <v>2017</v>
      </c>
      <c r="D102" s="13">
        <v>2016</v>
      </c>
      <c r="E102" s="13">
        <v>2017</v>
      </c>
      <c r="F102" s="13">
        <v>2016</v>
      </c>
      <c r="G102" s="13">
        <v>2017</v>
      </c>
      <c r="H102" s="9">
        <v>2016</v>
      </c>
      <c r="I102" s="22">
        <v>2017</v>
      </c>
      <c r="J102" s="9">
        <v>2016</v>
      </c>
      <c r="K102" s="22">
        <v>2017</v>
      </c>
      <c r="N102" s="39"/>
      <c r="O102" s="39"/>
    </row>
    <row r="103" spans="1:15" x14ac:dyDescent="0.35">
      <c r="A103" s="14">
        <v>1</v>
      </c>
      <c r="B103" s="8"/>
      <c r="C103" s="8">
        <v>22774</v>
      </c>
      <c r="D103" s="21">
        <f>D49</f>
        <v>35225</v>
      </c>
      <c r="E103" s="21">
        <f>E49</f>
        <v>58514</v>
      </c>
      <c r="F103" s="25">
        <f>B103/D103</f>
        <v>0</v>
      </c>
      <c r="G103" s="25">
        <f>C103/E103</f>
        <v>0.38920600198243155</v>
      </c>
      <c r="H103" s="8"/>
      <c r="I103" s="8">
        <v>75919636</v>
      </c>
      <c r="J103" s="8"/>
      <c r="K103" s="8">
        <f>I103/C103</f>
        <v>3333.6100816720823</v>
      </c>
      <c r="L103" s="77"/>
      <c r="N103" s="39"/>
      <c r="O103" s="39"/>
    </row>
    <row r="104" spans="1:15" x14ac:dyDescent="0.35">
      <c r="A104" s="14">
        <v>2</v>
      </c>
      <c r="B104" s="8">
        <v>6061</v>
      </c>
      <c r="C104" s="8">
        <v>21286</v>
      </c>
      <c r="D104" s="21">
        <f>D50</f>
        <v>33953</v>
      </c>
      <c r="E104" s="21">
        <f>E50</f>
        <v>55014</v>
      </c>
      <c r="F104" s="25">
        <f>B104/D104</f>
        <v>0.17851147174034696</v>
      </c>
      <c r="G104" s="25">
        <f>C104/E104</f>
        <v>0.38691969316901154</v>
      </c>
      <c r="H104" s="8">
        <v>25212952</v>
      </c>
      <c r="I104" s="8">
        <v>67960342</v>
      </c>
      <c r="J104" s="8">
        <f>H104/B104</f>
        <v>4159.8666886652363</v>
      </c>
      <c r="K104" s="8">
        <f>I104/C104</f>
        <v>3192.7248895987973</v>
      </c>
      <c r="L104" s="77"/>
      <c r="N104" s="39"/>
      <c r="O104" s="39"/>
    </row>
    <row r="105" spans="1:15" x14ac:dyDescent="0.35">
      <c r="A105" s="14">
        <v>3</v>
      </c>
      <c r="B105" s="8">
        <v>10066</v>
      </c>
      <c r="C105" s="8">
        <v>26290</v>
      </c>
      <c r="D105" s="21">
        <f>D51</f>
        <v>43347</v>
      </c>
      <c r="E105" s="21">
        <f>E51</f>
        <v>68011</v>
      </c>
      <c r="F105" s="25">
        <f>B105/D105</f>
        <v>0.23221906937042933</v>
      </c>
      <c r="G105" s="25">
        <f>C105/E105</f>
        <v>0.38655511608416288</v>
      </c>
      <c r="H105" s="8">
        <v>35110659</v>
      </c>
      <c r="I105" s="8">
        <v>95984593</v>
      </c>
      <c r="J105" s="8">
        <f>H105/B105</f>
        <v>3488.0448042916751</v>
      </c>
      <c r="K105" s="8">
        <f>I105/C105</f>
        <v>3650.9925066565233</v>
      </c>
      <c r="L105" s="77"/>
      <c r="N105" s="39"/>
      <c r="O105" s="39"/>
    </row>
    <row r="106" spans="1:15" x14ac:dyDescent="0.35">
      <c r="A106" s="14">
        <v>4</v>
      </c>
      <c r="B106" s="8">
        <v>13445</v>
      </c>
      <c r="C106" s="8">
        <v>25704</v>
      </c>
      <c r="D106" s="21">
        <f>D52</f>
        <v>47196</v>
      </c>
      <c r="E106" s="21">
        <f>E52</f>
        <v>63825</v>
      </c>
      <c r="F106" s="25">
        <f>B106/D106</f>
        <v>0.28487583693533353</v>
      </c>
      <c r="G106" s="25">
        <f>C106/E106</f>
        <v>0.40272620446533491</v>
      </c>
      <c r="H106" s="8">
        <v>47776942</v>
      </c>
      <c r="I106" s="8">
        <v>89802418</v>
      </c>
      <c r="J106" s="8">
        <f>H106/B106</f>
        <v>3553.5100037188545</v>
      </c>
      <c r="K106" s="8">
        <f>I106/C106</f>
        <v>3493.7137410519763</v>
      </c>
      <c r="L106" s="77"/>
      <c r="N106" s="39"/>
      <c r="O106" s="39"/>
    </row>
    <row r="107" spans="1:15" x14ac:dyDescent="0.35">
      <c r="A107" s="14">
        <v>5</v>
      </c>
      <c r="B107" s="8">
        <v>13615</v>
      </c>
      <c r="C107" s="14"/>
      <c r="D107" s="21">
        <f>D53</f>
        <v>38547</v>
      </c>
      <c r="E107" s="21">
        <f>E53</f>
        <v>0</v>
      </c>
      <c r="F107" s="25">
        <f>B107/D107</f>
        <v>0.35320517809427454</v>
      </c>
      <c r="G107" s="26"/>
      <c r="H107" s="8">
        <v>42869895</v>
      </c>
      <c r="I107" s="14"/>
      <c r="J107" s="8">
        <f>H107/B107</f>
        <v>3148.7253029746603</v>
      </c>
      <c r="K107" s="67">
        <f>J107*$L$116</f>
        <v>2956.2935954672366</v>
      </c>
      <c r="N107" s="21">
        <v>26620</v>
      </c>
      <c r="O107" s="21">
        <v>93331787</v>
      </c>
    </row>
    <row r="108" spans="1:15" x14ac:dyDescent="0.35">
      <c r="A108" s="14">
        <v>6</v>
      </c>
      <c r="B108" s="8">
        <v>14928</v>
      </c>
      <c r="C108" s="14"/>
      <c r="D108" s="21">
        <f>D54</f>
        <v>41445</v>
      </c>
      <c r="E108" s="21">
        <f>E54</f>
        <v>0</v>
      </c>
      <c r="F108" s="25">
        <f>B108/D108</f>
        <v>0.36018820123054651</v>
      </c>
      <c r="G108" s="26"/>
      <c r="H108" s="8">
        <v>46783850</v>
      </c>
      <c r="I108" s="14"/>
      <c r="J108" s="8">
        <f>H108/B108</f>
        <v>3133.9663719185423</v>
      </c>
      <c r="K108" s="67">
        <f t="shared" ref="K108:K114" si="11">J108*$L$116</f>
        <v>2942.4366441111038</v>
      </c>
      <c r="N108" s="21">
        <v>23080</v>
      </c>
      <c r="O108" s="21">
        <v>79525743</v>
      </c>
    </row>
    <row r="109" spans="1:15" x14ac:dyDescent="0.35">
      <c r="A109" s="14">
        <v>7</v>
      </c>
      <c r="B109" s="8">
        <v>14917</v>
      </c>
      <c r="C109" s="14"/>
      <c r="D109" s="21">
        <f>D55</f>
        <v>40343</v>
      </c>
      <c r="E109" s="21">
        <f>E55</f>
        <v>0</v>
      </c>
      <c r="F109" s="25">
        <f>B109/D109</f>
        <v>0.36975435639392212</v>
      </c>
      <c r="G109" s="26"/>
      <c r="H109" s="8">
        <v>45319667</v>
      </c>
      <c r="I109" s="14"/>
      <c r="J109" s="8">
        <f>H109/B109</f>
        <v>3038.1220754843466</v>
      </c>
      <c r="K109" s="67">
        <f t="shared" si="11"/>
        <v>2852.4497915130714</v>
      </c>
      <c r="N109" s="21">
        <v>22471</v>
      </c>
      <c r="O109" s="21">
        <v>77747178</v>
      </c>
    </row>
    <row r="110" spans="1:15" x14ac:dyDescent="0.35">
      <c r="A110" s="14">
        <v>8</v>
      </c>
      <c r="B110" s="8">
        <v>17283</v>
      </c>
      <c r="C110" s="14"/>
      <c r="D110" s="21">
        <f>D56</f>
        <v>46236</v>
      </c>
      <c r="E110" s="21">
        <f>E56</f>
        <v>0</v>
      </c>
      <c r="F110" s="25">
        <f>B110/D110</f>
        <v>0.37379963664676874</v>
      </c>
      <c r="G110" s="26"/>
      <c r="H110" s="8">
        <v>58441949</v>
      </c>
      <c r="I110" s="14"/>
      <c r="J110" s="8">
        <f>H110/B110</f>
        <v>3381.4701730023721</v>
      </c>
      <c r="K110" s="67">
        <f t="shared" si="11"/>
        <v>3174.8144578589968</v>
      </c>
      <c r="N110" s="21">
        <v>24268</v>
      </c>
      <c r="O110" s="21">
        <v>84655605</v>
      </c>
    </row>
    <row r="111" spans="1:15" x14ac:dyDescent="0.35">
      <c r="A111" s="14">
        <v>9</v>
      </c>
      <c r="B111" s="8">
        <v>19044</v>
      </c>
      <c r="C111" s="14"/>
      <c r="D111" s="21">
        <f>D57</f>
        <v>50902</v>
      </c>
      <c r="E111" s="21">
        <f>E57</f>
        <v>0</v>
      </c>
      <c r="F111" s="25">
        <f>B111/D111</f>
        <v>0.37413068248791798</v>
      </c>
      <c r="G111" s="26"/>
      <c r="H111" s="8">
        <v>63793433</v>
      </c>
      <c r="I111" s="14"/>
      <c r="J111" s="8">
        <f>H111/B111</f>
        <v>3349.7916929216553</v>
      </c>
      <c r="K111" s="67">
        <f t="shared" si="11"/>
        <v>3145.0719815342804</v>
      </c>
      <c r="N111" s="21">
        <v>24348</v>
      </c>
      <c r="O111" s="21">
        <v>89793192</v>
      </c>
    </row>
    <row r="112" spans="1:15" x14ac:dyDescent="0.35">
      <c r="A112" s="14">
        <v>10</v>
      </c>
      <c r="B112" s="8">
        <v>22705</v>
      </c>
      <c r="C112" s="14"/>
      <c r="D112" s="21">
        <f>D58</f>
        <v>66180</v>
      </c>
      <c r="E112" s="21">
        <f>E58</f>
        <v>0</v>
      </c>
      <c r="F112" s="25">
        <f>B112/D112</f>
        <v>0.34307948020550016</v>
      </c>
      <c r="G112" s="26"/>
      <c r="H112" s="8">
        <v>84585973</v>
      </c>
      <c r="I112" s="14"/>
      <c r="J112" s="8">
        <f>H112/B112</f>
        <v>3725.4337370623211</v>
      </c>
      <c r="K112" s="67">
        <f t="shared" si="11"/>
        <v>3497.7569770250439</v>
      </c>
      <c r="N112" s="21">
        <v>30507</v>
      </c>
      <c r="O112" s="21">
        <v>115354308</v>
      </c>
    </row>
    <row r="113" spans="1:15" x14ac:dyDescent="0.35">
      <c r="A113" s="14">
        <v>11</v>
      </c>
      <c r="B113" s="8">
        <v>26360</v>
      </c>
      <c r="C113" s="14"/>
      <c r="D113" s="21">
        <f>D59</f>
        <v>87459</v>
      </c>
      <c r="E113" s="21">
        <f>E59</f>
        <v>0</v>
      </c>
      <c r="F113" s="25">
        <f>B113/D113</f>
        <v>0.30139836952171872</v>
      </c>
      <c r="G113" s="26"/>
      <c r="H113" s="8">
        <v>96699099</v>
      </c>
      <c r="I113" s="14"/>
      <c r="J113" s="8">
        <f>H113/B113</f>
        <v>3668.4028452200305</v>
      </c>
      <c r="K113" s="67">
        <f t="shared" si="11"/>
        <v>3444.2114803321856</v>
      </c>
      <c r="N113" s="21">
        <v>36052</v>
      </c>
      <c r="O113" s="21">
        <v>131381999</v>
      </c>
    </row>
    <row r="114" spans="1:15" ht="15" thickBot="1" x14ac:dyDescent="0.4">
      <c r="A114" s="14">
        <v>12</v>
      </c>
      <c r="B114" s="8">
        <v>28018</v>
      </c>
      <c r="C114" s="14"/>
      <c r="D114" s="21">
        <f>D60</f>
        <v>100701</v>
      </c>
      <c r="E114" s="21">
        <f>E60</f>
        <v>0</v>
      </c>
      <c r="F114" s="25">
        <f>B114/D114</f>
        <v>0.27822961043087951</v>
      </c>
      <c r="G114" s="80"/>
      <c r="H114" s="8">
        <v>95077373</v>
      </c>
      <c r="I114" s="14"/>
      <c r="J114" s="8">
        <f>H114/B114</f>
        <v>3393.4389678064103</v>
      </c>
      <c r="K114" s="67">
        <f t="shared" si="11"/>
        <v>3186.0517898012949</v>
      </c>
      <c r="N114" s="21">
        <v>39664</v>
      </c>
      <c r="O114" s="21">
        <v>129502510</v>
      </c>
    </row>
    <row r="115" spans="1:15" ht="15" thickBot="1" x14ac:dyDescent="0.4">
      <c r="A115" t="s">
        <v>25</v>
      </c>
      <c r="F115" s="79">
        <f>SUM(B103:B114)/SUM(D103:D114)</f>
        <v>0.29522084321667558</v>
      </c>
      <c r="G115" s="81">
        <f>SUM(C103:C114)/SUM(E103:E114)</f>
        <v>0.39147552208147895</v>
      </c>
      <c r="J115" s="23">
        <f>SUM(H103:H114)/SUM(B103:B114)</f>
        <v>3441.6697525235732</v>
      </c>
      <c r="K115" s="23">
        <f>SUM(I103:I114)/SUM(C103:C114)</f>
        <v>3432.1005788410685</v>
      </c>
      <c r="N115"/>
    </row>
    <row r="116" spans="1:15" ht="15" thickBot="1" x14ac:dyDescent="0.4">
      <c r="A116" s="56" t="s">
        <v>36</v>
      </c>
      <c r="B116" s="46">
        <f>SUM(B103:B106)</f>
        <v>29572</v>
      </c>
      <c r="C116" s="83">
        <f>SUM(C103:C106)</f>
        <v>96054</v>
      </c>
      <c r="D116" s="52"/>
      <c r="H116" s="46">
        <f>SUM(H103:H106)</f>
        <v>108100553</v>
      </c>
      <c r="I116" s="83">
        <f>SUM(I103:I106)</f>
        <v>329666989</v>
      </c>
      <c r="J116" s="46">
        <f>H116/B116</f>
        <v>3655.5036182875692</v>
      </c>
      <c r="K116" s="46">
        <f>I116/C116</f>
        <v>3432.1005788410685</v>
      </c>
      <c r="L116" s="57">
        <f>K116/J116</f>
        <v>0.93888583823884864</v>
      </c>
      <c r="N116"/>
    </row>
    <row r="117" spans="1:15" x14ac:dyDescent="0.35">
      <c r="A117" s="82"/>
      <c r="B117" s="27"/>
      <c r="C117" s="52"/>
      <c r="D117" s="52"/>
    </row>
    <row r="118" spans="1:15" x14ac:dyDescent="0.35">
      <c r="A118" t="s">
        <v>46</v>
      </c>
      <c r="G118" s="63" t="s">
        <v>61</v>
      </c>
    </row>
    <row r="119" spans="1:15" x14ac:dyDescent="0.35">
      <c r="G119" s="63"/>
    </row>
    <row r="120" spans="1:15" x14ac:dyDescent="0.35">
      <c r="G120" s="18"/>
      <c r="H120" s="20"/>
      <c r="I120" s="20"/>
    </row>
    <row r="121" spans="1:15" x14ac:dyDescent="0.35">
      <c r="G121" s="18"/>
      <c r="H121" s="84"/>
      <c r="I121" s="18"/>
    </row>
    <row r="122" spans="1:15" x14ac:dyDescent="0.35">
      <c r="G122" s="18"/>
      <c r="H122" s="84"/>
      <c r="I122" s="85"/>
    </row>
    <row r="123" spans="1:15" x14ac:dyDescent="0.35">
      <c r="G123" s="18"/>
      <c r="H123" s="84"/>
      <c r="I123" s="85"/>
    </row>
    <row r="124" spans="1:15" x14ac:dyDescent="0.35">
      <c r="G124" s="18"/>
      <c r="H124" s="84"/>
      <c r="I124" s="85"/>
    </row>
    <row r="125" spans="1:15" x14ac:dyDescent="0.35">
      <c r="G125" s="18"/>
      <c r="H125" s="84"/>
      <c r="I125" s="85"/>
    </row>
    <row r="126" spans="1:15" x14ac:dyDescent="0.35">
      <c r="G126" s="18"/>
      <c r="H126" s="84"/>
      <c r="I126" s="85"/>
    </row>
    <row r="127" spans="1:15" x14ac:dyDescent="0.35">
      <c r="G127" s="18"/>
      <c r="H127" s="84"/>
      <c r="I127" s="85"/>
    </row>
    <row r="128" spans="1:15" x14ac:dyDescent="0.35">
      <c r="G128" s="18"/>
      <c r="H128" s="84"/>
      <c r="I128" s="85"/>
    </row>
    <row r="129" spans="1:19" x14ac:dyDescent="0.35">
      <c r="G129" s="18"/>
      <c r="H129" s="84"/>
      <c r="I129" s="85"/>
    </row>
    <row r="130" spans="1:19" x14ac:dyDescent="0.35">
      <c r="G130" s="18"/>
      <c r="H130" s="84"/>
      <c r="I130" s="85"/>
    </row>
    <row r="131" spans="1:19" x14ac:dyDescent="0.35">
      <c r="G131" s="18"/>
      <c r="H131" s="84"/>
      <c r="I131" s="85"/>
    </row>
    <row r="132" spans="1:19" x14ac:dyDescent="0.35">
      <c r="G132" s="18"/>
      <c r="H132" s="84"/>
      <c r="I132" s="85"/>
    </row>
    <row r="133" spans="1:19" x14ac:dyDescent="0.35">
      <c r="G133" s="18"/>
      <c r="H133" s="84"/>
      <c r="I133" s="85"/>
    </row>
    <row r="134" spans="1:19" x14ac:dyDescent="0.35">
      <c r="G134" s="18"/>
      <c r="H134" s="84"/>
      <c r="I134" s="85"/>
    </row>
    <row r="137" spans="1:19" x14ac:dyDescent="0.35">
      <c r="A137" s="1" t="s">
        <v>31</v>
      </c>
      <c r="I137" s="2"/>
      <c r="K137" s="2"/>
      <c r="N137"/>
      <c r="S137" s="5"/>
    </row>
    <row r="138" spans="1:19" x14ac:dyDescent="0.35">
      <c r="I138" s="2"/>
      <c r="K138" s="2"/>
      <c r="N138"/>
      <c r="S138" s="5"/>
    </row>
    <row r="139" spans="1:19" x14ac:dyDescent="0.35">
      <c r="I139" s="2"/>
      <c r="K139" s="2"/>
      <c r="N139"/>
      <c r="S139" s="5"/>
    </row>
    <row r="140" spans="1:19" ht="43.5" x14ac:dyDescent="0.35">
      <c r="B140" s="3" t="s">
        <v>32</v>
      </c>
      <c r="C140" s="114" t="s">
        <v>30</v>
      </c>
      <c r="D140" s="114" t="s">
        <v>53</v>
      </c>
      <c r="E140" s="43"/>
      <c r="F140" s="24" t="s">
        <v>34</v>
      </c>
      <c r="G140" s="24" t="s">
        <v>40</v>
      </c>
      <c r="K140" s="2"/>
      <c r="N140"/>
      <c r="S140" s="5"/>
    </row>
    <row r="141" spans="1:19" s="1" customFormat="1" x14ac:dyDescent="0.35">
      <c r="A141" s="58" t="s">
        <v>33</v>
      </c>
      <c r="C141" s="59">
        <f>G61</f>
        <v>0.60852447791852105</v>
      </c>
      <c r="D141" s="60">
        <f>G115</f>
        <v>0.39147552208147895</v>
      </c>
      <c r="E141" s="59"/>
      <c r="G141" s="61"/>
      <c r="K141" s="61"/>
      <c r="S141" s="62"/>
    </row>
    <row r="142" spans="1:19" x14ac:dyDescent="0.35">
      <c r="A142">
        <v>201705</v>
      </c>
      <c r="B142" s="44">
        <f>C9</f>
        <v>59216.046155483629</v>
      </c>
      <c r="C142" s="2">
        <f>B142*$C$141</f>
        <v>36034.413571164718</v>
      </c>
      <c r="D142" s="2">
        <f>B142*$D$141</f>
        <v>23181.632584318908</v>
      </c>
      <c r="E142" s="2"/>
      <c r="F142" s="2">
        <f>J9</f>
        <v>68670</v>
      </c>
      <c r="G142" s="57">
        <f>F142/B142</f>
        <v>1.1596518926591808</v>
      </c>
      <c r="K142" s="2"/>
      <c r="N142"/>
      <c r="S142" s="5"/>
    </row>
    <row r="143" spans="1:19" x14ac:dyDescent="0.35">
      <c r="A143">
        <v>201706</v>
      </c>
      <c r="B143" s="44">
        <f>C10</f>
        <v>63667.964638338104</v>
      </c>
      <c r="C143" s="2">
        <f t="shared" ref="C143:C149" si="12">B143*$C$141</f>
        <v>38743.514941679554</v>
      </c>
      <c r="D143" s="2">
        <f t="shared" ref="D143:D149" si="13">B143*$D$141</f>
        <v>24924.44969665855</v>
      </c>
      <c r="E143" s="2"/>
      <c r="F143" s="2">
        <f>J10</f>
        <v>59830</v>
      </c>
      <c r="G143" s="57">
        <f>F143/B143</f>
        <v>0.9397190618525435</v>
      </c>
      <c r="N143"/>
      <c r="P143" s="5"/>
    </row>
    <row r="144" spans="1:19" x14ac:dyDescent="0.35">
      <c r="A144">
        <v>201707</v>
      </c>
      <c r="B144" s="44">
        <f>C11</f>
        <v>61975.068099999378</v>
      </c>
      <c r="C144" s="2">
        <f t="shared" si="12"/>
        <v>37713.345959516912</v>
      </c>
      <c r="D144" s="2">
        <f t="shared" si="13"/>
        <v>24261.72214048247</v>
      </c>
      <c r="E144" s="2"/>
      <c r="F144" s="2">
        <f>J11</f>
        <v>60253</v>
      </c>
      <c r="G144" s="57">
        <f>F144/B144</f>
        <v>0.97221353436480695</v>
      </c>
    </row>
    <row r="145" spans="1:14" x14ac:dyDescent="0.35">
      <c r="A145">
        <v>201708</v>
      </c>
      <c r="B145" s="44">
        <f>C12</f>
        <v>71027.916829972266</v>
      </c>
      <c r="C145" s="2">
        <f t="shared" si="12"/>
        <v>43222.226006599005</v>
      </c>
      <c r="D145" s="2">
        <f t="shared" si="13"/>
        <v>27805.690823373257</v>
      </c>
      <c r="E145" s="2"/>
      <c r="F145" s="2">
        <f>J12</f>
        <v>66784</v>
      </c>
      <c r="G145" s="57">
        <f>F145/B145</f>
        <v>0.94025001690347443</v>
      </c>
    </row>
    <row r="146" spans="1:14" x14ac:dyDescent="0.35">
      <c r="A146">
        <v>201709</v>
      </c>
      <c r="B146" s="44">
        <f>C13</f>
        <v>78195.843552194143</v>
      </c>
      <c r="C146" s="2">
        <f t="shared" si="12"/>
        <v>47584.084872997293</v>
      </c>
      <c r="D146" s="2">
        <f t="shared" si="13"/>
        <v>30611.758679196853</v>
      </c>
      <c r="E146" s="2"/>
      <c r="F146" s="2">
        <f>J13</f>
        <v>64765</v>
      </c>
      <c r="G146" s="57">
        <f>F146/B146</f>
        <v>0.82824095320067326</v>
      </c>
    </row>
    <row r="147" spans="1:14" x14ac:dyDescent="0.35">
      <c r="A147">
        <v>201710</v>
      </c>
      <c r="B147" s="44">
        <f>C14</f>
        <v>101665.96452564158</v>
      </c>
      <c r="C147" s="2">
        <f t="shared" si="12"/>
        <v>61866.227985048929</v>
      </c>
      <c r="D147" s="2">
        <f t="shared" si="13"/>
        <v>39799.736540592654</v>
      </c>
      <c r="E147" s="2"/>
      <c r="F147" s="2">
        <f>J14</f>
        <v>84249</v>
      </c>
      <c r="G147" s="57">
        <f>F147/B147</f>
        <v>0.82868441167202245</v>
      </c>
    </row>
    <row r="148" spans="1:14" x14ac:dyDescent="0.35">
      <c r="A148">
        <v>201711</v>
      </c>
      <c r="B148" s="44">
        <f>C15</f>
        <v>134354.84423463413</v>
      </c>
      <c r="C148" s="2">
        <f t="shared" si="12"/>
        <v>81758.211443704946</v>
      </c>
      <c r="D148" s="2">
        <f t="shared" si="13"/>
        <v>52596.632790929179</v>
      </c>
      <c r="E148" s="2"/>
      <c r="F148" s="2">
        <f>J15</f>
        <v>105336</v>
      </c>
      <c r="G148" s="57">
        <f>F148/B148</f>
        <v>0.78401341313785222</v>
      </c>
    </row>
    <row r="149" spans="1:14" x14ac:dyDescent="0.35">
      <c r="A149">
        <v>201712</v>
      </c>
      <c r="B149" s="44">
        <f>C16</f>
        <v>154697.25436229425</v>
      </c>
      <c r="C149" s="2">
        <f t="shared" si="12"/>
        <v>94137.065946243762</v>
      </c>
      <c r="D149" s="2">
        <f t="shared" si="13"/>
        <v>60560.188416050485</v>
      </c>
      <c r="E149" s="2"/>
      <c r="F149" s="2">
        <f>J16</f>
        <v>137840</v>
      </c>
      <c r="G149" s="57">
        <f>F149/B149</f>
        <v>0.8910306816253164</v>
      </c>
    </row>
    <row r="150" spans="1:14" x14ac:dyDescent="0.35">
      <c r="B150" s="2">
        <f>SUM(B142:B149)</f>
        <v>724800.9023985574</v>
      </c>
      <c r="F150" s="2">
        <f>SUM(F142:F149)</f>
        <v>647727</v>
      </c>
      <c r="G150" s="57">
        <f>F150/B150</f>
        <v>0.89366196683323718</v>
      </c>
    </row>
    <row r="151" spans="1:14" s="1" customFormat="1" x14ac:dyDescent="0.35">
      <c r="A151" s="58" t="s">
        <v>41</v>
      </c>
      <c r="N151" s="62"/>
    </row>
    <row r="152" spans="1:14" x14ac:dyDescent="0.35">
      <c r="A152">
        <v>201705</v>
      </c>
      <c r="C152" s="65">
        <f>H87</f>
        <v>3805.2197233808133</v>
      </c>
      <c r="D152" s="65">
        <f>K107</f>
        <v>2956.2935954672366</v>
      </c>
      <c r="E152" s="115"/>
      <c r="F152" s="115"/>
    </row>
    <row r="153" spans="1:14" x14ac:dyDescent="0.35">
      <c r="A153">
        <v>201706</v>
      </c>
      <c r="C153" s="65">
        <f>H88</f>
        <v>3710.089230296293</v>
      </c>
      <c r="D153" s="65">
        <f>K108</f>
        <v>2942.4366441111038</v>
      </c>
      <c r="E153" s="115"/>
      <c r="F153" s="115"/>
    </row>
    <row r="154" spans="1:14" x14ac:dyDescent="0.35">
      <c r="A154">
        <v>201707</v>
      </c>
      <c r="C154" s="65">
        <f>H89</f>
        <v>3617.3369995388857</v>
      </c>
      <c r="D154" s="65">
        <f>K109</f>
        <v>2852.4497915130714</v>
      </c>
      <c r="E154" s="115"/>
      <c r="F154" s="115"/>
    </row>
    <row r="155" spans="1:14" x14ac:dyDescent="0.35">
      <c r="A155">
        <v>201708</v>
      </c>
      <c r="C155" s="65">
        <f>H90</f>
        <v>3526.9035745504134</v>
      </c>
      <c r="D155" s="65">
        <f>K110</f>
        <v>3174.8144578589968</v>
      </c>
      <c r="E155" s="115"/>
      <c r="F155" s="115"/>
    </row>
    <row r="156" spans="1:14" x14ac:dyDescent="0.35">
      <c r="A156">
        <v>201709</v>
      </c>
      <c r="C156" s="65">
        <f>H91</f>
        <v>3438.730985186653</v>
      </c>
      <c r="D156" s="65">
        <f>K111</f>
        <v>3145.0719815342804</v>
      </c>
      <c r="E156" s="115"/>
      <c r="F156" s="115"/>
    </row>
    <row r="157" spans="1:14" x14ac:dyDescent="0.35">
      <c r="A157">
        <v>201710</v>
      </c>
      <c r="C157" s="65">
        <f>H92</f>
        <v>3352.7627105569868</v>
      </c>
      <c r="D157" s="65">
        <f>K112</f>
        <v>3497.7569770250439</v>
      </c>
      <c r="E157" s="115"/>
      <c r="F157" s="115"/>
    </row>
    <row r="158" spans="1:14" x14ac:dyDescent="0.35">
      <c r="A158">
        <v>201711</v>
      </c>
      <c r="C158" s="65">
        <f>H93</f>
        <v>2849.8483039734388</v>
      </c>
      <c r="D158" s="65">
        <f>K113</f>
        <v>3444.2114803321856</v>
      </c>
      <c r="E158" s="115"/>
      <c r="F158" s="115"/>
    </row>
    <row r="159" spans="1:14" x14ac:dyDescent="0.35">
      <c r="A159">
        <v>201712</v>
      </c>
      <c r="C159" s="65">
        <f>H94</f>
        <v>2422.3710583774227</v>
      </c>
      <c r="D159" s="65">
        <f>K114</f>
        <v>3186.0517898012949</v>
      </c>
      <c r="E159" s="115"/>
      <c r="F159" s="115"/>
    </row>
    <row r="161" spans="1:8" x14ac:dyDescent="0.35">
      <c r="A161" s="58" t="s">
        <v>48</v>
      </c>
      <c r="F161" s="4" t="s">
        <v>49</v>
      </c>
      <c r="G161" s="4" t="s">
        <v>50</v>
      </c>
    </row>
    <row r="162" spans="1:8" x14ac:dyDescent="0.35">
      <c r="A162">
        <v>201705</v>
      </c>
      <c r="C162" s="64">
        <f>C142*C152</f>
        <v>137118861.24145722</v>
      </c>
      <c r="D162" s="64">
        <f t="shared" ref="D162:F162" si="14">D142*D152</f>
        <v>68531711.941496596</v>
      </c>
      <c r="E162" s="64"/>
      <c r="F162" s="64">
        <f>C162+D162+E162</f>
        <v>205650573.18295383</v>
      </c>
      <c r="G162" s="2">
        <f>K9</f>
        <v>217038021</v>
      </c>
      <c r="H162" s="57">
        <f>G162/F162-1</f>
        <v>5.5372798824710801E-2</v>
      </c>
    </row>
    <row r="163" spans="1:8" x14ac:dyDescent="0.35">
      <c r="A163">
        <v>201706</v>
      </c>
      <c r="C163" s="64">
        <f t="shared" ref="C163:F163" si="15">C143*C153</f>
        <v>143741897.52894881</v>
      </c>
      <c r="D163" s="64">
        <f t="shared" si="15"/>
        <v>73338614.121752009</v>
      </c>
      <c r="E163" s="64"/>
      <c r="F163" s="64">
        <f>C163+D163+E163</f>
        <v>217080511.65070081</v>
      </c>
      <c r="G163" s="2">
        <f>K10</f>
        <v>184922423</v>
      </c>
      <c r="H163" s="57">
        <f t="shared" ref="H163:H170" si="16">G163/F163-1</f>
        <v>-0.14813899417394794</v>
      </c>
    </row>
    <row r="164" spans="1:8" x14ac:dyDescent="0.35">
      <c r="A164">
        <v>201707</v>
      </c>
      <c r="C164" s="64">
        <f t="shared" ref="C164:F164" si="17">C144*C154</f>
        <v>136421881.71577087</v>
      </c>
      <c r="D164" s="64">
        <f t="shared" si="17"/>
        <v>69205344.261367291</v>
      </c>
      <c r="E164" s="64"/>
      <c r="F164" s="64">
        <f>C164+D164+E164</f>
        <v>205627225.97713816</v>
      </c>
      <c r="G164" s="2">
        <f>K11</f>
        <v>187190818</v>
      </c>
      <c r="H164" s="57">
        <f t="shared" si="16"/>
        <v>-8.9659372145534544E-2</v>
      </c>
    </row>
    <row r="165" spans="1:8" x14ac:dyDescent="0.35">
      <c r="A165">
        <v>201708</v>
      </c>
      <c r="C165" s="64">
        <f t="shared" ref="C165:F165" si="18">C145*C155</f>
        <v>152440623.40269986</v>
      </c>
      <c r="D165" s="64">
        <f t="shared" si="18"/>
        <v>88277909.236802652</v>
      </c>
      <c r="E165" s="64"/>
      <c r="F165" s="64">
        <f>C165+D165+E165</f>
        <v>240718532.63950253</v>
      </c>
      <c r="G165" s="2">
        <f>K12</f>
        <v>205816698</v>
      </c>
      <c r="H165" s="57">
        <f t="shared" si="16"/>
        <v>-0.14499022678811002</v>
      </c>
    </row>
    <row r="166" spans="1:8" x14ac:dyDescent="0.35">
      <c r="A166">
        <v>201709</v>
      </c>
      <c r="C166" s="64">
        <f t="shared" ref="C166:F166" si="19">C146*C156</f>
        <v>163628867.05452728</v>
      </c>
      <c r="D166" s="64">
        <f t="shared" si="19"/>
        <v>96276184.527430862</v>
      </c>
      <c r="E166" s="64"/>
      <c r="F166" s="64">
        <f>C166+D166+E166</f>
        <v>259905051.58195814</v>
      </c>
      <c r="G166" s="2">
        <f>K13</f>
        <v>211996743</v>
      </c>
      <c r="H166" s="57">
        <f t="shared" si="16"/>
        <v>-0.18433004010639942</v>
      </c>
    </row>
    <row r="167" spans="1:8" x14ac:dyDescent="0.35">
      <c r="A167">
        <v>201710</v>
      </c>
      <c r="C167" s="64">
        <f t="shared" ref="C167:F167" si="20">C147*C157</f>
        <v>207422782.23108914</v>
      </c>
      <c r="D167" s="64">
        <f t="shared" si="20"/>
        <v>139209806.16861653</v>
      </c>
      <c r="E167" s="64"/>
      <c r="F167" s="64">
        <f>C167+D167+E167</f>
        <v>346632588.39970565</v>
      </c>
      <c r="G167" s="2">
        <f>K14</f>
        <v>280164700</v>
      </c>
      <c r="H167" s="57">
        <f t="shared" si="16"/>
        <v>-0.19175314331109816</v>
      </c>
    </row>
    <row r="168" spans="1:8" x14ac:dyDescent="0.35">
      <c r="A168">
        <v>201711</v>
      </c>
      <c r="C168" s="64">
        <f t="shared" ref="C168:F168" si="21">C148*C158</f>
        <v>232998500.21874434</v>
      </c>
      <c r="D168" s="64">
        <f t="shared" si="21"/>
        <v>181153926.48533458</v>
      </c>
      <c r="E168" s="64"/>
      <c r="F168" s="64">
        <f>C168+D168+E168</f>
        <v>414152426.70407891</v>
      </c>
      <c r="G168" s="2">
        <f>K15</f>
        <v>326634392</v>
      </c>
      <c r="H168" s="57">
        <f t="shared" si="16"/>
        <v>-0.21131841578369526</v>
      </c>
    </row>
    <row r="169" spans="1:8" x14ac:dyDescent="0.35">
      <c r="A169">
        <v>201712</v>
      </c>
      <c r="C169" s="64">
        <f t="shared" ref="C169:F169" si="22">C149*C159</f>
        <v>228034904.06874773</v>
      </c>
      <c r="D169" s="64">
        <f t="shared" si="22"/>
        <v>192947896.6936613</v>
      </c>
      <c r="E169" s="64"/>
      <c r="F169" s="64">
        <f>C169+D169+E169</f>
        <v>420982800.76240903</v>
      </c>
      <c r="G169" s="2">
        <f>K16</f>
        <v>372274923</v>
      </c>
      <c r="H169" s="57">
        <f t="shared" si="16"/>
        <v>-0.11570039838729274</v>
      </c>
    </row>
    <row r="170" spans="1:8" x14ac:dyDescent="0.35">
      <c r="F170" s="64">
        <f>SUM(F162:F169)</f>
        <v>2310749710.898447</v>
      </c>
      <c r="G170" s="2">
        <f>SUM(G162:G169)</f>
        <v>1986038718</v>
      </c>
      <c r="H170" s="57">
        <f t="shared" si="16"/>
        <v>-0.14052192297892596</v>
      </c>
    </row>
    <row r="171" spans="1:8" x14ac:dyDescent="0.35">
      <c r="F171" s="1" t="s">
        <v>54</v>
      </c>
    </row>
  </sheetData>
  <mergeCells count="18">
    <mergeCell ref="I1:K2"/>
    <mergeCell ref="M45:O46"/>
    <mergeCell ref="J101:K101"/>
    <mergeCell ref="B101:C101"/>
    <mergeCell ref="H101:I101"/>
    <mergeCell ref="D101:E101"/>
    <mergeCell ref="F101:G101"/>
    <mergeCell ref="B47:C47"/>
    <mergeCell ref="A47:A48"/>
    <mergeCell ref="H47:I47"/>
    <mergeCell ref="D47:E47"/>
    <mergeCell ref="J47:K47"/>
    <mergeCell ref="F47:G47"/>
    <mergeCell ref="B3:C3"/>
    <mergeCell ref="A3:A4"/>
    <mergeCell ref="D3:D4"/>
    <mergeCell ref="E3:F3"/>
    <mergeCell ref="G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Камынина Татьяна Николаевна</dc:creator>
  <cp:lastModifiedBy>Камынина Татьяна Николаевна</cp:lastModifiedBy>
  <dcterms:created xsi:type="dcterms:W3CDTF">2021-07-12T14:37:32Z</dcterms:created>
  <dcterms:modified xsi:type="dcterms:W3CDTF">2021-07-13T21:06:26Z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669de1a6-133a-4c9e-93a1-7d7e5a1d3db9</vt:lpwstr>
  </property>
</Properties>
</file>