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lyqk\Documents\Google Drive\2020 Summer\ThesisProposal\6-25\"/>
    </mc:Choice>
  </mc:AlternateContent>
  <xr:revisionPtr revIDLastSave="0" documentId="13_ncr:1_{DBCB3B13-0B55-42AA-9E13-960E349D19E3}" xr6:coauthVersionLast="44" xr6:coauthVersionMax="44" xr10:uidLastSave="{00000000-0000-0000-0000-000000000000}"/>
  <bookViews>
    <workbookView xWindow="-120" yWindow="-120" windowWidth="21840" windowHeight="13140" firstSheet="17" activeTab="12" xr2:uid="{00000000-000D-0000-FFFF-FFFF00000000}"/>
  </bookViews>
  <sheets>
    <sheet name="577_Projects_Trends" sheetId="26" r:id="rId1"/>
    <sheet name="577_projects_Trends_2" sheetId="21" r:id="rId2"/>
    <sheet name="577_projects_trends_3" sheetId="27" r:id="rId3"/>
    <sheet name="577_projects_trends_4" sheetId="14" r:id="rId4"/>
    <sheet name="577_projects_trends5" sheetId="18" r:id="rId5"/>
    <sheet name="577_projects_trends_6" sheetId="20" r:id="rId6"/>
    <sheet name="577_projects_trends_7" sheetId="31" r:id="rId7"/>
    <sheet name="577_projects_trends_8" sheetId="29" r:id="rId8"/>
    <sheet name="577_projects_trends_9" sheetId="30" r:id="rId9"/>
    <sheet name="577_projects_trends_10" sheetId="32" r:id="rId10"/>
    <sheet name="Android_projects_Trends" sheetId="17" r:id="rId11"/>
    <sheet name="Android_projects_trends_1" sheetId="10" r:id="rId12"/>
    <sheet name="Transaction_Analysis_Accuracy" sheetId="1" r:id="rId13"/>
    <sheet name="Benchmark_DS_Comparison" sheetId="24" r:id="rId14"/>
    <sheet name="Estimation_Accuracy_Analysis" sheetId="37" r:id="rId15"/>
    <sheet name="PA_Accuracy_Analysis" sheetId="28" r:id="rId16"/>
    <sheet name="Bayes_Accuracy_Analysis" sheetId="36" r:id="rId17"/>
    <sheet name="Benchmark_accuracy_comparison" sheetId="23" r:id="rId18"/>
    <sheet name="COSMIC_effort_analysis" sheetId="11" r:id="rId19"/>
  </sheets>
  <definedNames>
    <definedName name="_xlchart.v1.0" hidden="1">'577_projects_Trends_2'!$A$21:$C$100</definedName>
    <definedName name="_xlchart.v1.1" hidden="1">'577_projects_Trends_2'!$D$20</definedName>
    <definedName name="_xlchart.v1.2" hidden="1">'577_projects_Trends_2'!$D$21:$D$100</definedName>
    <definedName name="_xlchart.v1.3" hidden="1">'577_projects_trends_3'!$D$2:$D$81</definedName>
    <definedName name="_xlchart.v1.4" hidden="1">'577_projects_trends_3'!$E$1</definedName>
    <definedName name="_xlchart.v1.5" hidden="1">'577_projects_trends_3'!$E$2:$E$81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24" l="1"/>
  <c r="F11" i="10"/>
  <c r="G2" i="10"/>
  <c r="E62" i="18"/>
  <c r="F62" i="18"/>
  <c r="F47" i="18"/>
  <c r="E47" i="18"/>
  <c r="F40" i="18"/>
  <c r="E40" i="18"/>
  <c r="F24" i="18"/>
  <c r="E24" i="18"/>
  <c r="F13" i="18"/>
  <c r="E13" i="18"/>
  <c r="F18" i="1" l="1"/>
  <c r="F19" i="1"/>
  <c r="F20" i="1"/>
  <c r="F21" i="1"/>
  <c r="B70" i="24" l="1"/>
  <c r="B69" i="24"/>
  <c r="B68" i="24"/>
  <c r="B67" i="24"/>
  <c r="B66" i="24"/>
  <c r="B65" i="24"/>
  <c r="B64" i="24"/>
  <c r="G59" i="24"/>
  <c r="G58" i="24"/>
  <c r="G56" i="24"/>
  <c r="E59" i="24"/>
  <c r="E58" i="24"/>
  <c r="E57" i="24"/>
  <c r="E56" i="24"/>
  <c r="C59" i="24"/>
  <c r="C58" i="24"/>
  <c r="C57" i="24"/>
  <c r="C56" i="24"/>
  <c r="E17" i="23"/>
  <c r="D17" i="23"/>
  <c r="C17" i="23"/>
  <c r="B17" i="23"/>
  <c r="E19" i="30" l="1"/>
  <c r="C10" i="30"/>
  <c r="E10" i="30"/>
  <c r="D10" i="30"/>
  <c r="C9" i="30"/>
  <c r="D9" i="30"/>
  <c r="B8" i="30"/>
  <c r="D8" i="30"/>
  <c r="N48" i="30" l="1"/>
  <c r="N46" i="30"/>
  <c r="N44" i="30"/>
  <c r="N39" i="30"/>
  <c r="N37" i="30"/>
  <c r="N31" i="30"/>
  <c r="N29" i="30"/>
  <c r="O104" i="31"/>
  <c r="O102" i="31"/>
  <c r="O100" i="31"/>
  <c r="O95" i="31"/>
  <c r="O93" i="31"/>
  <c r="O87" i="31"/>
  <c r="O85" i="31"/>
  <c r="O65" i="31"/>
  <c r="O63" i="31"/>
  <c r="O61" i="31"/>
  <c r="O59" i="31"/>
  <c r="O48" i="31"/>
  <c r="O46" i="31"/>
  <c r="O44" i="31"/>
  <c r="O42" i="31"/>
  <c r="P30" i="31"/>
  <c r="P28" i="31"/>
  <c r="P26" i="31"/>
  <c r="P5" i="31"/>
  <c r="P3" i="31"/>
  <c r="C18" i="30"/>
  <c r="E23" i="30"/>
  <c r="D23" i="30"/>
  <c r="C23" i="30"/>
  <c r="B23" i="30"/>
  <c r="E22" i="30"/>
  <c r="D22" i="30"/>
  <c r="C22" i="30"/>
  <c r="B22" i="30"/>
  <c r="E21" i="30"/>
  <c r="D21" i="30"/>
  <c r="C21" i="30"/>
  <c r="B21" i="30"/>
  <c r="E20" i="30"/>
  <c r="D20" i="30"/>
  <c r="C20" i="30"/>
  <c r="B20" i="30"/>
  <c r="D19" i="30"/>
  <c r="C19" i="30"/>
  <c r="F19" i="30" s="1"/>
  <c r="B19" i="30"/>
  <c r="E18" i="30"/>
  <c r="D18" i="30"/>
  <c r="B18" i="30"/>
  <c r="E17" i="30"/>
  <c r="D17" i="30"/>
  <c r="C17" i="30"/>
  <c r="B17" i="30"/>
  <c r="E16" i="30"/>
  <c r="D16" i="30"/>
  <c r="C16" i="30"/>
  <c r="B16" i="30"/>
  <c r="E15" i="30"/>
  <c r="D15" i="30"/>
  <c r="C15" i="30"/>
  <c r="B15" i="30"/>
  <c r="O114" i="29"/>
  <c r="O112" i="29"/>
  <c r="O110" i="29"/>
  <c r="O105" i="29"/>
  <c r="O103" i="29"/>
  <c r="O97" i="29"/>
  <c r="O95" i="29"/>
  <c r="O69" i="29"/>
  <c r="O67" i="29"/>
  <c r="O65" i="29"/>
  <c r="O63" i="29"/>
  <c r="O52" i="29"/>
  <c r="O50" i="29"/>
  <c r="O48" i="29"/>
  <c r="O46" i="29"/>
  <c r="P30" i="29"/>
  <c r="P28" i="29"/>
  <c r="P26" i="29"/>
  <c r="P5" i="29"/>
  <c r="P3" i="29"/>
  <c r="F20" i="30" l="1"/>
  <c r="F21" i="30"/>
  <c r="F23" i="30"/>
  <c r="F18" i="30"/>
  <c r="F15" i="30"/>
  <c r="F22" i="30"/>
  <c r="F17" i="30"/>
  <c r="F16" i="30"/>
  <c r="H47" i="28"/>
  <c r="H46" i="28"/>
  <c r="H45" i="28"/>
  <c r="P28" i="14" l="1"/>
  <c r="Q28" i="14"/>
  <c r="Q15" i="14"/>
  <c r="Q8" i="14"/>
  <c r="P8" i="14"/>
  <c r="P15" i="14"/>
  <c r="E11" i="10"/>
  <c r="G10" i="10"/>
  <c r="G9" i="10"/>
  <c r="G8" i="10"/>
  <c r="G7" i="10"/>
  <c r="G6" i="10"/>
  <c r="G5" i="10"/>
  <c r="G4" i="10"/>
  <c r="G3" i="10"/>
  <c r="D161" i="17"/>
  <c r="D160" i="17"/>
  <c r="D159" i="17"/>
  <c r="D158" i="17"/>
  <c r="D157" i="17"/>
  <c r="D156" i="17"/>
  <c r="D155" i="17"/>
  <c r="D154" i="17"/>
  <c r="D153" i="17"/>
  <c r="D152" i="17"/>
  <c r="B130" i="17"/>
  <c r="G135" i="17"/>
  <c r="F135" i="17"/>
  <c r="E135" i="17"/>
  <c r="D135" i="17"/>
  <c r="C135" i="17"/>
  <c r="B135" i="17"/>
  <c r="G134" i="17"/>
  <c r="F134" i="17"/>
  <c r="E134" i="17"/>
  <c r="D134" i="17"/>
  <c r="C134" i="17"/>
  <c r="B134" i="17"/>
  <c r="G133" i="17"/>
  <c r="F133" i="17"/>
  <c r="E133" i="17"/>
  <c r="D133" i="17"/>
  <c r="C133" i="17"/>
  <c r="B133" i="17"/>
  <c r="G132" i="17"/>
  <c r="D132" i="17"/>
  <c r="C132" i="17"/>
  <c r="B132" i="17"/>
  <c r="G131" i="17"/>
  <c r="D131" i="17"/>
  <c r="C131" i="17"/>
  <c r="B131" i="17"/>
  <c r="G130" i="17"/>
  <c r="D130" i="17"/>
  <c r="C130" i="17"/>
  <c r="G129" i="17"/>
  <c r="D129" i="17"/>
  <c r="C129" i="17"/>
  <c r="B129" i="17"/>
  <c r="M114" i="17"/>
  <c r="L114" i="17"/>
  <c r="M110" i="17"/>
  <c r="L110" i="17"/>
  <c r="M106" i="17"/>
  <c r="L106" i="17"/>
  <c r="O114" i="17"/>
  <c r="N114" i="17"/>
  <c r="K114" i="17"/>
  <c r="J114" i="17"/>
  <c r="I114" i="17"/>
  <c r="O110" i="17"/>
  <c r="N110" i="17"/>
  <c r="K110" i="17"/>
  <c r="J110" i="17"/>
  <c r="I110" i="17"/>
  <c r="O106" i="17"/>
  <c r="N106" i="17"/>
  <c r="K106" i="17"/>
  <c r="J106" i="17"/>
  <c r="I106" i="17"/>
  <c r="O102" i="17"/>
  <c r="N102" i="17"/>
  <c r="K102" i="17"/>
  <c r="J102" i="17"/>
  <c r="I102" i="17"/>
  <c r="I98" i="17"/>
  <c r="O98" i="17"/>
  <c r="N98" i="17"/>
  <c r="K98" i="17"/>
  <c r="J98" i="17"/>
  <c r="O94" i="17"/>
  <c r="N94" i="17"/>
  <c r="K94" i="17"/>
  <c r="J94" i="17"/>
  <c r="I94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O56" i="17"/>
  <c r="O55" i="17"/>
  <c r="O54" i="17"/>
  <c r="O53" i="17"/>
  <c r="O52" i="17"/>
  <c r="O51" i="17"/>
  <c r="O50" i="17"/>
  <c r="O49" i="17"/>
  <c r="O48" i="17"/>
  <c r="O4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G11" i="10" l="1"/>
</calcChain>
</file>

<file path=xl/sharedStrings.xml><?xml version="1.0" encoding="utf-8"?>
<sst xmlns="http://schemas.openxmlformats.org/spreadsheetml/2006/main" count="3427" uniqueCount="725">
  <si>
    <t>Transactions</t>
  </si>
  <si>
    <t>Project</t>
  </si>
  <si>
    <t>Recall</t>
  </si>
  <si>
    <t>Year</t>
  </si>
  <si>
    <t>KSLOC</t>
  </si>
  <si>
    <t>Contributors</t>
  </si>
  <si>
    <t>Duration (Months)</t>
  </si>
  <si>
    <t>Total Projects</t>
  </si>
  <si>
    <t>2-306</t>
  </si>
  <si>
    <t>14-45</t>
  </si>
  <si>
    <t>20-68</t>
  </si>
  <si>
    <t>17-86</t>
  </si>
  <si>
    <t>Run-time and manual time for 39 function points</t>
  </si>
  <si>
    <t>Measurement 1</t>
  </si>
  <si>
    <t>Measurement 2</t>
  </si>
  <si>
    <t>Cost of Automation</t>
  </si>
  <si>
    <t>Cost of Manual Effort</t>
  </si>
  <si>
    <t>42 min</t>
  </si>
  <si>
    <t>2h 10 min</t>
  </si>
  <si>
    <t>57 min</t>
  </si>
  <si>
    <t>3h 15 min</t>
  </si>
  <si>
    <t>Developer 1</t>
  </si>
  <si>
    <t>Developer 2</t>
  </si>
  <si>
    <t>Total</t>
  </si>
  <si>
    <t>Proj</t>
  </si>
  <si>
    <t>Source Code</t>
  </si>
  <si>
    <t>Web Applications</t>
  </si>
  <si>
    <t>Mobile Applications</t>
  </si>
  <si>
    <t>Software Quality Analysis as a Service (SQUAAD)</t>
  </si>
  <si>
    <t>Name</t>
  </si>
  <si>
    <t>URL</t>
  </si>
  <si>
    <t>C:\Users\flyqk\Documents\Google Drive\2020 Spring\577 Data\577_data\CS 577 Team Account Folders\f17team01\FinalDeliverables</t>
  </si>
  <si>
    <t>f17team01</t>
  </si>
  <si>
    <t>f17team02</t>
  </si>
  <si>
    <t>f17team03</t>
  </si>
  <si>
    <t>f17team04</t>
  </si>
  <si>
    <t>f17team05</t>
  </si>
  <si>
    <t>f17team06</t>
  </si>
  <si>
    <t>f17team07</t>
  </si>
  <si>
    <t>COSMIC – SYSTEM</t>
  </si>
  <si>
    <t>C:\Users\flyqk\Documents\Google Drive\2020 Spring\577 Data\577_data\CS 577 Team Account Folders\f17team02\Development\TA</t>
  </si>
  <si>
    <t>C:\Users\flyqk\Documents\Google Drive\2020 Spring\577 Data\577_data\CS 577 Team Account Folders\f17team03\Development</t>
  </si>
  <si>
    <t>Swim Meet Sign-Up</t>
  </si>
  <si>
    <t>C:\Users\flyqk\Documents\Google Drive\2020 Spring\577 Data\577_data\CS 577 Team Account Folders\f17team04\Development</t>
  </si>
  <si>
    <t>Populic</t>
  </si>
  <si>
    <t>Smart Locks Control</t>
  </si>
  <si>
    <t>C:\Users\flyqk\Documents\Google Drive\2020 Spring\577 Data\577_data\CS 577 Team Account Folders\f17team05\Development</t>
  </si>
  <si>
    <t>C:\Users\flyqk\Documents\Google Drive\2020 Spring\577 Data\577_data\CS 577 Team Account Folders\f17team06\Development</t>
  </si>
  <si>
    <t>Diabetes Health Platform</t>
  </si>
  <si>
    <t>C:\Users\flyqk\Documents\Google Drive\2020 Spring\577 Data\577_data\CS 577 Team Account Folders\f17team07\Development</t>
  </si>
  <si>
    <t>Scriptonomics</t>
  </si>
  <si>
    <t>f18team01</t>
  </si>
  <si>
    <t>f18team02</t>
  </si>
  <si>
    <t>f18team03</t>
  </si>
  <si>
    <t>f18team04</t>
  </si>
  <si>
    <t>f18team05</t>
  </si>
  <si>
    <t>f18team06</t>
  </si>
  <si>
    <t>f18team07</t>
  </si>
  <si>
    <t>Renge</t>
  </si>
  <si>
    <t>Real Estate Investment and Review Tool</t>
  </si>
  <si>
    <t>C:\Users\flyqk\Documents\Google Drive\2020 Spring\577 Data\577_data\CS 577 Team Account Folders\f18team02\development</t>
  </si>
  <si>
    <t>Discovery Tool</t>
  </si>
  <si>
    <t>C:\Users\flyqk\Documents\Google Drive\2020 Spring\577 Data\577_data\CS 577 Team Account Folders\f18team03\Development</t>
  </si>
  <si>
    <t>Holistic Office</t>
  </si>
  <si>
    <t>C:\Users\flyqk\Documents\Google Drive\2020 Spring\577 Data\577_data\CS 577 Team Account Folders\f18team04\Development\S19</t>
  </si>
  <si>
    <t>Perfecto Coffee</t>
  </si>
  <si>
    <t>Family Proud</t>
  </si>
  <si>
    <t>C:\Users\flyqk\Documents\Google Drive\2020 Spring\577 Data\577_data\CS 577 Team Account Folders\f18team06\FD\As-Built-Package</t>
  </si>
  <si>
    <t>Mental Math</t>
  </si>
  <si>
    <t>C:\Users\flyqk\Documents\Google Drive\2020 Spring\577 Data\577_data\CS 577 Team Account Folders\f18team07\Development</t>
  </si>
  <si>
    <t>f19team01</t>
  </si>
  <si>
    <t>f19team02</t>
  </si>
  <si>
    <t>f19team03</t>
  </si>
  <si>
    <t>f19team04</t>
  </si>
  <si>
    <t>f19team05</t>
  </si>
  <si>
    <t>f19team06</t>
  </si>
  <si>
    <t>f19team07</t>
  </si>
  <si>
    <t>f19team08</t>
  </si>
  <si>
    <t>f19team09</t>
  </si>
  <si>
    <t>f19team10</t>
  </si>
  <si>
    <t>f19team11</t>
  </si>
  <si>
    <t>f19team12</t>
  </si>
  <si>
    <t>f19team13</t>
  </si>
  <si>
    <t>C:\Users\flyqk\Documents\Google Drive\2020 Spring\577 Data\577_data\CS 577 Team Account Folders\f19team01\Development</t>
  </si>
  <si>
    <t>Research Portal</t>
  </si>
  <si>
    <t>Online English Academy</t>
  </si>
  <si>
    <t>C:\Users\flyqk\Documents\Google Drive\2020 Spring\577 Data\577_data\CS 577 Team Account Folders\f19team02\Development</t>
  </si>
  <si>
    <t>C:\Users\flyqk\Documents\Google Drive\2020 Spring\577 Data\577_data\CS 577 Team Account Folders\f19team03\Development</t>
  </si>
  <si>
    <t>Edtera</t>
  </si>
  <si>
    <t>Field Progress Web App</t>
  </si>
  <si>
    <t>C:\Users\flyqk\Documents\Google Drive\2020 Spring\577 Data\577_data\CS 577 Team Account Folders\f19team04\Development</t>
  </si>
  <si>
    <t>Vigilance Risk Solutions Workplace Violence Case</t>
  </si>
  <si>
    <t>C:\Users\flyqk\Documents\Google Drive\2020 Spring\577 Data\577_data\CS 577 Team Account Folders\f19team05\Development</t>
  </si>
  <si>
    <t>C:\Users\flyqk\Documents\Google Drive\2020 Spring\577 Data\577_data\CS 577 Team Account Folders\f19team06</t>
  </si>
  <si>
    <t>Winbook 2.0</t>
  </si>
  <si>
    <t>C:\Users\flyqk\Documents\Google Drive\2020 Spring\577 Data\577_data\CS 577 Team Account Folders\f19team07\AllDocuments\Development</t>
  </si>
  <si>
    <t>Personalized Patient Engagement Mobile Application</t>
  </si>
  <si>
    <t>C:\Users\flyqk\Documents\Google Drive\2020 Spring\577 Data\577_data\CS 577 Team Account Folders\f19team08</t>
  </si>
  <si>
    <t>DONO</t>
  </si>
  <si>
    <t>DONO Gear</t>
  </si>
  <si>
    <t>WitsMo</t>
  </si>
  <si>
    <t>C:\Users\flyqk\Documents\Google Drive\2020 Spring\577 Data\577_data\CS 577 Team Account Folders\f19team11\Documents\Foundations</t>
  </si>
  <si>
    <t>Project Gift Buddy</t>
  </si>
  <si>
    <t>C:\Users\flyqk\Documents\Google Drive\2020 Spring\577 Data\577_data\CS 577 Team Account Folders\f19team12\Foundations</t>
  </si>
  <si>
    <t>Mentor Program Software</t>
  </si>
  <si>
    <t>C:\Users\flyqk\Documents\Google Drive\2020 Spring\577 Data\577_data\CS 577 Team Account Folders\f19team13\FD</t>
  </si>
  <si>
    <t>C:\Users\flyqk\Documents\Google Drive\2020 Spring\577 Data\577_data\CS 577 Team Account Folders\f18team01\Development</t>
  </si>
  <si>
    <t>Android</t>
  </si>
  <si>
    <t>iOS</t>
  </si>
  <si>
    <t>Others</t>
  </si>
  <si>
    <t>TOTAL</t>
  </si>
  <si>
    <t>Quarter</t>
  </si>
  <si>
    <t>Windows</t>
  </si>
  <si>
    <t>BlackBerry</t>
  </si>
  <si>
    <t>Symbian</t>
  </si>
  <si>
    <t>Other</t>
  </si>
  <si>
    <t>2017 Q1[225]</t>
  </si>
  <si>
    <t>–</t>
  </si>
  <si>
    <t>2016 Q4[225]</t>
  </si>
  <si>
    <t>2016 Q3[226]</t>
  </si>
  <si>
    <t>2016 Q2[226]</t>
  </si>
  <si>
    <t>2016 Q1[226]</t>
  </si>
  <si>
    <t>2015 Q4[226]</t>
  </si>
  <si>
    <t>2015 Q3[227]</t>
  </si>
  <si>
    <t>2015 Q2[228]</t>
  </si>
  <si>
    <t>2015 Q1[229]</t>
  </si>
  <si>
    <t>2014 Q4[230]</t>
  </si>
  <si>
    <t>2014 Q3[231]</t>
  </si>
  <si>
    <t>2014 Q2[232]</t>
  </si>
  <si>
    <t>2014 Q1[233]</t>
  </si>
  <si>
    <t>2013 Q4[234]</t>
  </si>
  <si>
    <t>2013 Q3[235]</t>
  </si>
  <si>
    <t>2013 Q2[236]</t>
  </si>
  <si>
    <t>2013 Q1[237]</t>
  </si>
  <si>
    <t>2012 Q4[238]</t>
  </si>
  <si>
    <t>2012 Q3[239]</t>
  </si>
  <si>
    <t>2012 Q2[240]</t>
  </si>
  <si>
    <t>2012 Q1[241]</t>
  </si>
  <si>
    <t>2011 Q4[238]</t>
  </si>
  <si>
    <t>2011 Q3[239]</t>
  </si>
  <si>
    <t>2011 Q2[240]</t>
  </si>
  <si>
    <t>2011 Q1[241]</t>
  </si>
  <si>
    <t>UC</t>
  </si>
  <si>
    <t>Team Size</t>
  </si>
  <si>
    <t>Requirements</t>
  </si>
  <si>
    <t>SLOC</t>
  </si>
  <si>
    <t>C:\Users\flyqk\Documents\Google Drive\2020 Spring\577 Data\577_data\CS 577 Team Account Folders\f17team01\FinalDeliverables\SYSTEM_ASBUILT_S18b_T01_V2.0</t>
  </si>
  <si>
    <t>Actors</t>
  </si>
  <si>
    <t>Requirements (win conditions)</t>
  </si>
  <si>
    <t>Capability Goals</t>
  </si>
  <si>
    <t>Level of Service Goals</t>
  </si>
  <si>
    <t>Organizational Goals</t>
  </si>
  <si>
    <t>Constraints</t>
  </si>
  <si>
    <t>C:\Users\flyqk\Documents\Google Drive\2020 Spring\577 Data\577_data\CS 577 Team Account Folders\f18team05\Development</t>
  </si>
  <si>
    <t>C:\Users\flyqk\Documents\Google Drive\2020 Spring\577 Data\577_data\CS 577 Team Account Folders\f19team09\Development</t>
  </si>
  <si>
    <t>PROJ</t>
  </si>
  <si>
    <t>UseCase_Num</t>
  </si>
  <si>
    <t>Tran_Num</t>
  </si>
  <si>
    <t>Functional Requirements</t>
  </si>
  <si>
    <t>Semester</t>
  </si>
  <si>
    <t>Fall 11</t>
  </si>
  <si>
    <t>Improving Thai CDC</t>
  </si>
  <si>
    <t>Istartonmonday.com</t>
  </si>
  <si>
    <t>LEMA FAMILY ACCOUNTABILITY SYSTEM</t>
  </si>
  <si>
    <t>Fall 11/Spring 12</t>
  </si>
  <si>
    <t>Los Angeles Child Guidance Clinic Employment Opportunities Online Application System</t>
  </si>
  <si>
    <t>Mission Science Information and Database System</t>
  </si>
  <si>
    <t>Leamos(TM)</t>
  </si>
  <si>
    <t>LADOT SCANNING</t>
  </si>
  <si>
    <t>Amer I Can Re-Up</t>
  </si>
  <si>
    <t>CRCD Management System</t>
  </si>
  <si>
    <t>LEMA Pilot School Integrated Scheduling System</t>
  </si>
  <si>
    <t>The Los Angeles Community Garden Inventory and Locator</t>
  </si>
  <si>
    <t>Transportation Grant Fund Database</t>
  </si>
  <si>
    <t>Type</t>
  </si>
  <si>
    <t>Web</t>
  </si>
  <si>
    <t>PC</t>
  </si>
  <si>
    <t>D:\ResearchSpace\Repositories\577 projects\fall2011\projects\team01\team01a\FD</t>
  </si>
  <si>
    <t>D:\ResearchSpace\Repositories\577 projects\fall2011\projects\team04\team04a\FinalDelivery</t>
  </si>
  <si>
    <t>D:\ResearchSpace\Repositories\577 projects\spring2012\projects\team05\FD</t>
  </si>
  <si>
    <t>D:\ResearchSpace\Repositories\577 projects\fall2011\projects\team06\team06a\FD</t>
  </si>
  <si>
    <t>D:\ResearchSpace\Repositories\577 projects\fall2011\projects\team08\team08a\FD</t>
  </si>
  <si>
    <t>web</t>
  </si>
  <si>
    <t>D:\ResearchSpace\Repositories\577 projects\fall2012\team10\team10a\Foundations</t>
  </si>
  <si>
    <t>XL 2</t>
  </si>
  <si>
    <t>fall2012</t>
  </si>
  <si>
    <t>United Direct Marketing</t>
  </si>
  <si>
    <t>fall2012/spring2013</t>
  </si>
  <si>
    <t>Improvement on VITA website</t>
  </si>
  <si>
    <t>Web Media Modernization 2012</t>
  </si>
  <si>
    <t>D:\ResearchSpace\Repositories\577 projects\spring2013\projects\team06\team06b\team06\Development</t>
  </si>
  <si>
    <t>Student Scheduling System</t>
  </si>
  <si>
    <t>FlowerSeeker</t>
  </si>
  <si>
    <t>Art &amp; Crafts Website</t>
  </si>
  <si>
    <t>Web-based product configurator and data service system</t>
  </si>
  <si>
    <t>Mission Science Information and Data Management System 2.0</t>
  </si>
  <si>
    <t>Pediatric Trauma Society Research Investigator Databank (PTS-RID)</t>
  </si>
  <si>
    <t>spring2014</t>
  </si>
  <si>
    <t>Fall13/Spring14</t>
  </si>
  <si>
    <t>Fall13</t>
  </si>
  <si>
    <t>fall2013</t>
  </si>
  <si>
    <t>S13b_PTS_RID</t>
  </si>
  <si>
    <t>S13b_SomaticsWeb_DataServices</t>
  </si>
  <si>
    <t>S13b_FlowerSeeker</t>
  </si>
  <si>
    <t>S13b_Student_Scheduling_System</t>
  </si>
  <si>
    <t>S13b_United_Direct_Marketing</t>
  </si>
  <si>
    <t>F13a_LA_Commons_upgradeof_website</t>
  </si>
  <si>
    <t>F13a_Cityof_LosAngeles_Personnel_Department_Mobile_Applications</t>
  </si>
  <si>
    <t xml:space="preserve">F13a_Mission_Science_Information_and Data_Management_System </t>
  </si>
  <si>
    <t>F13a_LiveRiot_Video_Editing_System_and_socialNetworking_enhancement</t>
  </si>
  <si>
    <t>S14b_E-LockBox</t>
  </si>
  <si>
    <t>F13a_Yanomamo Interactive CDROM</t>
  </si>
  <si>
    <t>S14b_ThrdPlace_Social_Networking</t>
  </si>
  <si>
    <t>S14b_Lose4Good.org_Database_Driven_Socially_Connected_Website</t>
  </si>
  <si>
    <t>F13a_City_of_LosAngeles_Public_Safety_Applicant_Resource_Center</t>
  </si>
  <si>
    <t>S14b_Student_Scheduling_Systemb</t>
  </si>
  <si>
    <t>F13a_Surgery_Assist</t>
  </si>
  <si>
    <t>F13a_OnlineWedding_Management_System</t>
  </si>
  <si>
    <t>F13a_Spherical_Modeling_Tool</t>
  </si>
  <si>
    <t>S14b_Healthy_Kids_Zone_SurveyApp</t>
  </si>
  <si>
    <t>S14b_JEP_Online_Platform</t>
  </si>
  <si>
    <t>F13a_MedFRS_Device_Diagnostic_Software</t>
  </si>
  <si>
    <t>Mobile</t>
  </si>
  <si>
    <t>D:\ResearchSpace\Repositories\577 projects\fall2013\projects\team01\team01a\team01a\Foundations</t>
  </si>
  <si>
    <t>D:\ResearchSpace\Repositories\577 projects\fall2013\projects\team02\team02b\Development</t>
  </si>
  <si>
    <t>D:\ResearchSpace\Repositories\577 projects\fall2013\projects\team03\team03a\Development</t>
  </si>
  <si>
    <t>D:\ResearchSpace\Repositories\577 projects\fall2013\projects\team05\team05b\team05\Development</t>
  </si>
  <si>
    <t>D:\ResearchSpace\Repositories\577 projects\fall2013\projects\team06\team06a\team06\Valuation</t>
  </si>
  <si>
    <t>D:\ResearchSpace\Repositories\577 projects\fall2013\projects\team11\team11a\FD (Final Deliverables)</t>
  </si>
  <si>
    <t>fall2015/spring2016</t>
  </si>
  <si>
    <t>fall2015</t>
  </si>
  <si>
    <t>fall2014</t>
  </si>
  <si>
    <t>fall2014/spring2015</t>
  </si>
  <si>
    <t>s16b_Picshare_RA</t>
  </si>
  <si>
    <t>s16b_Picshare_AA</t>
  </si>
  <si>
    <t>F15a_linggo</t>
  </si>
  <si>
    <t>F15a_combat_conflict</t>
  </si>
  <si>
    <t>F15a_tour_conductor</t>
  </si>
  <si>
    <t>F15a_construction_meeting_minutes_application</t>
  </si>
  <si>
    <t>F15a_nice_ecommerse</t>
  </si>
  <si>
    <t>F14a_tipsure_com</t>
  </si>
  <si>
    <t>F14a_snapp_voice_communication_system</t>
  </si>
  <si>
    <t>F14a_black_professionals_net</t>
  </si>
  <si>
    <t>f14a_e_lock_box</t>
  </si>
  <si>
    <t>F14a_women_at_work_website_redesign</t>
  </si>
  <si>
    <t>F14a_sharethetraining_com</t>
  </si>
  <si>
    <t>F14a_mobile_application_for_mobile_controlled_lighting</t>
  </si>
  <si>
    <t>f14a_gotrla</t>
  </si>
  <si>
    <t>S15b_we_are_trojans_network</t>
  </si>
  <si>
    <t>S15b_mission_science_irobots</t>
  </si>
  <si>
    <t>S16b_flower_seeker</t>
  </si>
  <si>
    <t>F14a_REFERsy</t>
  </si>
  <si>
    <t>f14a_cash_doctor</t>
  </si>
  <si>
    <t>s15b_snap_valet</t>
  </si>
  <si>
    <t>Hybrid</t>
  </si>
  <si>
    <t>mobile</t>
  </si>
  <si>
    <t>D:\ResearchSpace\Repositories\577 projects\fall2015\projects\team01\team01b\Development\RCP</t>
  </si>
  <si>
    <t>D:\ResearchSpace\Repositories\577 projects\fall2015\projects\team02\team02b\new\Final Deliverables</t>
  </si>
  <si>
    <t>D:\ResearchSpace\Repositories\577 projects\fall2015\projects\team03\team03a\FinalDeliveries</t>
  </si>
  <si>
    <t>D:\ResearchSpace\Repositories\577 projects\fall2015\projects\team04\team04a\team04a\Artifacts\Development</t>
  </si>
  <si>
    <t>D:\ResearchSpace\Repositories\577 projects\fall2015\projects\team05\team05a\Development</t>
  </si>
  <si>
    <t>D:\ResearchSpace\Repositories\577 projects\fall2015\projects\team06\team06a\team06a\DCR-ARB-Team06-Package\DCR-ARB-Team06-Package</t>
  </si>
  <si>
    <t>D:\ResearchSpace\Repositories\577 projects\fall2014\projects\team02\team02a\team02a\FINAL DELIVERABLE\FINAL DELIVERABLE</t>
  </si>
  <si>
    <t>D:\ResearchSpace\Repositories\577 projects\fall2014\projects\team05\team05a\team05a\dcr</t>
  </si>
  <si>
    <t>D:\ResearchSpace\Repositories\577 projects\fall2014\projects\team06\team06a\team06\Foundations</t>
  </si>
  <si>
    <t>D:\ResearchSpace\Repositories\577 projects\fall2014\projects\team08\team08a\team08a</t>
  </si>
  <si>
    <t>D:\ResearchSpace\Repositories\577 projects\fall2014\projects\team09\team09a\Development</t>
  </si>
  <si>
    <t>D:\ResearchSpace\Repositories\577 projects\fall2014\projects\team11\team11a\team11a\DCP</t>
  </si>
  <si>
    <t>D:\ResearchSpace\Repositories\577 projects\fall2014\projects\team13\team13a\Development</t>
  </si>
  <si>
    <t>D:\ResearchSpace\Repositories\577 projects\fall2014\projects\team14\team14a\Team14\Final Deliverables (FD)\System and Software Architecture Description</t>
  </si>
  <si>
    <t>D:\ResearchSpace\Repositories\577 projects\fall2014\projects\team15\team15a\team15a\DP</t>
  </si>
  <si>
    <t>D:\ResearchSpace\Repositories\577 projects\fall2014\projects\team01\team01b\Development</t>
  </si>
  <si>
    <t>D:\ResearchSpace\Repositories\577 projects\fall2014\projects\team07\team07b\team07\Development</t>
  </si>
  <si>
    <t>D:\ResearchSpace\Repositories\577 projects\fall2014\projects\team04\team04b\team04b\Final Deliverables-S15b</t>
  </si>
  <si>
    <t>D:\ResearchSpace\Repositories\577 projects\fall2014\projects\team10\team10a\Foundation</t>
  </si>
  <si>
    <t>D:\ResearchSpace\Repositories\577 projects\fall2014\projects\team12\team12b\team12\FinalDeliverables</t>
  </si>
  <si>
    <t>D:\ResearchSpace\Repositories\577 projects\fall2014\projects\team03\team03a\[18] As Built Package</t>
  </si>
  <si>
    <t>f15a_PicshareApp_RA</t>
  </si>
  <si>
    <t>s16b_PicshareApp_RA</t>
  </si>
  <si>
    <t>f15b_PicShare</t>
  </si>
  <si>
    <t>s16b_Picshare</t>
  </si>
  <si>
    <t>f15a_Lingggo</t>
  </si>
  <si>
    <t>f15a_CombatConflict</t>
  </si>
  <si>
    <t>f15a_Tour_Conductor</t>
  </si>
  <si>
    <t>f15a_ConstructionMeeting_MinutesApp</t>
  </si>
  <si>
    <t>f15a_NICE</t>
  </si>
  <si>
    <t>Hybird</t>
  </si>
  <si>
    <t>D:\ResearchSpace\Repositories\577 projects\fall2015\projects\team01\team01a\Foundation\DCP</t>
  </si>
  <si>
    <t>D:\ResearchSpace\Repositories\577 projects\fall2015\projects\team01\team01b\FD</t>
  </si>
  <si>
    <t>D:\ResearchSpace\Repositories\577 projects\fall2015\projects\team02\team02a\Foundations\DCP-Final</t>
  </si>
  <si>
    <t>D:\ResearchSpace\Repositories\577 projects\fall2015\projects\team05\team05a\FD</t>
  </si>
  <si>
    <t>D:\ResearchSpace\Repositories\577 projects\fall2015\projects\team07\team07a\Development</t>
  </si>
  <si>
    <t>fall2016</t>
  </si>
  <si>
    <t>fall2016/spring2017</t>
  </si>
  <si>
    <t>f16a_frenzy</t>
  </si>
  <si>
    <t>App</t>
  </si>
  <si>
    <t>D:\ResearchSpace\Repositories\577 projects\fall2016\projects\f16team01\FD\As Built Package</t>
  </si>
  <si>
    <t>f16a_vyma</t>
  </si>
  <si>
    <t>D:\ResearchSpace\Repositories\577 projects\fall2016\projects\f16team02\FD</t>
  </si>
  <si>
    <t>f16a_GoGrrrlsApp</t>
  </si>
  <si>
    <t>D:\ResearchSpace\Repositories\577 projects\fall2016\projects\f16team03\Project_docs\FD (Final Deliverables)\As Built Package</t>
  </si>
  <si>
    <t>f16a_ImageProcessing_Platform</t>
  </si>
  <si>
    <t>D:\ResearchSpace\Repositories\577 projects\fall2016\projects\f16team04\Development\As_Built_Package</t>
  </si>
  <si>
    <t>f16a_ShareWeb</t>
  </si>
  <si>
    <t>D:\ResearchSpace\Repositories\577 projects\fall2016\projects\f16team05\teamwebsite\FinalDeliverables</t>
  </si>
  <si>
    <t>f16a_Newlette_Coins</t>
  </si>
  <si>
    <t>D:\ResearchSpace\Repositories\577 projects\fall2016\projects\f16team06\FD</t>
  </si>
  <si>
    <t>f16a_Fuppy</t>
  </si>
  <si>
    <t>D:\ResearchSpace\Repositories\577 projects\fall2016\projects\f16team07\project\FD</t>
  </si>
  <si>
    <t>s17b_Fokcus</t>
  </si>
  <si>
    <t>D:\ResearchSpace\Repositories\577 projects\fall2016\projects\f16team08\FD</t>
  </si>
  <si>
    <t>s17b_FarmWorkers_SafetyApp</t>
  </si>
  <si>
    <t>D:\ResearchSpace\Repositories\577 projects\fall2016\projects\f16team09\AsBuilt</t>
  </si>
  <si>
    <t>s17b_eLockbox</t>
  </si>
  <si>
    <t>D:\ResearchSpace\Repositories\577 projects\fall2016\projects\f16team10\FD\2017Spring</t>
  </si>
  <si>
    <t>fall2017</t>
    <phoneticPr fontId="3" type="noConversion"/>
  </si>
  <si>
    <t>Software_Quality_Analysis_As_A_Service_SQUAAD</t>
    <phoneticPr fontId="3" type="noConversion"/>
  </si>
  <si>
    <t>Cosmic_System</t>
    <phoneticPr fontId="3" type="noConversion"/>
  </si>
  <si>
    <t>D:\ResearchSpace\Repositories\577 projects\fall2017\projects\f17team02\Foundations\DCP</t>
  </si>
  <si>
    <t>Swim_Meet_Sign_Up</t>
    <phoneticPr fontId="3" type="noConversion"/>
  </si>
  <si>
    <t>D:\ResearchSpace\Repositories\577 projects\fall2017\projects\f17team03\Foundations</t>
  </si>
  <si>
    <t>Populic</t>
    <phoneticPr fontId="3" type="noConversion"/>
  </si>
  <si>
    <t>Smart_Locks_Control</t>
    <phoneticPr fontId="3" type="noConversion"/>
  </si>
  <si>
    <t>Diabetes_Health_Platform</t>
    <phoneticPr fontId="3" type="noConversion"/>
  </si>
  <si>
    <t>Scriptonomics</t>
    <phoneticPr fontId="3" type="noConversion"/>
  </si>
  <si>
    <t>D:\ResearchSpace\Repositories\577 projects\fall2011\projects\team03\team03a_final\team03a\FD</t>
  </si>
  <si>
    <t>D:\ResearchSpace\Repositories\577 projects\fall2011\projects\team07\Team07a\Valuation</t>
  </si>
  <si>
    <t>D:\ResearchSpace\Repositories\577 projects\fall2011\projects\team09\Team09a\Team09\FD</t>
  </si>
  <si>
    <t>D:\ResearchSpace\Repositories\577 projects\fall2011\projects\team10\team10\Finaldeliverables</t>
  </si>
  <si>
    <t>D:\ResearchSpace\Repositories\577 projects\spring2012\projects\team12\team12b\team12b\Development</t>
  </si>
  <si>
    <t>D:\ResearchSpace\Repositories\577 projects\fall2013\projects\team04\team04a\team04a\Development\TPC</t>
  </si>
  <si>
    <t>D:\ResearchSpace\Repositories\577 projects\fall2013\projects\team09\team09a\Foundations</t>
  </si>
  <si>
    <t>D:\ResearchSpace\Repositories\577 projects\fall2013\projects\team10\team10b\team10b\Foundations\TA</t>
  </si>
  <si>
    <t>D:\ResearchSpace\Repositories\577 projects\fall2013\projects\team12\team12a\team12a\Development</t>
  </si>
  <si>
    <t>D:\ResearchSpace\Repositories\577 projects\fall2013\projects\team13\team13b\team13b\Development</t>
  </si>
  <si>
    <t>D:\ResearchSpace\Repositories\577 projects\fall2013\projects\team16\team16a\Archive\Valuation\DCPackage</t>
  </si>
  <si>
    <t>D:\ResearchSpace\Repositories\577 projects\fall2017\projects\f17team01\FinalDeliverables</t>
  </si>
  <si>
    <t>D:\ResearchSpace\Repositories\577 projects\fall2017\projects\f17team06\Development</t>
  </si>
  <si>
    <t>Number of Functional Requirements</t>
  </si>
  <si>
    <t>g1</t>
  </si>
  <si>
    <t>g2</t>
  </si>
  <si>
    <t>Group</t>
  </si>
  <si>
    <t>g3</t>
  </si>
  <si>
    <t>g4</t>
  </si>
  <si>
    <t>g5</t>
  </si>
  <si>
    <t>g6</t>
  </si>
  <si>
    <t>g7</t>
  </si>
  <si>
    <t>g8</t>
  </si>
  <si>
    <t>g9</t>
  </si>
  <si>
    <t>PRED(.25)</t>
  </si>
  <si>
    <t>COCOMO II (Bayes)</t>
  </si>
  <si>
    <t>IFPUG</t>
  </si>
  <si>
    <t>UCP</t>
  </si>
  <si>
    <t>COSMIC</t>
  </si>
  <si>
    <t>Mobile Apps</t>
  </si>
  <si>
    <t>Web Apps</t>
  </si>
  <si>
    <t>Data</t>
  </si>
  <si>
    <t>Average Number of Use Cases per Project</t>
  </si>
  <si>
    <t>Average Number of Functional Requirements per Project</t>
  </si>
  <si>
    <t>Actual</t>
  </si>
  <si>
    <t>(Person-hours)</t>
  </si>
  <si>
    <t>Phase-I:</t>
  </si>
  <si>
    <t>Phase-II:</t>
  </si>
  <si>
    <t>Analysis</t>
  </si>
  <si>
    <t>Phase-III:</t>
  </si>
  <si>
    <t>Design</t>
  </si>
  <si>
    <t>EUCP</t>
  </si>
  <si>
    <t>(SWT-I)</t>
  </si>
  <si>
    <t>Estimated</t>
  </si>
  <si>
    <t>EXUCP</t>
  </si>
  <si>
    <t>(SWT-II)</t>
  </si>
  <si>
    <t>DUCP</t>
  </si>
  <si>
    <t>(SWT-III)</t>
  </si>
  <si>
    <t>Location-based Advertisement Platform</t>
  </si>
  <si>
    <t>2014-2015</t>
  </si>
  <si>
    <t>PicShare App</t>
  </si>
  <si>
    <t>CarmaCam App</t>
  </si>
  <si>
    <t>2016-2018</t>
  </si>
  <si>
    <t>Tikiman Go</t>
  </si>
  <si>
    <t>2017-2018</t>
  </si>
  <si>
    <t>0-3</t>
  </si>
  <si>
    <t>&gt;=7</t>
  </si>
  <si>
    <t>0-4</t>
  </si>
  <si>
    <t>4~6</t>
  </si>
  <si>
    <t>5~6</t>
  </si>
  <si>
    <t>DETs</t>
  </si>
  <si>
    <t>0-5</t>
  </si>
  <si>
    <t>6~11</t>
  </si>
  <si>
    <t>&gt;=12</t>
  </si>
  <si>
    <t>Qauntile-1</t>
  </si>
  <si>
    <t>Quantile-2</t>
  </si>
  <si>
    <t>Quantile-3</t>
  </si>
  <si>
    <t>Quantile-4</t>
  </si>
  <si>
    <t>Quantile-5</t>
  </si>
  <si>
    <t>Quantile-6</t>
  </si>
  <si>
    <t>Phase-I</t>
  </si>
  <si>
    <t>Phase-II</t>
  </si>
  <si>
    <t>Phase-III</t>
  </si>
  <si>
    <t>avg.</t>
  </si>
  <si>
    <t>Frameworks</t>
  </si>
  <si>
    <t>REST</t>
  </si>
  <si>
    <t>Express JS</t>
  </si>
  <si>
    <t>ReactJS</t>
  </si>
  <si>
    <t>C:\Users\flyqk\Documents\Google Drive\2020 Spring\577 Data\577_data\CS 577 Team Account Folders\f17team02\FD</t>
  </si>
  <si>
    <t>AngularJS</t>
  </si>
  <si>
    <t>Bootstrap</t>
  </si>
  <si>
    <t>C:\Users\flyqk\Documents\Google Drive\2020 Spring\577 Data\577_data\CS 577 Team Account Folders\f17team03\FD</t>
  </si>
  <si>
    <t>PHP</t>
  </si>
  <si>
    <t>C:\Users\flyqk\Documents\Google Drive\2020 Spring\577 Data\577_data\CS 577 Team Account Folders\f17team04\FD</t>
  </si>
  <si>
    <t>AWS</t>
  </si>
  <si>
    <t>MongoDB</t>
  </si>
  <si>
    <t>C:\Users\flyqk\Documents\Google Drive\2020 Spring\577 Data\577_data\CS 577 Team Account Folders\f17team05\FD</t>
  </si>
  <si>
    <t>Architecture</t>
  </si>
  <si>
    <t>3-tier architecture</t>
  </si>
  <si>
    <t>Node.js</t>
  </si>
  <si>
    <t>C:\Users\flyqk\Documents\Google Drive\2020 Spring\577 Data\577_data\CS 577 Team Account Folders\f17team06</t>
  </si>
  <si>
    <t>MVC</t>
  </si>
  <si>
    <t>web&amp;android</t>
  </si>
  <si>
    <t>C:\Users\flyqk\Documents\Google Drive\2020 Spring\577 Data\577_data\CS 577 Team Account Folders\f17team07\FD</t>
  </si>
  <si>
    <t>HTML</t>
  </si>
  <si>
    <t>Django</t>
  </si>
  <si>
    <t>C:\Users\flyqk\Documents\Google Drive\2020 Spring\577 Data\577_data\CS 577 Team Account Folders\f18team01\FD\team01_F18\Foundations</t>
  </si>
  <si>
    <t>Renge App</t>
  </si>
  <si>
    <t>web&amp;ios</t>
  </si>
  <si>
    <t>Nodejs</t>
  </si>
  <si>
    <t>Swift</t>
  </si>
  <si>
    <t>C:\Users\flyqk\Documents\Google Drive\2020 Spring\577 Data\577_data\CS 577 Team Account Folders\f18team02\FD\Team02_F18\f18team02\development</t>
  </si>
  <si>
    <t>Prisma</t>
  </si>
  <si>
    <t>GraphQL</t>
  </si>
  <si>
    <t>Angular Material</t>
  </si>
  <si>
    <t>REAL ESTATE INVESTMENT AND REVIEW TOOL</t>
  </si>
  <si>
    <t>C:\Users\flyqk\Documents\Google Drive\2020 Spring\577 Data\577_data\CS 577 Team Account Folders\f18team03\FD</t>
  </si>
  <si>
    <t>Three-Tier</t>
  </si>
  <si>
    <t>Flask</t>
  </si>
  <si>
    <t>C:\Users\flyqk\Documents\Google Drive\2020 Spring\577 Data\577_data\CS 577 Team Account Folders\f18team04\FD</t>
  </si>
  <si>
    <t>3-Tier Architecture</t>
  </si>
  <si>
    <t>Client-Service</t>
  </si>
  <si>
    <t>Angular</t>
  </si>
  <si>
    <t>Spring Framework</t>
  </si>
  <si>
    <t>Cypress.io (UI)</t>
  </si>
  <si>
    <t>C:\Users\flyqk\Documents\Google Drive\2020 Spring\577 Data\577_data\CS 577 Team Account Folders\f18team05\FD</t>
  </si>
  <si>
    <t>Perfecto Coffee (Xpress Consistent Perfection)</t>
  </si>
  <si>
    <t>web&amp;mobile (hybrid)</t>
  </si>
  <si>
    <t>PhoneGap</t>
  </si>
  <si>
    <t>3 Tier Architecture</t>
  </si>
  <si>
    <t>C:\Users\flyqk\Documents\Google Drive\2020 Spring\577 Data\577_data\CS 577 Team Account Folders\f18team06\FD</t>
  </si>
  <si>
    <t>React.js</t>
  </si>
  <si>
    <t>Express.js</t>
  </si>
  <si>
    <t>Client-Server</t>
  </si>
  <si>
    <t>Firebase</t>
  </si>
  <si>
    <t>C:\Users\flyqk\Documents\Google Drive\2020 Spring\577 Data\577_data\CS 577 Team Account Folders\f18team07\FD\team07_F18\Development</t>
  </si>
  <si>
    <t>IOS</t>
  </si>
  <si>
    <t>Android&amp;IOS</t>
  </si>
  <si>
    <t>C:\Users\flyqk\Documents\Google Drive\2020 Spring\577 Data\577_data\CS 577 Team Account Folders\f19team01\FD</t>
  </si>
  <si>
    <t>MySQL</t>
  </si>
  <si>
    <t>JQuery</t>
  </si>
  <si>
    <t>C:\Users\flyqk\Documents\Google Drive\2020 Spring\577 Data\577_data\CS 577 Team Account Folders\f19team02\FD</t>
  </si>
  <si>
    <t>Online English Language Academy</t>
  </si>
  <si>
    <t>Firestore</t>
  </si>
  <si>
    <t>Spring Boot</t>
  </si>
  <si>
    <t>React</t>
  </si>
  <si>
    <t>C:\Users\flyqk\Documents\Google Drive\2020 Spring\577 Data\577_data\CS 577 Team Account Folders\f19team05\FD</t>
  </si>
  <si>
    <t>MVC Architecture</t>
  </si>
  <si>
    <t>Ruby</t>
  </si>
  <si>
    <t>Rails</t>
  </si>
  <si>
    <t>C:\Users\flyqk\Documents\Google Drive\2020 Spring\577 Data\577_data\CS 577 Team Account Folders\f19team06\Foundations</t>
  </si>
  <si>
    <t>C2 Style</t>
  </si>
  <si>
    <t>C:\Users\flyqk\Documents\Google Drive\2020 Spring\577 Data\577_data\CS 577 Team Account Folders\f19team07\Development</t>
  </si>
  <si>
    <t>Java</t>
  </si>
  <si>
    <t>C:\Users\flyqk\Documents\Google Drive\2020 Spring\577 Data\577_data\CS 577 Team Account Folders\f19team08\FD\team08_F19\team08_F19\Foundations</t>
  </si>
  <si>
    <t>ReactNative &amp; ReactNative Modules</t>
  </si>
  <si>
    <t>Node.js/Express.js</t>
  </si>
  <si>
    <t>AWS EC2 host</t>
  </si>
  <si>
    <t>IOS (web backend)</t>
  </si>
  <si>
    <t>Android&amp;IOS (web backend)</t>
  </si>
  <si>
    <t>C:\Users\flyqk\Documents\Google Drive\2020 Spring\577 Data\577_data\CS 577 Team Account Folders\f19team09\FD</t>
  </si>
  <si>
    <t>Android (web backend)</t>
  </si>
  <si>
    <t>Three-tier architecture</t>
  </si>
  <si>
    <t>MBaaS</t>
  </si>
  <si>
    <t>C:\Users\flyqk\Documents\Google Drive\2020 Spring\577 Data\577_data\CS 577 Team Account Folders\f19team11\Documents\team11_F19\Foundations\DCP</t>
  </si>
  <si>
    <t>web&amp;mobile(hybrid)</t>
  </si>
  <si>
    <t>React Native</t>
  </si>
  <si>
    <t>TokBox</t>
  </si>
  <si>
    <t>C:\Users\flyqk\Documents\Google Drive\2020 Spring\577 Data\577_data\CS 577 Team Account Folders\f19team12\FD</t>
  </si>
  <si>
    <t>eact Native,</t>
  </si>
  <si>
    <t>ExpressJS</t>
  </si>
  <si>
    <t>Django Framework</t>
  </si>
  <si>
    <t>Azure</t>
  </si>
  <si>
    <t>C:\Users\flyqk\Documents\Google Drive\2020 Spring\577 Data\577_data\CS 577 Team Account Folders\f19team13\FD\SSAD_TRR_F19a_T13_V1.1</t>
  </si>
  <si>
    <t>WitsMo: Financial Therapy</t>
  </si>
  <si>
    <t>google adsense</t>
  </si>
  <si>
    <t>MVC Framework</t>
  </si>
  <si>
    <t>Microsfot Access</t>
  </si>
  <si>
    <t>Moodle 1.9 Platform</t>
  </si>
  <si>
    <t>Course Merchant</t>
  </si>
  <si>
    <t>MySQL 4.1.16</t>
  </si>
  <si>
    <t>Apache</t>
  </si>
  <si>
    <t>Adobe wallaby</t>
  </si>
  <si>
    <t>PHP 4.3.0</t>
  </si>
  <si>
    <t>C#</t>
  </si>
  <si>
    <t>ASP</t>
  </si>
  <si>
    <t xml:space="preserve"> NET</t>
  </si>
  <si>
    <t>Drupal</t>
  </si>
  <si>
    <t>Three tier architecture</t>
  </si>
  <si>
    <t>WAMP</t>
  </si>
  <si>
    <t>D:\ResearchSpace\Repositories\577 projects\spring2012\projects\team11\team11b\team11\FD</t>
  </si>
  <si>
    <t>Three-Tier Architecture(MVC) with Symfony</t>
  </si>
  <si>
    <t>D:\ResearchSpace\Repositories\577 projects\spring2012\projects\team13\team13\Development</t>
  </si>
  <si>
    <t xml:space="preserve">HTML </t>
  </si>
  <si>
    <t>Javascript</t>
  </si>
  <si>
    <t>D:\ResearchSpace\Repositories\577 projects\spring2012\projects\team14\team14b\team14\Development</t>
  </si>
  <si>
    <t>MS SQ Server</t>
  </si>
  <si>
    <t>Three-tier architecture pattern</t>
  </si>
  <si>
    <t>Client-server style</t>
  </si>
  <si>
    <t>Java Play framework for Java.</t>
  </si>
  <si>
    <t>Tomcat</t>
  </si>
  <si>
    <t>WordPress</t>
  </si>
  <si>
    <t>BlueHost</t>
  </si>
  <si>
    <t>Layered style (state-logic-display pattern)</t>
  </si>
  <si>
    <t>Component- based</t>
  </si>
  <si>
    <t>java</t>
  </si>
  <si>
    <t>Microsoft Access</t>
  </si>
  <si>
    <t>FaceBook/Twitter/Thumblr</t>
  </si>
  <si>
    <t xml:space="preserve">MVC </t>
  </si>
  <si>
    <t>DB2</t>
  </si>
  <si>
    <t>Java/Spring</t>
  </si>
  <si>
    <t>Apache Tomcat Server</t>
  </si>
  <si>
    <t>Jquery</t>
  </si>
  <si>
    <t>Godaddy</t>
  </si>
  <si>
    <t>Backbone.js</t>
  </si>
  <si>
    <t>MYSQL</t>
  </si>
  <si>
    <t>Client-server</t>
  </si>
  <si>
    <t>XAMP</t>
  </si>
  <si>
    <t>Google App Engine</t>
  </si>
  <si>
    <t>Wordpress</t>
  </si>
  <si>
    <t>Amazon EC2</t>
  </si>
  <si>
    <t>Python</t>
  </si>
  <si>
    <t>PostgreSQL</t>
  </si>
  <si>
    <t>MVC architecture</t>
  </si>
  <si>
    <t>Ruby on Rails</t>
  </si>
  <si>
    <t>Postgre SQL</t>
  </si>
  <si>
    <t>PHP/Wordpress</t>
  </si>
  <si>
    <t>Google Maps APIs</t>
  </si>
  <si>
    <t>JAVA</t>
  </si>
  <si>
    <t>Play Framework</t>
  </si>
  <si>
    <t>NodeJS</t>
  </si>
  <si>
    <t>Express</t>
  </si>
  <si>
    <t>Mongoose</t>
  </si>
  <si>
    <t>Phonegap</t>
  </si>
  <si>
    <t>Mysql</t>
  </si>
  <si>
    <t>Ajax</t>
  </si>
  <si>
    <t>PHP/Larvel</t>
  </si>
  <si>
    <t>C#/C</t>
  </si>
  <si>
    <t>java/spring</t>
  </si>
  <si>
    <t>HTML/CSS/Javascript</t>
  </si>
  <si>
    <t>PHP/CodeIgniter</t>
  </si>
  <si>
    <t>MSQL</t>
  </si>
  <si>
    <t>Nodejs/ackbone.js</t>
  </si>
  <si>
    <t>Apache Cordova</t>
  </si>
  <si>
    <t>Android(Braintree)</t>
  </si>
  <si>
    <t>PHP/Code Igniter</t>
  </si>
  <si>
    <t>PHP/Wordpress Gamil</t>
  </si>
  <si>
    <t>Front-end</t>
  </si>
  <si>
    <t>back-end</t>
  </si>
  <si>
    <t>DB</t>
  </si>
  <si>
    <t>Server</t>
  </si>
  <si>
    <t>Adobe wallaby;Moodle 1.9 Platform;Course Merchant</t>
  </si>
  <si>
    <t>C#;ASP; NET</t>
  </si>
  <si>
    <t>PHP/Drupal</t>
  </si>
  <si>
    <t>HTML;Javascript</t>
  </si>
  <si>
    <t>PHP;WordPress</t>
  </si>
  <si>
    <t>Java;Android</t>
  </si>
  <si>
    <t>Node.js/Express.js/Backbone.js</t>
  </si>
  <si>
    <t>PHP/WordPress</t>
  </si>
  <si>
    <t>Apache/Amazon EC2</t>
  </si>
  <si>
    <t>Java/Spring Play Framework</t>
  </si>
  <si>
    <t>NodeJS;Express</t>
  </si>
  <si>
    <t>Jquery/Bootstrap</t>
  </si>
  <si>
    <t>Nodejs/Swift</t>
  </si>
  <si>
    <t>GraphQL;Prisma</t>
  </si>
  <si>
    <t>AngularJs;Cypress.io (UI)</t>
  </si>
  <si>
    <t>PhoneGap;Express JS</t>
  </si>
  <si>
    <t>Express.js/React.js</t>
  </si>
  <si>
    <t>Rails/Ruby</t>
  </si>
  <si>
    <t>Android;IOS</t>
  </si>
  <si>
    <t>Android;MBaaS</t>
  </si>
  <si>
    <t>Backend</t>
  </si>
  <si>
    <t>Java/C#</t>
  </si>
  <si>
    <t>Nodejs/AngularJS</t>
  </si>
  <si>
    <t>Node.jsReactJS;Flask</t>
  </si>
  <si>
    <t>gotrla</t>
  </si>
  <si>
    <t>Android/IOS</t>
  </si>
  <si>
    <t>AngularJS/Bootstrap</t>
  </si>
  <si>
    <t>Directory</t>
  </si>
  <si>
    <t>GOTRLA</t>
  </si>
  <si>
    <t>ID</t>
  </si>
  <si>
    <t>Reat, D3, Canvas, Bootstrap, Node.js, Express, PostgreSQL, AWS, Mailgun</t>
  </si>
  <si>
    <t xml:space="preserve">HTML, CSS&amp;Bootstrap, Javascript, Angular JS, PHP, MySQL </t>
  </si>
  <si>
    <t>PHP, HTML/CSS, Javascript, Angular JS</t>
  </si>
  <si>
    <t>Reat Native, Firebase, MySQL, NodeJS</t>
  </si>
  <si>
    <t>Sumsung SmartThings REST API, ExpressJS Framework, AngularJS, NodeJS, HTML, CSS, Bootstrap'</t>
  </si>
  <si>
    <t>Android, Firebase</t>
  </si>
  <si>
    <t>Django, HTML, CSS, Bootstrap, Python, Facebook API, Twitter API</t>
  </si>
  <si>
    <t>Google Maps API, Server from some IaaS provider, Facebook API, Apple IOS, App Store</t>
  </si>
  <si>
    <t>GraphQL;Prisma; HTML, CSS, AngularJS, Angular Material, GraphQL, Node.js, SendGrid, A2Hosting, Prisma Cloud, Speakeay, Facebook API, Google Places API, Linkedin API, Prisma, Ultimate Social Media Icons</t>
  </si>
  <si>
    <t>Github, Python Flask, Node.js, React, Creative-TIM, JSON Web Token, Swagger UI</t>
  </si>
  <si>
    <t>Javascript, CSS, HTML, Java, MySQL, AWS suite</t>
  </si>
  <si>
    <t>AWS, Kiosk/coffee machines, mobile phone, MySQL, AWS S3, AWS Cognito, MapBox API, Javascript, Node.js, Express.js, HTML, CSS</t>
  </si>
  <si>
    <t>HTML, Reat.js, CSS, Firebase, React Big Calendar,</t>
  </si>
  <si>
    <t>Xcode, Swift</t>
  </si>
  <si>
    <t>FB API, Twitter API, Linkedin API, Dblp api, MySQL, Javascript, Sendgrid, HTML, CSS, Bootstrap</t>
  </si>
  <si>
    <t>React.js, Bootstrap, Ant-design, Node.js, Express.js, Rect API, Zoom API, NoSQL</t>
  </si>
  <si>
    <t>Java, Spring boost, HTML, CSS, React.js, Bootstrap, Redux, JSON Web Token, Gitlab</t>
  </si>
  <si>
    <t>Django, Python, React.js, HTML, CSS, MapBox</t>
  </si>
  <si>
    <t>HTML, CSS, Ruby on Rails, PostgreSQL, nginx, elasticsearch.</t>
  </si>
  <si>
    <t>Angular,js, Node.js, Bootstrap, MySQL</t>
  </si>
  <si>
    <t>Android Operating System, IOS Operation System, Java, Swift</t>
  </si>
  <si>
    <t>AWS, React Native, Node.js, MongoDB</t>
  </si>
  <si>
    <t>Android Studio, Parse, Back4App, Stripe Payment API, Firebase</t>
  </si>
  <si>
    <t>React-native, Node.js, Express.js, Jest, FullCalendar, Firebase, TokBox, Stripe payment system</t>
  </si>
  <si>
    <t>React Native, Node.js, AWS, MongoDB, Ads API, Facebook API, Mobile Phone</t>
  </si>
  <si>
    <t>Azure, Django, Python, MySQL, Jquery, Bootstrap, HTML, CSS, Azure Service</t>
  </si>
  <si>
    <r>
      <t>D:\</t>
    </r>
    <r>
      <rPr>
        <b/>
        <sz val="10"/>
        <color rgb="FF000000"/>
        <rFont val="Arial"/>
        <family val="2"/>
      </rPr>
      <t>ResearchSpace</t>
    </r>
    <r>
      <rPr>
        <sz val="10"/>
        <color rgb="FF000000"/>
        <rFont val="Arial"/>
      </rPr>
      <t>\Repositories\577 projects\fall2014\projects\team15\team15a\team15a\DP</t>
    </r>
  </si>
  <si>
    <t>Nodejs; Express.js</t>
  </si>
  <si>
    <t>HTML/Javascript/CSS, Bootstrap, Angular JS</t>
  </si>
  <si>
    <t>HTML/CSS/Javascript, Angular.js</t>
  </si>
  <si>
    <t>MySQl</t>
  </si>
  <si>
    <t>FireBase</t>
  </si>
  <si>
    <t>Node.js, Express.js</t>
  </si>
  <si>
    <t>Python/Django</t>
  </si>
  <si>
    <t>HTML/Javascript/CSS</t>
  </si>
  <si>
    <t>HTML/Javascript/CSS, Angular.js</t>
  </si>
  <si>
    <t>Prisma Cloud</t>
  </si>
  <si>
    <t>Reat.js</t>
  </si>
  <si>
    <t>Node.js, Python</t>
  </si>
  <si>
    <t>HTML/Javascript/CSS;AngularJs;Cypress.io (UI)</t>
  </si>
  <si>
    <t>Node.js; Express.js; PhoneGap</t>
  </si>
  <si>
    <t>HTML/Javascrpt/CSS</t>
  </si>
  <si>
    <t>HTML/Javascript/CSS, React.js</t>
  </si>
  <si>
    <t>Node.js; Express.js</t>
  </si>
  <si>
    <t>HTML/Javascript/CSS; Bootstrap</t>
  </si>
  <si>
    <t>Java; Swift</t>
  </si>
  <si>
    <t>HTML/Javascript/CSS; React.js; Bootstrap</t>
  </si>
  <si>
    <t>AngularJS, Bootstrap</t>
  </si>
  <si>
    <t>Node.js; Express.js; Phonegap</t>
  </si>
  <si>
    <t>React.js;</t>
  </si>
  <si>
    <t>Node.js;Express.js</t>
  </si>
  <si>
    <t>HTML/Java/CSS; Jquery; Bootstrap</t>
  </si>
  <si>
    <t>python</t>
  </si>
  <si>
    <t xml:space="preserve"> </t>
  </si>
  <si>
    <t>PRED(.25) (out-of-sample)</t>
  </si>
  <si>
    <t>Reference</t>
  </si>
  <si>
    <t>Calibrating Software Cost Models Using Bayesian Analysis</t>
  </si>
  <si>
    <t xml:space="preserve">Comparative Studies of the Model Evaluation Criterions MMRE and PRED in </t>
  </si>
  <si>
    <t>COCOMO 1997</t>
  </si>
  <si>
    <t>COSMIC Function Points Evaluation for Software Maintenance</t>
  </si>
  <si>
    <t>COSMIC function points: Theory and advanced practices</t>
  </si>
  <si>
    <t>A COSMIC function points based test effort estimation model for mobile applications</t>
  </si>
  <si>
    <t>cosmic-ffp approach to estimate web ap-plication development effort</t>
  </si>
  <si>
    <t>A Simulation Study of the Model Evaluation Criterion MMRE</t>
  </si>
  <si>
    <t>Data Set</t>
  </si>
  <si>
    <t>Data Points</t>
  </si>
  <si>
    <t>AA Projects</t>
  </si>
  <si>
    <t>PA Projects</t>
  </si>
  <si>
    <t>Web Projects</t>
  </si>
  <si>
    <t>Mobile (Android) Projects</t>
  </si>
  <si>
    <t>Other Apps</t>
  </si>
  <si>
    <t>SWT-I</t>
  </si>
  <si>
    <t>SWT-II</t>
  </si>
  <si>
    <t>SWT-III</t>
  </si>
  <si>
    <t>UCPs</t>
  </si>
  <si>
    <t>PRED1</t>
  </si>
  <si>
    <t>PRED2</t>
  </si>
  <si>
    <t>PRED3</t>
  </si>
  <si>
    <t>PRED4</t>
  </si>
  <si>
    <t>PRED5</t>
  </si>
  <si>
    <t>PRED(.15)</t>
  </si>
  <si>
    <t>PRED(.50)</t>
  </si>
  <si>
    <t>26 Android Projects</t>
  </si>
  <si>
    <t>LOG SLOC</t>
  </si>
  <si>
    <t>Mean</t>
  </si>
  <si>
    <t>std</t>
  </si>
  <si>
    <t>CSCI 577 Web Projects</t>
  </si>
  <si>
    <t>Open Source Mobile Projects</t>
  </si>
  <si>
    <t>Data Sets</t>
  </si>
  <si>
    <t>Procession</t>
  </si>
  <si>
    <t>Sample</t>
  </si>
  <si>
    <t>Confidence Level</t>
  </si>
  <si>
    <t>Perecentage</t>
  </si>
  <si>
    <t>Model</t>
  </si>
  <si>
    <t>Prior</t>
  </si>
  <si>
    <t>Regression</t>
  </si>
  <si>
    <t>Bayes</t>
  </si>
  <si>
    <t>Pearson's r</t>
  </si>
  <si>
    <t>Albrecht</t>
  </si>
  <si>
    <t>China</t>
  </si>
  <si>
    <t>Models</t>
  </si>
  <si>
    <t>Dataset</t>
  </si>
  <si>
    <t>Population</t>
  </si>
  <si>
    <t>Sample Size</t>
  </si>
  <si>
    <t>Web Services Projects</t>
  </si>
  <si>
    <t>Mobile App Projects</t>
  </si>
  <si>
    <t>Amer_I_Can_Re_Up</t>
  </si>
  <si>
    <t>Art_Crafts_Website</t>
  </si>
  <si>
    <t>F13a_Mission_Science_Information_and Data_Management_System</t>
  </si>
  <si>
    <t>F14a_soccer_data_web_crawler</t>
  </si>
  <si>
    <t>Improvementon_on_VITA_website</t>
  </si>
  <si>
    <t>Improving_Thai_CDC</t>
  </si>
  <si>
    <t>Istartonmonday_com</t>
  </si>
  <si>
    <t>Leamos_TM</t>
  </si>
  <si>
    <t>LEMA_FAMILY_ACCOUNTABILITY_SYSTEM</t>
  </si>
  <si>
    <t>LEMA_Pilot_School_Integrated_Scheduling_System</t>
  </si>
  <si>
    <t>Los_Angeles_Child_Guidance_Clinic_Employment_Opportunities_Online_Application_System</t>
  </si>
  <si>
    <t>Pediatric_Trauma_Society_Research_Investigator_Databank _PTS_RID</t>
  </si>
  <si>
    <t>S14b_Lose4Good</t>
  </si>
  <si>
    <t>s16b_combat_conflict</t>
  </si>
  <si>
    <t>Web_based_product_configurator_and_data_service_system</t>
  </si>
  <si>
    <t>Web_Media_Modernization_2012</t>
  </si>
  <si>
    <t>XL_2</t>
  </si>
  <si>
    <t>Iter1</t>
  </si>
  <si>
    <t>Iter2</t>
  </si>
  <si>
    <t>Iter3</t>
  </si>
  <si>
    <t>Iter4</t>
  </si>
  <si>
    <t>Iter5</t>
  </si>
  <si>
    <t>Iter6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</si>
</sst>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  <font>
      <b/>
      <sz val="16"/>
      <color rgb="FFFFFFFF"/>
      <name val="Calibri"/>
    </font>
    <font>
      <sz val="16"/>
      <color rgb="FF000000"/>
      <name val="Calibri"/>
    </font>
    <font>
      <sz val="10"/>
      <color rgb="FF000000"/>
      <name val="Arial"/>
    </font>
    <font>
      <sz val="8"/>
      <name val="Arial"/>
    </font>
    <font>
      <b/>
      <sz val="5"/>
      <color rgb="FF01010F"/>
      <name val="Arial"/>
      <family val="2"/>
    </font>
    <font>
      <b/>
      <sz val="5"/>
      <color rgb="FF2279BC"/>
      <name val="Arial"/>
      <family val="2"/>
    </font>
    <font>
      <sz val="5"/>
      <color rgb="FF01010F"/>
      <name val="Arial"/>
      <family val="2"/>
    </font>
    <font>
      <b/>
      <sz val="5"/>
      <color rgb="FF36AEC7"/>
      <name val="Arial"/>
      <family val="2"/>
    </font>
    <font>
      <b/>
      <sz val="5"/>
      <color rgb="FFACCB32"/>
      <name val="Arial"/>
      <family val="2"/>
    </font>
    <font>
      <b/>
      <sz val="12"/>
      <color rgb="FF000000"/>
      <name val="Calibri"/>
    </font>
    <font>
      <b/>
      <i/>
      <sz val="12"/>
      <color rgb="FF000000"/>
      <name val="Calibri"/>
    </font>
    <font>
      <sz val="12"/>
      <color rgb="FF000000"/>
      <name val="Calibri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8"/>
      <name val="Arial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6DCE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2" fillId="0" borderId="1"/>
  </cellStyleXfs>
  <cellXfs count="55">
    <xf numFmtId="0" fontId="0" fillId="0" borderId="0" xfId="0" applyFont="1" applyAlignment="1"/>
    <xf numFmtId="0" fontId="4" fillId="0" borderId="0" xfId="0" applyFont="1" applyAlignment="1"/>
    <xf numFmtId="0" fontId="5" fillId="2" borderId="2" xfId="0" applyFont="1" applyFill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center" vertical="center" wrapText="1" readingOrder="1"/>
    </xf>
    <xf numFmtId="16" fontId="6" fillId="4" borderId="4" xfId="0" applyNumberFormat="1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16" fontId="6" fillId="3" borderId="4" xfId="0" applyNumberFormat="1" applyFont="1" applyFill="1" applyBorder="1" applyAlignment="1">
      <alignment horizontal="center" vertical="center" wrapText="1" readingOrder="1"/>
    </xf>
    <xf numFmtId="17" fontId="6" fillId="4" borderId="4" xfId="0" applyNumberFormat="1" applyFont="1" applyFill="1" applyBorder="1" applyAlignment="1">
      <alignment horizontal="center" vertical="center" wrapText="1" readingOrder="1"/>
    </xf>
    <xf numFmtId="17" fontId="6" fillId="3" borderId="4" xfId="0" applyNumberFormat="1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9" fillId="7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10" fontId="11" fillId="5" borderId="0" xfId="0" applyNumberFormat="1" applyFont="1" applyFill="1" applyAlignment="1">
      <alignment vertical="center"/>
    </xf>
    <xf numFmtId="0" fontId="12" fillId="6" borderId="0" xfId="0" applyFont="1" applyFill="1" applyAlignment="1">
      <alignment vertical="center"/>
    </xf>
    <xf numFmtId="10" fontId="11" fillId="6" borderId="0" xfId="0" applyNumberFormat="1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10" fontId="9" fillId="8" borderId="0" xfId="0" applyNumberFormat="1" applyFont="1" applyFill="1" applyAlignment="1">
      <alignment horizontal="left" vertical="center"/>
    </xf>
    <xf numFmtId="9" fontId="0" fillId="0" borderId="0" xfId="0" applyNumberFormat="1" applyFont="1" applyAlignment="1"/>
    <xf numFmtId="9" fontId="0" fillId="0" borderId="0" xfId="1" applyFont="1" applyAlignment="1"/>
    <xf numFmtId="10" fontId="0" fillId="0" borderId="0" xfId="0" applyNumberFormat="1" applyFont="1" applyAlignment="1"/>
    <xf numFmtId="10" fontId="0" fillId="0" borderId="0" xfId="1" applyNumberFormat="1" applyFont="1" applyAlignment="1"/>
    <xf numFmtId="0" fontId="0" fillId="0" borderId="0" xfId="0"/>
    <xf numFmtId="0" fontId="2" fillId="0" borderId="1" xfId="2"/>
    <xf numFmtId="9" fontId="2" fillId="0" borderId="1" xfId="2" applyNumberFormat="1"/>
    <xf numFmtId="10" fontId="2" fillId="0" borderId="1" xfId="2" applyNumberFormat="1"/>
    <xf numFmtId="0" fontId="2" fillId="0" borderId="1" xfId="2" applyFill="1"/>
    <xf numFmtId="0" fontId="14" fillId="0" borderId="6" xfId="0" applyFont="1" applyBorder="1" applyAlignment="1">
      <alignment horizontal="center" vertical="center" wrapText="1" readingOrder="1"/>
    </xf>
    <xf numFmtId="0" fontId="14" fillId="0" borderId="7" xfId="0" applyFont="1" applyBorder="1" applyAlignment="1">
      <alignment horizontal="center" vertical="center" wrapText="1" readingOrder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 readingOrder="1"/>
    </xf>
    <xf numFmtId="0" fontId="14" fillId="0" borderId="5" xfId="0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horizontal="center" vertical="center" wrapText="1" readingOrder="1"/>
    </xf>
    <xf numFmtId="16" fontId="0" fillId="0" borderId="0" xfId="0" applyNumberFormat="1" applyFont="1" applyAlignment="1"/>
    <xf numFmtId="0" fontId="17" fillId="0" borderId="0" xfId="0" applyFont="1" applyAlignment="1"/>
    <xf numFmtId="0" fontId="17" fillId="0" borderId="0" xfId="0" applyFont="1"/>
    <xf numFmtId="0" fontId="4" fillId="0" borderId="0" xfId="0" applyFont="1"/>
    <xf numFmtId="0" fontId="14" fillId="0" borderId="6" xfId="0" applyFont="1" applyBorder="1" applyAlignment="1">
      <alignment horizontal="center" vertical="center" wrapText="1" readingOrder="1"/>
    </xf>
    <xf numFmtId="0" fontId="14" fillId="0" borderId="7" xfId="0" applyFont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 readingOrder="1"/>
    </xf>
    <xf numFmtId="0" fontId="1" fillId="0" borderId="1" xfId="2" applyFont="1"/>
    <xf numFmtId="0" fontId="19" fillId="0" borderId="0" xfId="0" applyFont="1" applyAlignment="1"/>
    <xf numFmtId="0" fontId="20" fillId="9" borderId="13" xfId="0" applyFont="1" applyFill="1" applyBorder="1" applyAlignment="1">
      <alignment vertical="center" wrapText="1"/>
    </xf>
    <xf numFmtId="0" fontId="20" fillId="9" borderId="14" xfId="0" applyFont="1" applyFill="1" applyBorder="1" applyAlignment="1">
      <alignment vertical="center" wrapText="1"/>
    </xf>
    <xf numFmtId="0" fontId="15" fillId="9" borderId="9" xfId="0" applyFont="1" applyFill="1" applyBorder="1" applyAlignment="1">
      <alignment horizontal="center" vertical="center" wrapText="1" readingOrder="1"/>
    </xf>
    <xf numFmtId="0" fontId="15" fillId="9" borderId="10" xfId="0" applyFont="1" applyFill="1" applyBorder="1" applyAlignment="1">
      <alignment horizontal="center" vertical="center" wrapText="1" readingOrder="1"/>
    </xf>
    <xf numFmtId="0" fontId="15" fillId="9" borderId="11" xfId="0" applyFont="1" applyFill="1" applyBorder="1" applyAlignment="1">
      <alignment horizontal="center" vertical="center" wrapText="1" readingOrder="1"/>
    </xf>
    <xf numFmtId="0" fontId="15" fillId="9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wrapText="1" readingOrder="1"/>
    </xf>
    <xf numFmtId="0" fontId="14" fillId="0" borderId="7" xfId="0" applyFont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 readingOrder="1"/>
    </xf>
  </cellXfs>
  <cellStyles count="3">
    <cellStyle name="Normal" xfId="0" builtinId="0"/>
    <cellStyle name="Normal 2" xfId="2" xr:uid="{99EE1E83-13B1-4321-B111-453B296FA54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'577_Projects_Trends'!$A$29</c:f>
              <c:strCache>
                <c:ptCount val="1"/>
                <c:pt idx="0">
                  <c:v>Average Number of Use Cases per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'577_Projects_Trends'!$B$28:$J$28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'577_Projects_Trends'!$B$29:$J$29</c:f>
              <c:numCache>
                <c:formatCode>General</c:formatCode>
                <c:ptCount val="9"/>
                <c:pt idx="0">
                  <c:v>10.31</c:v>
                </c:pt>
                <c:pt idx="1">
                  <c:v>11.58</c:v>
                </c:pt>
                <c:pt idx="2">
                  <c:v>11.1</c:v>
                </c:pt>
                <c:pt idx="3">
                  <c:v>14.56</c:v>
                </c:pt>
                <c:pt idx="4">
                  <c:v>13.29</c:v>
                </c:pt>
                <c:pt idx="5">
                  <c:v>15.42</c:v>
                </c:pt>
                <c:pt idx="6">
                  <c:v>15.86</c:v>
                </c:pt>
                <c:pt idx="7">
                  <c:v>17.57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6-4AB4-8358-EB609737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505520"/>
        <c:axId val="895001296"/>
      </c:lineChart>
      <c:catAx>
        <c:axId val="8885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01296"/>
        <c:crosses val="autoZero"/>
        <c:auto val="1"/>
        <c:lblAlgn val="ctr"/>
        <c:lblOffset val="100"/>
        <c:noMultiLvlLbl val="0"/>
      </c:catAx>
      <c:valAx>
        <c:axId val="895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Transaction_Analysis_Accuracy!$B$1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Transaction_Analysis_Accuracy!$A$2:$A$5</c:f>
              <c:strCache>
                <c:ptCount val="4"/>
                <c:pt idx="0">
                  <c:v>AA Projects</c:v>
                </c:pt>
                <c:pt idx="1">
                  <c:v>PA Projects</c:v>
                </c:pt>
                <c:pt idx="2">
                  <c:v>Web Services Projects</c:v>
                </c:pt>
                <c:pt idx="3">
                  <c:v>Mobile App Projects</c:v>
                </c:pt>
              </c:strCache>
            </c:strRef>
          </c:cat>
          <c:val>
            <c:numRef>
              <c:f>Transaction_Analysis_Accuracy!$B$2:$B$5</c:f>
              <c:numCache>
                <c:formatCode>General</c:formatCode>
                <c:ptCount val="4"/>
                <c:pt idx="0">
                  <c:v>6093</c:v>
                </c:pt>
                <c:pt idx="1">
                  <c:v>2109</c:v>
                </c:pt>
                <c:pt idx="2">
                  <c:v>2236</c:v>
                </c:pt>
                <c:pt idx="3">
                  <c:v>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B-4CEF-8E6F-2A68ABFAE571}"/>
            </c:ext>
          </c:extLst>
        </c:ser>
        <c:ser>
          <c:idx val="1"/>
          <c:order val="1"/>
          <c:tx>
            <c:strRef>
              <c:f>Transaction_Analysis_Accuracy!$C$1</c:f>
              <c:strCache>
                <c:ptCount val="1"/>
                <c:pt idx="0">
                  <c:v>Sample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Transaction_Analysis_Accuracy!$A$2:$A$5</c:f>
              <c:strCache>
                <c:ptCount val="4"/>
                <c:pt idx="0">
                  <c:v>AA Projects</c:v>
                </c:pt>
                <c:pt idx="1">
                  <c:v>PA Projects</c:v>
                </c:pt>
                <c:pt idx="2">
                  <c:v>Web Services Projects</c:v>
                </c:pt>
                <c:pt idx="3">
                  <c:v>Mobile App Projects</c:v>
                </c:pt>
              </c:strCache>
            </c:strRef>
          </c:cat>
          <c:val>
            <c:numRef>
              <c:f>Transaction_Analysis_Accuracy!$C$2:$C$5</c:f>
              <c:numCache>
                <c:formatCode>General</c:formatCode>
                <c:ptCount val="4"/>
                <c:pt idx="0">
                  <c:v>362</c:v>
                </c:pt>
                <c:pt idx="1">
                  <c:v>326</c:v>
                </c:pt>
                <c:pt idx="2">
                  <c:v>328</c:v>
                </c:pt>
                <c:pt idx="3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B-4CEF-8E6F-2A68ABFAE5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326799"/>
        <c:axId val="404434095"/>
      </c:barChart>
      <c:catAx>
        <c:axId val="4693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34095"/>
        <c:crosses val="autoZero"/>
        <c:auto val="1"/>
        <c:lblAlgn val="ctr"/>
        <c:lblOffset val="100"/>
        <c:noMultiLvlLbl val="0"/>
      </c:catAx>
      <c:valAx>
        <c:axId val="4044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Transaction_Analysis_Accuracy!$B$17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Transaction_Analysis_Accuracy!$A$18:$A$21</c:f>
              <c:strCache>
                <c:ptCount val="4"/>
                <c:pt idx="0">
                  <c:v>AA Projects</c:v>
                </c:pt>
                <c:pt idx="1">
                  <c:v>PA Projects</c:v>
                </c:pt>
                <c:pt idx="2">
                  <c:v>Web Services Projects</c:v>
                </c:pt>
                <c:pt idx="3">
                  <c:v>Mobile App Projects</c:v>
                </c:pt>
              </c:strCache>
            </c:strRef>
          </c:cat>
          <c:val>
            <c:numRef>
              <c:f>Transaction_Analysis_Accuracy!$B$18:$B$21</c:f>
              <c:numCache>
                <c:formatCode>0%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1-415B-9BE2-764D5D22ACB2}"/>
            </c:ext>
          </c:extLst>
        </c:ser>
        <c:ser>
          <c:idx val="1"/>
          <c:order val="1"/>
          <c:tx>
            <c:strRef>
              <c:f>Transaction_Analysis_Accuracy!$C$17</c:f>
              <c:strCache>
                <c:ptCount val="1"/>
                <c:pt idx="0">
                  <c:v>Procession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Transaction_Analysis_Accuracy!$A$18:$A$21</c:f>
              <c:strCache>
                <c:ptCount val="4"/>
                <c:pt idx="0">
                  <c:v>AA Projects</c:v>
                </c:pt>
                <c:pt idx="1">
                  <c:v>PA Projects</c:v>
                </c:pt>
                <c:pt idx="2">
                  <c:v>Web Services Projects</c:v>
                </c:pt>
                <c:pt idx="3">
                  <c:v>Mobile App Projects</c:v>
                </c:pt>
              </c:strCache>
            </c:strRef>
          </c:cat>
          <c:val>
            <c:numRef>
              <c:f>Transaction_Analysis_Accuracy!$C$18:$C$21</c:f>
              <c:numCache>
                <c:formatCode>0%</c:formatCode>
                <c:ptCount val="4"/>
                <c:pt idx="0">
                  <c:v>0.93</c:v>
                </c:pt>
                <c:pt idx="1">
                  <c:v>0.98</c:v>
                </c:pt>
                <c:pt idx="2">
                  <c:v>0.91</c:v>
                </c:pt>
                <c:pt idx="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1-415B-9BE2-764D5D22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348223"/>
        <c:axId val="341167503"/>
      </c:barChart>
      <c:catAx>
        <c:axId val="34034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67503"/>
        <c:crosses val="autoZero"/>
        <c:auto val="1"/>
        <c:lblAlgn val="ctr"/>
        <c:lblOffset val="100"/>
        <c:noMultiLvlLbl val="0"/>
      </c:catAx>
      <c:valAx>
        <c:axId val="3411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4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Benchmark_DS_Comparison!$B$1</c:f>
              <c:strCache>
                <c:ptCount val="1"/>
                <c:pt idx="0">
                  <c:v>Data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Benchmark_DS_Comparison!$A$2:$A$5</c:f>
              <c:strCache>
                <c:ptCount val="4"/>
                <c:pt idx="0">
                  <c:v>AA Projects</c:v>
                </c:pt>
                <c:pt idx="1">
                  <c:v>PA Projects</c:v>
                </c:pt>
                <c:pt idx="2">
                  <c:v>Web Projects</c:v>
                </c:pt>
                <c:pt idx="3">
                  <c:v>Mobile (Android) Projects</c:v>
                </c:pt>
              </c:strCache>
            </c:strRef>
          </c:cat>
          <c:val>
            <c:numRef>
              <c:f>Benchmark_DS_Comparison!$B$2:$B$5</c:f>
              <c:numCache>
                <c:formatCode>General</c:formatCode>
                <c:ptCount val="4"/>
                <c:pt idx="0">
                  <c:v>61</c:v>
                </c:pt>
                <c:pt idx="1">
                  <c:v>4</c:v>
                </c:pt>
                <c:pt idx="2">
                  <c:v>17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0B7-8CF2-FB6A6BBC0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821584"/>
        <c:axId val="981297472"/>
      </c:barChart>
      <c:catAx>
        <c:axId val="630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97472"/>
        <c:crosses val="autoZero"/>
        <c:auto val="1"/>
        <c:lblAlgn val="ctr"/>
        <c:lblOffset val="100"/>
        <c:noMultiLvlLbl val="0"/>
      </c:catAx>
      <c:valAx>
        <c:axId val="9812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Benchmark_DS_Comparison!$B$20</c:f>
              <c:strCache>
                <c:ptCount val="1"/>
                <c:pt idx="0">
                  <c:v>Mobile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Benchmark_DS_Comparison!$A$21:$A$24</c:f>
              <c:strCache>
                <c:ptCount val="4"/>
                <c:pt idx="0">
                  <c:v>PA Projects</c:v>
                </c:pt>
                <c:pt idx="1">
                  <c:v>AA Projects</c:v>
                </c:pt>
                <c:pt idx="2">
                  <c:v>CSCI 577 Web Projects</c:v>
                </c:pt>
                <c:pt idx="3">
                  <c:v>Open Source Mobile Projects</c:v>
                </c:pt>
              </c:strCache>
            </c:strRef>
          </c:cat>
          <c:val>
            <c:numRef>
              <c:f>Benchmark_DS_Comparison!$B$21:$B$24</c:f>
              <c:numCache>
                <c:formatCode>General</c:formatCode>
                <c:ptCount val="4"/>
                <c:pt idx="0">
                  <c:v>3</c:v>
                </c:pt>
                <c:pt idx="1">
                  <c:v>29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2-4980-8341-24CE86D9100D}"/>
            </c:ext>
          </c:extLst>
        </c:ser>
        <c:ser>
          <c:idx val="1"/>
          <c:order val="1"/>
          <c:tx>
            <c:strRef>
              <c:f>Benchmark_DS_Comparison!$C$20</c:f>
              <c:strCache>
                <c:ptCount val="1"/>
                <c:pt idx="0">
                  <c:v>Web Apps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Benchmark_DS_Comparison!$A$21:$A$24</c:f>
              <c:strCache>
                <c:ptCount val="4"/>
                <c:pt idx="0">
                  <c:v>PA Projects</c:v>
                </c:pt>
                <c:pt idx="1">
                  <c:v>AA Projects</c:v>
                </c:pt>
                <c:pt idx="2">
                  <c:v>CSCI 577 Web Projects</c:v>
                </c:pt>
                <c:pt idx="3">
                  <c:v>Open Source Mobile Projects</c:v>
                </c:pt>
              </c:strCache>
            </c:strRef>
          </c:cat>
          <c:val>
            <c:numRef>
              <c:f>Benchmark_DS_Comparison!$C$21:$C$24</c:f>
              <c:numCache>
                <c:formatCode>General</c:formatCode>
                <c:ptCount val="4"/>
                <c:pt idx="0">
                  <c:v>1</c:v>
                </c:pt>
                <c:pt idx="1">
                  <c:v>26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2-4980-8341-24CE86D9100D}"/>
            </c:ext>
          </c:extLst>
        </c:ser>
        <c:ser>
          <c:idx val="2"/>
          <c:order val="2"/>
          <c:tx>
            <c:strRef>
              <c:f>Benchmark_DS_Comparison!$D$20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Benchmark_DS_Comparison!$A$21:$A$24</c:f>
              <c:strCache>
                <c:ptCount val="4"/>
                <c:pt idx="0">
                  <c:v>PA Projects</c:v>
                </c:pt>
                <c:pt idx="1">
                  <c:v>AA Projects</c:v>
                </c:pt>
                <c:pt idx="2">
                  <c:v>CSCI 577 Web Projects</c:v>
                </c:pt>
                <c:pt idx="3">
                  <c:v>Open Source Mobile Projects</c:v>
                </c:pt>
              </c:strCache>
            </c:strRef>
          </c:cat>
          <c:val>
            <c:numRef>
              <c:f>Benchmark_DS_Comparison!$D$21:$D$24</c:f>
              <c:numCache>
                <c:formatCode>General</c:formatCode>
                <c:ptCount val="4"/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2-4980-8341-24CE86D91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0265632"/>
        <c:axId val="1017130464"/>
      </c:barChart>
      <c:catAx>
        <c:axId val="10202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30464"/>
        <c:crosses val="autoZero"/>
        <c:auto val="1"/>
        <c:lblAlgn val="ctr"/>
        <c:lblOffset val="100"/>
        <c:noMultiLvlLbl val="0"/>
      </c:catAx>
      <c:valAx>
        <c:axId val="1017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Benchmark_DS_Comparison!$B$64:$B$70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6-4FD7-9F3E-7E199D70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01632"/>
        <c:axId val="1017109664"/>
      </c:scatterChart>
      <c:valAx>
        <c:axId val="1010201632"/>
        <c:scaling>
          <c:orientation val="minMax"/>
          <c:max val="7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09664"/>
        <c:crosses val="autoZero"/>
        <c:crossBetween val="midCat"/>
      </c:valAx>
      <c:valAx>
        <c:axId val="101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Estimation_Accuracy_Analysis!$B$1</c:f>
              <c:strCache>
                <c:ptCount val="1"/>
                <c:pt idx="0">
                  <c:v>Pearson's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Estimation_Accuracy_Analysis!$A$2:$A$3</c:f>
              <c:strCache>
                <c:ptCount val="2"/>
                <c:pt idx="0">
                  <c:v>Albrecht</c:v>
                </c:pt>
                <c:pt idx="1">
                  <c:v>China</c:v>
                </c:pt>
              </c:strCache>
            </c:strRef>
          </c:cat>
          <c:val>
            <c:numRef>
              <c:f>Estimation_Accuracy_Analysis!$B$2:$B$3</c:f>
              <c:numCache>
                <c:formatCode>General</c:formatCode>
                <c:ptCount val="2"/>
                <c:pt idx="0">
                  <c:v>0.92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1-4B30-85F4-B35876857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0615263"/>
        <c:axId val="484995887"/>
      </c:barChart>
      <c:catAx>
        <c:axId val="4606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95887"/>
        <c:crosses val="autoZero"/>
        <c:auto val="1"/>
        <c:lblAlgn val="ctr"/>
        <c:lblOffset val="100"/>
        <c:noMultiLvlLbl val="0"/>
      </c:catAx>
      <c:valAx>
        <c:axId val="4849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Estimation_Accuracy_Analysis!$B$21</c:f>
              <c:strCache>
                <c:ptCount val="1"/>
                <c:pt idx="0">
                  <c:v>PRED(.25)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Estimation_Accuracy_Analysis!$A$22:$A$25</c:f>
              <c:strCache>
                <c:ptCount val="4"/>
                <c:pt idx="0">
                  <c:v>UCPs</c:v>
                </c:pt>
                <c:pt idx="1">
                  <c:v>SWT-I</c:v>
                </c:pt>
                <c:pt idx="2">
                  <c:v>SWT-II</c:v>
                </c:pt>
                <c:pt idx="3">
                  <c:v>SWT-III</c:v>
                </c:pt>
              </c:strCache>
            </c:strRef>
          </c:cat>
          <c:val>
            <c:numRef>
              <c:f>Estimation_Accuracy_Analysis!$B$22:$B$25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0.7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5B4-9BFB-C7C7C66F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19775"/>
        <c:axId val="484967599"/>
      </c:barChart>
      <c:catAx>
        <c:axId val="47651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67599"/>
        <c:crosses val="autoZero"/>
        <c:auto val="1"/>
        <c:lblAlgn val="ctr"/>
        <c:lblOffset val="100"/>
        <c:noMultiLvlLbl val="0"/>
      </c:catAx>
      <c:valAx>
        <c:axId val="484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Estimation_Accuracy_Analysis!$B$41</c:f>
              <c:strCache>
                <c:ptCount val="1"/>
                <c:pt idx="0">
                  <c:v>PRED(.25)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Estimation_Accuracy_Analysis!$A$42:$A$45</c:f>
              <c:strCache>
                <c:ptCount val="4"/>
                <c:pt idx="0">
                  <c:v>IFPUG</c:v>
                </c:pt>
                <c:pt idx="1">
                  <c:v>SWT-I</c:v>
                </c:pt>
                <c:pt idx="2">
                  <c:v>SWT-II</c:v>
                </c:pt>
                <c:pt idx="3">
                  <c:v>SWT-III</c:v>
                </c:pt>
              </c:strCache>
            </c:strRef>
          </c:cat>
          <c:val>
            <c:numRef>
              <c:f>Estimation_Accuracy_Analysis!$B$42:$B$45</c:f>
              <c:numCache>
                <c:formatCode>0%</c:formatCode>
                <c:ptCount val="4"/>
                <c:pt idx="0">
                  <c:v>0.25800000000000001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74F-BA83-54EC28B1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28863"/>
        <c:axId val="484989647"/>
      </c:barChart>
      <c:catAx>
        <c:axId val="4606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9647"/>
        <c:crosses val="autoZero"/>
        <c:auto val="1"/>
        <c:lblAlgn val="ctr"/>
        <c:lblOffset val="100"/>
        <c:noMultiLvlLbl val="0"/>
      </c:catAx>
      <c:valAx>
        <c:axId val="4849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PA_Accuracy_Analysis!$O$2</c:f>
              <c:strCache>
                <c:ptCount val="1"/>
                <c:pt idx="0">
                  <c:v>(Person-hours)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PA_Accuracy_Analysis!$L$3:$L$6</c:f>
              <c:numCache>
                <c:formatCode>General</c:formatCode>
                <c:ptCount val="4"/>
                <c:pt idx="0">
                  <c:v>370</c:v>
                </c:pt>
                <c:pt idx="1">
                  <c:v>200</c:v>
                </c:pt>
                <c:pt idx="2">
                  <c:v>125</c:v>
                </c:pt>
                <c:pt idx="3">
                  <c:v>95</c:v>
                </c:pt>
              </c:numCache>
            </c:numRef>
          </c:xVal>
          <c:yVal>
            <c:numRef>
              <c:f>PA_Accuracy_Analysis!$O$3:$O$6</c:f>
              <c:numCache>
                <c:formatCode>General</c:formatCode>
                <c:ptCount val="4"/>
                <c:pt idx="0">
                  <c:v>3680</c:v>
                </c:pt>
                <c:pt idx="1">
                  <c:v>2016</c:v>
                </c:pt>
                <c:pt idx="2">
                  <c:v>1392</c:v>
                </c:pt>
                <c:pt idx="3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E09-948B-8366D607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01184"/>
        <c:axId val="1871618672"/>
      </c:scatterChart>
      <c:valAx>
        <c:axId val="20503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8672"/>
        <c:crosses val="autoZero"/>
        <c:crossBetween val="midCat"/>
      </c:valAx>
      <c:valAx>
        <c:axId val="18716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PA_Accuracy_Analysis!$M$3:$M$6</c:f>
              <c:numCache>
                <c:formatCode>General</c:formatCode>
                <c:ptCount val="4"/>
                <c:pt idx="0">
                  <c:v>270</c:v>
                </c:pt>
                <c:pt idx="1">
                  <c:v>132</c:v>
                </c:pt>
                <c:pt idx="2">
                  <c:v>62</c:v>
                </c:pt>
                <c:pt idx="3">
                  <c:v>34</c:v>
                </c:pt>
              </c:numCache>
            </c:numRef>
          </c:xVal>
          <c:yVal>
            <c:numRef>
              <c:f>PA_Accuracy_Analysis!$O$3:$O$6</c:f>
              <c:numCache>
                <c:formatCode>General</c:formatCode>
                <c:ptCount val="4"/>
                <c:pt idx="0">
                  <c:v>3680</c:v>
                </c:pt>
                <c:pt idx="1">
                  <c:v>2016</c:v>
                </c:pt>
                <c:pt idx="2">
                  <c:v>1392</c:v>
                </c:pt>
                <c:pt idx="3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9-4E4A-ACB6-DF6460DED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1824"/>
        <c:axId val="1822651888"/>
      </c:scatterChart>
      <c:valAx>
        <c:axId val="3703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51888"/>
        <c:crosses val="autoZero"/>
        <c:crossBetween val="midCat"/>
      </c:valAx>
      <c:valAx>
        <c:axId val="1822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'577_Projects_Trends'!$A$2</c:f>
              <c:strCache>
                <c:ptCount val="1"/>
                <c:pt idx="0">
                  <c:v>Average Number of Use Cases per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'577_Projects_Trends'!$B$1:$J$1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'577_Projects_Trends'!$B$2:$J$2</c:f>
              <c:numCache>
                <c:formatCode>General</c:formatCode>
                <c:ptCount val="9"/>
                <c:pt idx="0">
                  <c:v>10.31</c:v>
                </c:pt>
                <c:pt idx="1">
                  <c:v>11.58</c:v>
                </c:pt>
                <c:pt idx="2">
                  <c:v>11.1</c:v>
                </c:pt>
                <c:pt idx="3">
                  <c:v>14.56</c:v>
                </c:pt>
                <c:pt idx="4">
                  <c:v>13.29</c:v>
                </c:pt>
                <c:pt idx="5">
                  <c:v>16.420000000000002</c:v>
                </c:pt>
                <c:pt idx="6">
                  <c:v>15.86</c:v>
                </c:pt>
                <c:pt idx="7">
                  <c:v>17.57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F-46F1-9411-4252DF9A2C31}"/>
            </c:ext>
          </c:extLst>
        </c:ser>
        <c:ser>
          <c:idx val="1"/>
          <c:order val="1"/>
          <c:tx>
            <c:strRef>
              <c:f>'577_Projects_Trends'!$A$3</c:f>
              <c:strCache>
                <c:ptCount val="1"/>
                <c:pt idx="0">
                  <c:v>Average Number of Functional Requirements per Project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'577_Projects_Trends'!$B$1:$J$1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'577_Projects_Trends'!$B$3:$J$3</c:f>
              <c:numCache>
                <c:formatCode>General</c:formatCode>
                <c:ptCount val="9"/>
                <c:pt idx="0">
                  <c:v>9.3000000000000007</c:v>
                </c:pt>
                <c:pt idx="1">
                  <c:v>11.2</c:v>
                </c:pt>
                <c:pt idx="2">
                  <c:v>10.199999999999999</c:v>
                </c:pt>
                <c:pt idx="3">
                  <c:v>11.21</c:v>
                </c:pt>
                <c:pt idx="4">
                  <c:v>12.03</c:v>
                </c:pt>
                <c:pt idx="5">
                  <c:v>14.3</c:v>
                </c:pt>
                <c:pt idx="6">
                  <c:v>16.57</c:v>
                </c:pt>
                <c:pt idx="7">
                  <c:v>15.87</c:v>
                </c:pt>
                <c:pt idx="8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F-46F1-9411-4252DF9A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622992"/>
        <c:axId val="680102592"/>
      </c:lineChart>
      <c:catAx>
        <c:axId val="6826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02592"/>
        <c:crosses val="autoZero"/>
        <c:auto val="1"/>
        <c:lblAlgn val="ctr"/>
        <c:lblOffset val="100"/>
        <c:noMultiLvlLbl val="0"/>
      </c:catAx>
      <c:valAx>
        <c:axId val="6801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PA_Accuracy_Analysis!$N$3:$N$6</c:f>
              <c:numCache>
                <c:formatCode>General</c:formatCode>
                <c:ptCount val="4"/>
                <c:pt idx="0">
                  <c:v>409</c:v>
                </c:pt>
                <c:pt idx="1">
                  <c:v>282</c:v>
                </c:pt>
                <c:pt idx="2">
                  <c:v>70</c:v>
                </c:pt>
                <c:pt idx="3">
                  <c:v>44</c:v>
                </c:pt>
              </c:numCache>
            </c:numRef>
          </c:xVal>
          <c:yVal>
            <c:numRef>
              <c:f>PA_Accuracy_Analysis!$O$3:$O$6</c:f>
              <c:numCache>
                <c:formatCode>General</c:formatCode>
                <c:ptCount val="4"/>
                <c:pt idx="0">
                  <c:v>3680</c:v>
                </c:pt>
                <c:pt idx="1">
                  <c:v>2016</c:v>
                </c:pt>
                <c:pt idx="2">
                  <c:v>1392</c:v>
                </c:pt>
                <c:pt idx="3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3-45D3-AD38-C3B90DE7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50864"/>
        <c:axId val="2067800768"/>
      </c:scatterChart>
      <c:valAx>
        <c:axId val="4291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00768"/>
        <c:crosses val="autoZero"/>
        <c:crossBetween val="midCat"/>
      </c:valAx>
      <c:valAx>
        <c:axId val="2067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PA_Accuracy_Analysis!$A$45</c:f>
              <c:strCache>
                <c:ptCount val="1"/>
                <c:pt idx="0">
                  <c:v>Phase-I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PA_Accuracy_Analysis!$B$44:$G$44</c:f>
              <c:strCache>
                <c:ptCount val="6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</c:strCache>
            </c:strRef>
          </c:cat>
          <c:val>
            <c:numRef>
              <c:f>PA_Accuracy_Analysis!$B$45:$G$45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469C-AA9B-649FD68524B2}"/>
            </c:ext>
          </c:extLst>
        </c:ser>
        <c:ser>
          <c:idx val="1"/>
          <c:order val="1"/>
          <c:tx>
            <c:strRef>
              <c:f>PA_Accuracy_Analysis!$A$46</c:f>
              <c:strCache>
                <c:ptCount val="1"/>
                <c:pt idx="0">
                  <c:v>Phase-II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PA_Accuracy_Analysis!$B$44:$G$44</c:f>
              <c:strCache>
                <c:ptCount val="6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</c:strCache>
            </c:strRef>
          </c:cat>
          <c:val>
            <c:numRef>
              <c:f>PA_Accuracy_Analysis!$B$46:$G$46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469C-AA9B-649FD68524B2}"/>
            </c:ext>
          </c:extLst>
        </c:ser>
        <c:ser>
          <c:idx val="2"/>
          <c:order val="2"/>
          <c:tx>
            <c:strRef>
              <c:f>PA_Accuracy_Analysis!$A$47</c:f>
              <c:strCache>
                <c:ptCount val="1"/>
                <c:pt idx="0">
                  <c:v>Phase-III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PA_Accuracy_Analysis!$B$44:$G$44</c:f>
              <c:strCache>
                <c:ptCount val="6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</c:strCache>
            </c:strRef>
          </c:cat>
          <c:val>
            <c:numRef>
              <c:f>PA_Accuracy_Analysis!$B$47:$G$47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5-469C-AA9B-649FD68524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0403184"/>
        <c:axId val="1328224576"/>
      </c:lineChart>
      <c:catAx>
        <c:axId val="20504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24576"/>
        <c:crosses val="autoZero"/>
        <c:auto val="1"/>
        <c:lblAlgn val="ctr"/>
        <c:lblOffset val="100"/>
        <c:noMultiLvlLbl val="0"/>
      </c:catAx>
      <c:valAx>
        <c:axId val="1328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PA_Accuracy_Analysis!$A$54</c:f>
              <c:strCache>
                <c:ptCount val="1"/>
                <c:pt idx="0">
                  <c:v>Phase-I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PA_Accuracy_Analysis!$B$53:$G$53</c:f>
              <c:strCache>
                <c:ptCount val="6"/>
                <c:pt idx="0">
                  <c:v>Qauntile-1</c:v>
                </c:pt>
                <c:pt idx="1">
                  <c:v>Quantile-2</c:v>
                </c:pt>
                <c:pt idx="2">
                  <c:v>Quantile-3</c:v>
                </c:pt>
                <c:pt idx="3">
                  <c:v>Quantile-4</c:v>
                </c:pt>
                <c:pt idx="4">
                  <c:v>Quantile-5</c:v>
                </c:pt>
                <c:pt idx="5">
                  <c:v>Quantile-6</c:v>
                </c:pt>
              </c:strCache>
            </c:strRef>
          </c:cat>
          <c:val>
            <c:numRef>
              <c:f>PA_Accuracy_Analysis!$B$54:$G$54</c:f>
              <c:numCache>
                <c:formatCode>General</c:formatCode>
                <c:ptCount val="6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C-477A-BB7C-D9D952AFFFA5}"/>
            </c:ext>
          </c:extLst>
        </c:ser>
        <c:ser>
          <c:idx val="1"/>
          <c:order val="1"/>
          <c:tx>
            <c:strRef>
              <c:f>PA_Accuracy_Analysis!$A$55</c:f>
              <c:strCache>
                <c:ptCount val="1"/>
                <c:pt idx="0">
                  <c:v>Phase-II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PA_Accuracy_Analysis!$B$53:$G$53</c:f>
              <c:strCache>
                <c:ptCount val="6"/>
                <c:pt idx="0">
                  <c:v>Qauntile-1</c:v>
                </c:pt>
                <c:pt idx="1">
                  <c:v>Quantile-2</c:v>
                </c:pt>
                <c:pt idx="2">
                  <c:v>Quantile-3</c:v>
                </c:pt>
                <c:pt idx="3">
                  <c:v>Quantile-4</c:v>
                </c:pt>
                <c:pt idx="4">
                  <c:v>Quantile-5</c:v>
                </c:pt>
                <c:pt idx="5">
                  <c:v>Quantile-6</c:v>
                </c:pt>
              </c:strCache>
            </c:strRef>
          </c:cat>
          <c:val>
            <c:numRef>
              <c:f>PA_Accuracy_Analysis!$B$55:$G$55</c:f>
              <c:numCache>
                <c:formatCode>General</c:formatCode>
                <c:ptCount val="6"/>
                <c:pt idx="0">
                  <c:v>0.91</c:v>
                </c:pt>
                <c:pt idx="1">
                  <c:v>0.92</c:v>
                </c:pt>
                <c:pt idx="2">
                  <c:v>0.93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C-477A-BB7C-D9D952AFFFA5}"/>
            </c:ext>
          </c:extLst>
        </c:ser>
        <c:ser>
          <c:idx val="2"/>
          <c:order val="2"/>
          <c:tx>
            <c:strRef>
              <c:f>PA_Accuracy_Analysis!$A$56</c:f>
              <c:strCache>
                <c:ptCount val="1"/>
                <c:pt idx="0">
                  <c:v>Phase-III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PA_Accuracy_Analysis!$B$53:$G$53</c:f>
              <c:strCache>
                <c:ptCount val="6"/>
                <c:pt idx="0">
                  <c:v>Qauntile-1</c:v>
                </c:pt>
                <c:pt idx="1">
                  <c:v>Quantile-2</c:v>
                </c:pt>
                <c:pt idx="2">
                  <c:v>Quantile-3</c:v>
                </c:pt>
                <c:pt idx="3">
                  <c:v>Quantile-4</c:v>
                </c:pt>
                <c:pt idx="4">
                  <c:v>Quantile-5</c:v>
                </c:pt>
                <c:pt idx="5">
                  <c:v>Quantile-6</c:v>
                </c:pt>
              </c:strCache>
            </c:strRef>
          </c:cat>
          <c:val>
            <c:numRef>
              <c:f>PA_Accuracy_Analysis!$B$56:$G$56</c:f>
              <c:numCache>
                <c:formatCode>General</c:formatCode>
                <c:ptCount val="6"/>
                <c:pt idx="0">
                  <c:v>0.91</c:v>
                </c:pt>
                <c:pt idx="1">
                  <c:v>0.94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C-477A-BB7C-D9D952AF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62304"/>
        <c:axId val="439510288"/>
      </c:lineChart>
      <c:catAx>
        <c:axId val="15577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0288"/>
        <c:crosses val="autoZero"/>
        <c:auto val="1"/>
        <c:lblAlgn val="ctr"/>
        <c:lblOffset val="100"/>
        <c:noMultiLvlLbl val="0"/>
      </c:catAx>
      <c:valAx>
        <c:axId val="4395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Bayes_Accuracy_Analysis!$B$1</c:f>
              <c:strCache>
                <c:ptCount val="1"/>
                <c:pt idx="0">
                  <c:v>Prior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Bayes_Accuracy_Analysis!$A$2:$A$4</c:f>
              <c:strCache>
                <c:ptCount val="3"/>
                <c:pt idx="0">
                  <c:v>SWT-I</c:v>
                </c:pt>
                <c:pt idx="1">
                  <c:v>SWT-II</c:v>
                </c:pt>
                <c:pt idx="2">
                  <c:v>SWT-III</c:v>
                </c:pt>
              </c:strCache>
            </c:strRef>
          </c:cat>
          <c:val>
            <c:numRef>
              <c:f>Bayes_Accuracy_Analysis!$B$2:$B$4</c:f>
              <c:numCache>
                <c:formatCode>0.00%</c:formatCode>
                <c:ptCount val="3"/>
                <c:pt idx="0">
                  <c:v>0.17230000000000001</c:v>
                </c:pt>
                <c:pt idx="1">
                  <c:v>0.18429999999999999</c:v>
                </c:pt>
                <c:pt idx="2">
                  <c:v>0.23330000000000001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F-4722-899E-E56C736F1850}"/>
            </c:ext>
          </c:extLst>
        </c:ser>
        <c:ser>
          <c:idx val="1"/>
          <c:order val="1"/>
          <c:tx>
            <c:strRef>
              <c:f>Bayes_Accuracy_Analysis!$C$1</c:f>
              <c:strCache>
                <c:ptCount val="1"/>
                <c:pt idx="0">
                  <c:v>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Bayes_Accuracy_Analysis!$A$2:$A$4</c:f>
              <c:strCache>
                <c:ptCount val="3"/>
                <c:pt idx="0">
                  <c:v>SWT-I</c:v>
                </c:pt>
                <c:pt idx="1">
                  <c:v>SWT-II</c:v>
                </c:pt>
                <c:pt idx="2">
                  <c:v>SWT-III</c:v>
                </c:pt>
              </c:strCache>
            </c:strRef>
          </c:cat>
          <c:val>
            <c:numRef>
              <c:f>Bayes_Accuracy_Analysis!$C$2:$C$4</c:f>
              <c:numCache>
                <c:formatCode>0.00%</c:formatCode>
                <c:ptCount val="3"/>
                <c:pt idx="0">
                  <c:v>0.2145</c:v>
                </c:pt>
                <c:pt idx="1">
                  <c:v>0.23119999999999999</c:v>
                </c:pt>
                <c:pt idx="2">
                  <c:v>0.31140000000000001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F-4722-899E-E56C736F1850}"/>
            </c:ext>
          </c:extLst>
        </c:ser>
        <c:ser>
          <c:idx val="2"/>
          <c:order val="2"/>
          <c:tx>
            <c:strRef>
              <c:f>Bayes_Accuracy_Analysis!$D$1</c:f>
              <c:strCache>
                <c:ptCount val="1"/>
                <c:pt idx="0">
                  <c:v>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Bayes_Accuracy_Analysis!$A$2:$A$4</c:f>
              <c:strCache>
                <c:ptCount val="3"/>
                <c:pt idx="0">
                  <c:v>SWT-I</c:v>
                </c:pt>
                <c:pt idx="1">
                  <c:v>SWT-II</c:v>
                </c:pt>
                <c:pt idx="2">
                  <c:v>SWT-III</c:v>
                </c:pt>
              </c:strCache>
            </c:strRef>
          </c:cat>
          <c:val>
            <c:numRef>
              <c:f>Bayes_Accuracy_Analysis!$D$2:$D$4</c:f>
              <c:numCache>
                <c:formatCode>0.00%</c:formatCode>
                <c:ptCount val="3"/>
                <c:pt idx="0">
                  <c:v>0.23780000000000001</c:v>
                </c:pt>
                <c:pt idx="1">
                  <c:v>0.2782</c:v>
                </c:pt>
                <c:pt idx="2">
                  <c:v>0.37109999999999999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F-4722-899E-E56C736F18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428239"/>
        <c:axId val="349314399"/>
      </c:barChart>
      <c:catAx>
        <c:axId val="3484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4399"/>
        <c:crosses val="autoZero"/>
        <c:auto val="1"/>
        <c:lblAlgn val="ctr"/>
        <c:lblOffset val="100"/>
        <c:noMultiLvlLbl val="0"/>
      </c:catAx>
      <c:valAx>
        <c:axId val="3493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Benchmark_accuracy_comparison!$B$49</c:f>
              <c:strCache>
                <c:ptCount val="1"/>
                <c:pt idx="0">
                  <c:v>PRED(.25)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Benchmark_accuracy_comparison!$A$50:$A$57</c:f>
              <c:strCache>
                <c:ptCount val="8"/>
                <c:pt idx="0">
                  <c:v>IFPUG</c:v>
                </c:pt>
                <c:pt idx="1">
                  <c:v>LOG SLOC</c:v>
                </c:pt>
                <c:pt idx="2">
                  <c:v>UCP</c:v>
                </c:pt>
                <c:pt idx="3">
                  <c:v>COSMIC</c:v>
                </c:pt>
                <c:pt idx="4">
                  <c:v>SLOC</c:v>
                </c:pt>
                <c:pt idx="5">
                  <c:v>SWT-I</c:v>
                </c:pt>
                <c:pt idx="6">
                  <c:v>SWT-II</c:v>
                </c:pt>
                <c:pt idx="7">
                  <c:v>SWT-III</c:v>
                </c:pt>
              </c:strCache>
            </c:strRef>
          </c:cat>
          <c:val>
            <c:numRef>
              <c:f>Benchmark_accuracy_comparison!$B$50:$B$57</c:f>
              <c:numCache>
                <c:formatCode>0%</c:formatCode>
                <c:ptCount val="8"/>
                <c:pt idx="0">
                  <c:v>0.38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0.3</c:v>
                </c:pt>
                <c:pt idx="5">
                  <c:v>0.31</c:v>
                </c:pt>
                <c:pt idx="6">
                  <c:v>0.37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E-43C0-AB18-FE3142A45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0479024"/>
        <c:axId val="1017143776"/>
      </c:barChart>
      <c:catAx>
        <c:axId val="10104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43776"/>
        <c:crosses val="autoZero"/>
        <c:auto val="1"/>
        <c:lblAlgn val="ctr"/>
        <c:lblOffset val="100"/>
        <c:noMultiLvlLbl val="0"/>
      </c:catAx>
      <c:valAx>
        <c:axId val="1017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Benchmark_accuracy_comparison!$C$32</c:f>
              <c:strCache>
                <c:ptCount val="1"/>
                <c:pt idx="0">
                  <c:v>PRED(.25)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Benchmark_accuracy_comparison!$A$33:$A$36</c:f>
              <c:strCache>
                <c:ptCount val="4"/>
                <c:pt idx="0">
                  <c:v>SWT-I</c:v>
                </c:pt>
                <c:pt idx="1">
                  <c:v>SWT-II</c:v>
                </c:pt>
                <c:pt idx="2">
                  <c:v>SWT-III</c:v>
                </c:pt>
                <c:pt idx="3">
                  <c:v>IFPUG</c:v>
                </c:pt>
              </c:strCache>
            </c:strRef>
          </c:cat>
          <c:val>
            <c:numRef>
              <c:f>Benchmark_accuracy_comparison!$C$33:$C$36</c:f>
              <c:numCache>
                <c:formatCode>0.00%</c:formatCode>
                <c:ptCount val="4"/>
                <c:pt idx="0">
                  <c:v>0.23799999999999999</c:v>
                </c:pt>
                <c:pt idx="1">
                  <c:v>0.27800000000000002</c:v>
                </c:pt>
                <c:pt idx="2">
                  <c:v>0.371</c:v>
                </c:pt>
                <c:pt idx="3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3-45B3-9810-AD9CDACC4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888944"/>
        <c:axId val="1017117152"/>
      </c:barChart>
      <c:catAx>
        <c:axId val="10188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17152"/>
        <c:crosses val="autoZero"/>
        <c:auto val="1"/>
        <c:lblAlgn val="ctr"/>
        <c:lblOffset val="100"/>
        <c:noMultiLvlLbl val="0"/>
      </c:catAx>
      <c:valAx>
        <c:axId val="10171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Benchmark_accuracy_comparison!$A$16</c:f>
              <c:strCache>
                <c:ptCount val="1"/>
                <c:pt idx="0">
                  <c:v>PRED(.25)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Benchmark_accuracy_comparison!$B$15:$E$15</c:f>
              <c:strCache>
                <c:ptCount val="4"/>
                <c:pt idx="0">
                  <c:v>SWT-I</c:v>
                </c:pt>
                <c:pt idx="1">
                  <c:v>SWT-II</c:v>
                </c:pt>
                <c:pt idx="2">
                  <c:v>SWT-III</c:v>
                </c:pt>
                <c:pt idx="3">
                  <c:v>UCPs</c:v>
                </c:pt>
              </c:strCache>
            </c:strRef>
          </c:cat>
          <c:val>
            <c:numRef>
              <c:f>Benchmark_accuracy_comparison!$B$16:$E$16</c:f>
              <c:numCache>
                <c:formatCode>0%</c:formatCode>
                <c:ptCount val="4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A-403E-9A1D-A28D904B28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6879616"/>
        <c:axId val="1017123392"/>
      </c:barChart>
      <c:catAx>
        <c:axId val="10068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23392"/>
        <c:crosses val="autoZero"/>
        <c:auto val="1"/>
        <c:lblAlgn val="ctr"/>
        <c:lblOffset val="100"/>
        <c:noMultiLvlLbl val="0"/>
      </c:catAx>
      <c:valAx>
        <c:axId val="10171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Benchmark_accuracy_comparison!$B$1</c:f>
              <c:strCache>
                <c:ptCount val="1"/>
                <c:pt idx="0">
                  <c:v>PRED(.25)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Benchmark_accuracy_comparison!$A$2:$A$5</c:f>
              <c:strCache>
                <c:ptCount val="4"/>
                <c:pt idx="0">
                  <c:v>COCOMO II (Bayes)</c:v>
                </c:pt>
                <c:pt idx="1">
                  <c:v>IFPUG</c:v>
                </c:pt>
                <c:pt idx="2">
                  <c:v>COSMIC</c:v>
                </c:pt>
                <c:pt idx="3">
                  <c:v>UCP</c:v>
                </c:pt>
              </c:strCache>
            </c:strRef>
          </c:cat>
          <c:val>
            <c:numRef>
              <c:f>Benchmark_accuracy_comparison!$B$2:$B$5</c:f>
              <c:numCache>
                <c:formatCode>0%</c:formatCode>
                <c:ptCount val="4"/>
                <c:pt idx="0">
                  <c:v>0.65</c:v>
                </c:pt>
                <c:pt idx="1">
                  <c:v>0.13</c:v>
                </c:pt>
                <c:pt idx="2">
                  <c:v>0.42199999999999999</c:v>
                </c:pt>
                <c:pt idx="3" formatCode="0.00%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B7-B3A3-A863F9A99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8979072"/>
        <c:axId val="166759328"/>
      </c:barChart>
      <c:catAx>
        <c:axId val="14689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9328"/>
        <c:crosses val="autoZero"/>
        <c:auto val="1"/>
        <c:lblAlgn val="ctr"/>
        <c:lblOffset val="100"/>
        <c:noMultiLvlLbl val="0"/>
      </c:catAx>
      <c:valAx>
        <c:axId val="16675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COSMIC_effort_analysis!$B$11</c:f>
              <c:strCache>
                <c:ptCount val="1"/>
                <c:pt idx="0">
                  <c:v>Cost of Automation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COSMIC_effort_analysis!$A$12:$A$13</c:f>
              <c:strCache>
                <c:ptCount val="2"/>
                <c:pt idx="0">
                  <c:v>Developer 1</c:v>
                </c:pt>
                <c:pt idx="1">
                  <c:v>Developer 2</c:v>
                </c:pt>
              </c:strCache>
            </c:strRef>
          </c:cat>
          <c:val>
            <c:numRef>
              <c:f>COSMIC_effort_analysis!$B$12:$B$13</c:f>
              <c:numCache>
                <c:formatCode>General</c:formatCode>
                <c:ptCount val="2"/>
                <c:pt idx="0">
                  <c:v>42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A-4BC6-B26A-6399FBD6C609}"/>
            </c:ext>
          </c:extLst>
        </c:ser>
        <c:ser>
          <c:idx val="1"/>
          <c:order val="1"/>
          <c:tx>
            <c:strRef>
              <c:f>COSMIC_effort_analysis!$C$11</c:f>
              <c:strCache>
                <c:ptCount val="1"/>
                <c:pt idx="0">
                  <c:v>Cost of Manual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COSMIC_effort_analysis!$A$12:$A$13</c:f>
              <c:strCache>
                <c:ptCount val="2"/>
                <c:pt idx="0">
                  <c:v>Developer 1</c:v>
                </c:pt>
                <c:pt idx="1">
                  <c:v>Developer 2</c:v>
                </c:pt>
              </c:strCache>
            </c:strRef>
          </c:cat>
          <c:val>
            <c:numRef>
              <c:f>COSMIC_effort_analysis!$C$12:$C$13</c:f>
              <c:numCache>
                <c:formatCode>General</c:formatCode>
                <c:ptCount val="2"/>
                <c:pt idx="0">
                  <c:v>130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A-4BC6-B26A-6399FBD6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141023"/>
        <c:axId val="328111775"/>
      </c:barChart>
      <c:catAx>
        <c:axId val="3281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1775"/>
        <c:crosses val="autoZero"/>
        <c:auto val="1"/>
        <c:lblAlgn val="ctr"/>
        <c:lblOffset val="100"/>
        <c:noMultiLvlLbl val="0"/>
      </c:catAx>
      <c:valAx>
        <c:axId val="3281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Counting Time</a:t>
                </a:r>
                <a:r>
                  <a:rPr lang="en-US" baseline="0"/>
                  <a:t> (Mintues)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15046109445517E-2"/>
          <c:y val="8.4778445762883126E-2"/>
          <c:w val="0.96371057353259093"/>
          <c:h val="0.74593623289373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'577_projects_trends_9'!$B$14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'577_projects_trends_9'!$B$15:$B$23</c:f>
              <c:numCache>
                <c:formatCode>General</c:formatCode>
                <c:ptCount val="9"/>
                <c:pt idx="0">
                  <c:v>0.62</c:v>
                </c:pt>
                <c:pt idx="1">
                  <c:v>0.57999999999999996</c:v>
                </c:pt>
                <c:pt idx="2">
                  <c:v>0.42</c:v>
                </c:pt>
                <c:pt idx="3">
                  <c:v>0.64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936-A388-531CB284D530}"/>
            </c:ext>
          </c:extLst>
        </c:ser>
        <c:ser>
          <c:idx val="1"/>
          <c:order val="1"/>
          <c:tx>
            <c:strRef>
              <c:f>'577_projects_trends_9'!$C$14</c:f>
              <c:strCache>
                <c:ptCount val="1"/>
                <c:pt idx="0">
                  <c:v>Java/C#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'577_projects_trends_9'!$C$15:$C$23</c:f>
              <c:numCache>
                <c:formatCode>General</c:formatCode>
                <c:ptCount val="9"/>
                <c:pt idx="0">
                  <c:v>0.31</c:v>
                </c:pt>
                <c:pt idx="1">
                  <c:v>0.36</c:v>
                </c:pt>
                <c:pt idx="2">
                  <c:v>0.28000000000000003</c:v>
                </c:pt>
                <c:pt idx="3">
                  <c:v>7.0000000000000007E-2</c:v>
                </c:pt>
                <c:pt idx="4">
                  <c:v>0.17</c:v>
                </c:pt>
                <c:pt idx="5">
                  <c:v>0.14000000000000001</c:v>
                </c:pt>
                <c:pt idx="6">
                  <c:v>0</c:v>
                </c:pt>
                <c:pt idx="7">
                  <c:v>0.17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936-A388-531CB284D530}"/>
            </c:ext>
          </c:extLst>
        </c:ser>
        <c:ser>
          <c:idx val="2"/>
          <c:order val="2"/>
          <c:tx>
            <c:strRef>
              <c:f>'577_projects_trends_9'!$D$14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'577_projects_trends_9'!$D$15:$D$23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0.13</c:v>
                </c:pt>
                <c:pt idx="4">
                  <c:v>0.17</c:v>
                </c:pt>
                <c:pt idx="5">
                  <c:v>0.21</c:v>
                </c:pt>
                <c:pt idx="6">
                  <c:v>0.6</c:v>
                </c:pt>
                <c:pt idx="7">
                  <c:v>0.83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936-A388-531CB284D530}"/>
            </c:ext>
          </c:extLst>
        </c:ser>
        <c:ser>
          <c:idx val="3"/>
          <c:order val="3"/>
          <c:tx>
            <c:strRef>
              <c:f>'577_projects_trends_9'!$E$14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'577_projects_trends_9'!$E$15:$E$23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7-4936-A388-531CB284D530}"/>
            </c:ext>
          </c:extLst>
        </c:ser>
        <c:ser>
          <c:idx val="4"/>
          <c:order val="4"/>
          <c:tx>
            <c:strRef>
              <c:f>'577_projects_trends_9'!$F$14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'577_projects_trends_9'!$F$15:$F$23</c:f>
              <c:numCache>
                <c:formatCode>General</c:formatCode>
                <c:ptCount val="9"/>
                <c:pt idx="0">
                  <c:v>7.0000000000000062E-2</c:v>
                </c:pt>
                <c:pt idx="1">
                  <c:v>6.0000000000000053E-2</c:v>
                </c:pt>
                <c:pt idx="2">
                  <c:v>0.10000000000000009</c:v>
                </c:pt>
                <c:pt idx="3">
                  <c:v>5.0000000000000044E-2</c:v>
                </c:pt>
                <c:pt idx="4">
                  <c:v>0</c:v>
                </c:pt>
                <c:pt idx="5">
                  <c:v>9.9999999999999978E-2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7-4936-A388-531CB284D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117840"/>
        <c:axId val="1865095056"/>
      </c:barChart>
      <c:catAx>
        <c:axId val="12311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5056"/>
        <c:crosses val="autoZero"/>
        <c:auto val="1"/>
        <c:lblAlgn val="ctr"/>
        <c:lblOffset val="100"/>
        <c:noMultiLvlLbl val="0"/>
      </c:catAx>
      <c:valAx>
        <c:axId val="1865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274022539704263"/>
          <c:y val="1.3681675445413006E-2"/>
          <c:w val="0.20220993195458148"/>
          <c:h val="6.146255259586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'577_projects_trends_9'!$A$63:$B$63</c:f>
              <c:strCache>
                <c:ptCount val="2"/>
                <c:pt idx="0">
                  <c:v>Web Applications</c:v>
                </c:pt>
                <c:pt idx="1">
                  <c:v>Mobile Applications</c:v>
                </c:pt>
              </c:strCache>
            </c:strRef>
          </c:cat>
          <c:val>
            <c:numRef>
              <c:f>'577_projects_trends_9'!$A$64:$B$64</c:f>
              <c:numCache>
                <c:formatCode>General</c:formatCode>
                <c:ptCount val="2"/>
                <c:pt idx="0">
                  <c:v>17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A-430A-9BFD-08AFAFEC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924768"/>
        <c:axId val="445408608"/>
      </c:barChart>
      <c:catAx>
        <c:axId val="20659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08608"/>
        <c:crosses val="autoZero"/>
        <c:auto val="1"/>
        <c:lblAlgn val="ctr"/>
        <c:lblOffset val="100"/>
        <c:noMultiLvlLbl val="0"/>
      </c:catAx>
      <c:valAx>
        <c:axId val="4454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179234137940743E-2"/>
          <c:y val="0.10460335136845628"/>
          <c:w val="0.9616238253726016"/>
          <c:h val="0.848593301647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'577_projects_trends_9'!$B$83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'577_projects_trends_9'!$A$84:$A$92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'577_projects_trends_9'!$B$84:$B$92</c:f>
              <c:numCache>
                <c:formatCode>0%</c:formatCode>
                <c:ptCount val="9"/>
                <c:pt idx="0">
                  <c:v>0.62</c:v>
                </c:pt>
                <c:pt idx="1">
                  <c:v>0.57999999999999996</c:v>
                </c:pt>
                <c:pt idx="2">
                  <c:v>0.42</c:v>
                </c:pt>
                <c:pt idx="3">
                  <c:v>0.64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6-415A-B723-85200306B78F}"/>
            </c:ext>
          </c:extLst>
        </c:ser>
        <c:ser>
          <c:idx val="1"/>
          <c:order val="1"/>
          <c:tx>
            <c:strRef>
              <c:f>'577_projects_trends_9'!$C$83</c:f>
              <c:strCache>
                <c:ptCount val="1"/>
                <c:pt idx="0">
                  <c:v>Java/C#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'577_projects_trends_9'!$A$84:$A$92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'577_projects_trends_9'!$C$84:$C$92</c:f>
              <c:numCache>
                <c:formatCode>0%</c:formatCode>
                <c:ptCount val="9"/>
                <c:pt idx="0">
                  <c:v>0.31</c:v>
                </c:pt>
                <c:pt idx="1">
                  <c:v>0.36</c:v>
                </c:pt>
                <c:pt idx="2">
                  <c:v>0.28000000000000003</c:v>
                </c:pt>
                <c:pt idx="3">
                  <c:v>7.0000000000000007E-2</c:v>
                </c:pt>
                <c:pt idx="4">
                  <c:v>0.17</c:v>
                </c:pt>
                <c:pt idx="5">
                  <c:v>0.14000000000000001</c:v>
                </c:pt>
                <c:pt idx="6">
                  <c:v>0</c:v>
                </c:pt>
                <c:pt idx="7">
                  <c:v>0.17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6-415A-B723-85200306B78F}"/>
            </c:ext>
          </c:extLst>
        </c:ser>
        <c:ser>
          <c:idx val="2"/>
          <c:order val="2"/>
          <c:tx>
            <c:strRef>
              <c:f>'577_projects_trends_9'!$D$83</c:f>
              <c:strCache>
                <c:ptCount val="1"/>
                <c:pt idx="0">
                  <c:v>Nodejs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'577_projects_trends_9'!$A$84:$A$92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'577_projects_trends_9'!$D$84:$D$92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0.13</c:v>
                </c:pt>
                <c:pt idx="4">
                  <c:v>0.17</c:v>
                </c:pt>
                <c:pt idx="5">
                  <c:v>0.21</c:v>
                </c:pt>
                <c:pt idx="6">
                  <c:v>0.6</c:v>
                </c:pt>
                <c:pt idx="7">
                  <c:v>0.83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6-415A-B723-85200306B78F}"/>
            </c:ext>
          </c:extLst>
        </c:ser>
        <c:ser>
          <c:idx val="3"/>
          <c:order val="3"/>
          <c:tx>
            <c:strRef>
              <c:f>'577_projects_trends_9'!$E$83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'577_projects_trends_9'!$A$84:$A$92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'577_projects_trends_9'!$E$84:$E$92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6-415A-B723-85200306B78F}"/>
            </c:ext>
          </c:extLst>
        </c:ser>
        <c:ser>
          <c:idx val="4"/>
          <c:order val="4"/>
          <c:tx>
            <c:strRef>
              <c:f>'577_projects_trends_9'!$F$83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'577_projects_trends_9'!$A$84:$A$92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'577_projects_trends_9'!$F$84:$F$92</c:f>
              <c:numCache>
                <c:formatCode>0%</c:formatCode>
                <c:ptCount val="9"/>
                <c:pt idx="0">
                  <c:v>7.0000000000000062E-2</c:v>
                </c:pt>
                <c:pt idx="1">
                  <c:v>6.0000000000000053E-2</c:v>
                </c:pt>
                <c:pt idx="2">
                  <c:v>0.10000000000000009</c:v>
                </c:pt>
                <c:pt idx="3">
                  <c:v>5.0000000000000044E-2</c:v>
                </c:pt>
                <c:pt idx="4">
                  <c:v>0</c:v>
                </c:pt>
                <c:pt idx="5">
                  <c:v>9.9999999999999978E-2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6-415A-B723-85200306B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456752"/>
        <c:axId val="1017177056"/>
      </c:barChart>
      <c:catAx>
        <c:axId val="6264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77056"/>
        <c:crosses val="autoZero"/>
        <c:auto val="1"/>
        <c:lblAlgn val="ctr"/>
        <c:lblOffset val="100"/>
        <c:noMultiLvlLbl val="0"/>
      </c:catAx>
      <c:valAx>
        <c:axId val="1017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Android_projects_Trends!$A$2</c:f>
              <c:strCache>
                <c:ptCount val="1"/>
                <c:pt idx="0">
                  <c:v>Android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Android_projects_Trends!$B$1:$H$1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Android_projects_Trends!$B$2:$H$2</c:f>
              <c:numCache>
                <c:formatCode>0.00%</c:formatCode>
                <c:ptCount val="7"/>
                <c:pt idx="0">
                  <c:v>0.85099999999999998</c:v>
                </c:pt>
                <c:pt idx="1">
                  <c:v>0.85099999999999998</c:v>
                </c:pt>
                <c:pt idx="2">
                  <c:v>0.86599999999999999</c:v>
                </c:pt>
                <c:pt idx="3">
                  <c:v>0.86599999999999999</c:v>
                </c:pt>
                <c:pt idx="4">
                  <c:v>0.86899999999999999</c:v>
                </c:pt>
                <c:pt idx="5">
                  <c:v>0.87</c:v>
                </c:pt>
                <c:pt idx="6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D-414B-BF32-9D807B0B406F}"/>
            </c:ext>
          </c:extLst>
        </c:ser>
        <c:ser>
          <c:idx val="1"/>
          <c:order val="1"/>
          <c:tx>
            <c:strRef>
              <c:f>Android_projects_Trends!$A$3</c:f>
              <c:strCache>
                <c:ptCount val="1"/>
                <c:pt idx="0">
                  <c:v>iOS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Android_projects_Trends!$B$1:$H$1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Android_projects_Trends!$B$3:$H$3</c:f>
              <c:numCache>
                <c:formatCode>0.00%</c:formatCode>
                <c:ptCount val="7"/>
                <c:pt idx="0">
                  <c:v>0.14699999999999999</c:v>
                </c:pt>
                <c:pt idx="1">
                  <c:v>0.14899999999999999</c:v>
                </c:pt>
                <c:pt idx="2">
                  <c:v>0.13400000000000001</c:v>
                </c:pt>
                <c:pt idx="3">
                  <c:v>0.13400000000000001</c:v>
                </c:pt>
                <c:pt idx="4">
                  <c:v>0.13100000000000001</c:v>
                </c:pt>
                <c:pt idx="5">
                  <c:v>0.13</c:v>
                </c:pt>
                <c:pt idx="6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D-414B-BF32-9D807B0B406F}"/>
            </c:ext>
          </c:extLst>
        </c:ser>
        <c:ser>
          <c:idx val="2"/>
          <c:order val="2"/>
          <c:tx>
            <c:strRef>
              <c:f>Android_projects_Trends!$A$4</c:f>
              <c:strCache>
                <c:ptCount val="1"/>
                <c:pt idx="0">
                  <c:v>Others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Android_projects_Trends!$B$1:$H$1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Android_projects_Trends!$B$4:$H$4</c:f>
              <c:numCache>
                <c:formatCode>0.00%</c:formatCode>
                <c:ptCount val="7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D-414B-BF32-9D807B0B40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7935456"/>
        <c:axId val="864459024"/>
      </c:lineChart>
      <c:catAx>
        <c:axId val="9079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59024"/>
        <c:crosses val="autoZero"/>
        <c:auto val="1"/>
        <c:lblAlgn val="ctr"/>
        <c:lblOffset val="100"/>
        <c:noMultiLvlLbl val="0"/>
      </c:catAx>
      <c:valAx>
        <c:axId val="8644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Android_projects_Trends!$B$151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Android_projects_Trends!$A$152:$A$161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Android_projects_Trends!$B$152:$B$161</c:f>
              <c:numCache>
                <c:formatCode>0.00%</c:formatCode>
                <c:ptCount val="10"/>
                <c:pt idx="0">
                  <c:v>0.49104754064622402</c:v>
                </c:pt>
                <c:pt idx="1">
                  <c:v>0.68582214765100669</c:v>
                </c:pt>
                <c:pt idx="2">
                  <c:v>0.78461078441144227</c:v>
                </c:pt>
                <c:pt idx="3">
                  <c:v>0.81522156516396593</c:v>
                </c:pt>
                <c:pt idx="4">
                  <c:v>0.81042703511641656</c:v>
                </c:pt>
                <c:pt idx="5">
                  <c:v>0.84720496894409936</c:v>
                </c:pt>
                <c:pt idx="6">
                  <c:v>0.85013069997095547</c:v>
                </c:pt>
                <c:pt idx="7">
                  <c:v>0.85099999999999998</c:v>
                </c:pt>
                <c:pt idx="8">
                  <c:v>0.86599999999999999</c:v>
                </c:pt>
                <c:pt idx="9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D-4843-95C1-B3532CB8BFAB}"/>
            </c:ext>
          </c:extLst>
        </c:ser>
        <c:ser>
          <c:idx val="1"/>
          <c:order val="1"/>
          <c:tx>
            <c:strRef>
              <c:f>Android_projects_Trends!$C$151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Android_projects_Trends!$A$152:$A$161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Android_projects_Trends!$C$152:$C$161</c:f>
              <c:numCache>
                <c:formatCode>0.00%</c:formatCode>
                <c:ptCount val="10"/>
                <c:pt idx="0">
                  <c:v>0.18851615558756946</c:v>
                </c:pt>
                <c:pt idx="1">
                  <c:v>0.18987695749440711</c:v>
                </c:pt>
                <c:pt idx="2">
                  <c:v>0.1528954450313964</c:v>
                </c:pt>
                <c:pt idx="3">
                  <c:v>0.14799170570616696</c:v>
                </c:pt>
                <c:pt idx="4">
                  <c:v>0.15570946298680957</c:v>
                </c:pt>
                <c:pt idx="5">
                  <c:v>0.14547964113181505</c:v>
                </c:pt>
                <c:pt idx="6">
                  <c:v>0.14696485623003194</c:v>
                </c:pt>
                <c:pt idx="7">
                  <c:v>0.14699999999999999</c:v>
                </c:pt>
                <c:pt idx="8">
                  <c:v>0.14899999999999999</c:v>
                </c:pt>
                <c:pt idx="9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D-4843-95C1-B3532CB8BFAB}"/>
            </c:ext>
          </c:extLst>
        </c:ser>
        <c:ser>
          <c:idx val="2"/>
          <c:order val="2"/>
          <c:tx>
            <c:strRef>
              <c:f>Android_projects_Trends!$D$151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Android_projects_Trends!$A$152:$A$161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Android_projects_Trends!$D$152:$D$161</c:f>
              <c:numCache>
                <c:formatCode>0.00%</c:formatCode>
                <c:ptCount val="10"/>
                <c:pt idx="0">
                  <c:v>0.32023050010290188</c:v>
                </c:pt>
                <c:pt idx="1">
                  <c:v>0.12430089485458612</c:v>
                </c:pt>
                <c:pt idx="2">
                  <c:v>6.2493770557161363E-2</c:v>
                </c:pt>
                <c:pt idx="3">
                  <c:v>3.2808540050687354E-2</c:v>
                </c:pt>
                <c:pt idx="4">
                  <c:v>3.2283437162844111E-2</c:v>
                </c:pt>
                <c:pt idx="5">
                  <c:v>7.3498964803312625E-3</c:v>
                </c:pt>
                <c:pt idx="6">
                  <c:v>1.9750217833284928E-3</c:v>
                </c:pt>
                <c:pt idx="7">
                  <c:v>7.3498964803312625E-3</c:v>
                </c:pt>
                <c:pt idx="8">
                  <c:v>7.3498964803312625E-3</c:v>
                </c:pt>
                <c:pt idx="9">
                  <c:v>1.9750217833284928E-3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D-4843-95C1-B3532CB8BF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7588176"/>
        <c:axId val="1225495312"/>
      </c:lineChart>
      <c:catAx>
        <c:axId val="8775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5312"/>
        <c:crosses val="autoZero"/>
        <c:auto val="1"/>
        <c:lblAlgn val="ctr"/>
        <c:lblOffset val="100"/>
        <c:noMultiLvlLbl val="0"/>
      </c:catAx>
      <c:valAx>
        <c:axId val="12254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Android_projects_trends_1!$G$1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Android_projects_trends_1!$A$2:$A$10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Android_projects_trends_1!$G$2:$G$10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14</c:v>
                </c:pt>
                <c:pt idx="7">
                  <c:v>11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1-4910-8BC1-424EEAD73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680271"/>
        <c:axId val="325983887"/>
      </c:barChart>
      <c:catAx>
        <c:axId val="1006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3887"/>
        <c:crosses val="autoZero"/>
        <c:auto val="1"/>
        <c:lblAlgn val="ctr"/>
        <c:lblOffset val="100"/>
        <c:noMultiLvlLbl val="0"/>
      </c:catAx>
      <c:valAx>
        <c:axId val="3259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Android_projects_trends_1!$E$1</c:f>
              <c:strCache>
                <c:ptCount val="1"/>
                <c:pt idx="0">
                  <c:v>Mobile 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Android_projects_trends_1!$A$2:$A$10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Android_projects_trends_1!$E$2:$E$10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B-4B6F-992A-DA426F7E2992}"/>
            </c:ext>
          </c:extLst>
        </c:ser>
        <c:ser>
          <c:idx val="1"/>
          <c:order val="1"/>
          <c:tx>
            <c:strRef>
              <c:f>Android_projects_trends_1!$F$1</c:f>
              <c:strCache>
                <c:ptCount val="1"/>
                <c:pt idx="0">
                  <c:v>Web Applications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Android_projects_trends_1!$A$2:$A$10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Android_projects_trends_1!$F$2:$F$10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B-4B6F-992A-DA426F7E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188944"/>
        <c:axId val="884577616"/>
      </c:barChart>
      <c:catAx>
        <c:axId val="12191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77616"/>
        <c:crosses val="autoZero"/>
        <c:auto val="1"/>
        <c:lblAlgn val="ctr"/>
        <c:lblOffset val="100"/>
        <c:noMultiLvlLbl val="0"/>
      </c:catAx>
      <c:valAx>
        <c:axId val="884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52F8EE78-6E4C-4392-9AA7-F073B0F92049}">
          <cx:tx>
            <cx:txData>
              <cx:f>_xlchart.v1.1</cx:f>
              <cx:v>Number of Functional Requirements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boxWhisker" uniqueId="{4185BD29-80F4-4CE3-A42F-EAFB9A7B1A5E}">
          <cx:tx>
            <cx:txData>
              <cx:f>_xlchart.v1.4</cx:f>
              <cx:v>Number of Functional Requirements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31</xdr:row>
      <xdr:rowOff>38100</xdr:rowOff>
    </xdr:from>
    <xdr:to>
      <xdr:col>9</xdr:col>
      <xdr:colOff>371475</xdr:colOff>
      <xdr:row>48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997A6-D4A4-45A8-9DDC-66761FAB0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12</xdr:col>
      <xdr:colOff>161925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AFC18-2966-4450-A5E1-92E69173D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152400</xdr:rowOff>
    </xdr:from>
    <xdr:to>
      <xdr:col>7</xdr:col>
      <xdr:colOff>57150</xdr:colOff>
      <xdr:row>25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D638FF-EACE-49AA-A71A-B7D6991A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9</xdr:row>
      <xdr:rowOff>0</xdr:rowOff>
    </xdr:from>
    <xdr:to>
      <xdr:col>14</xdr:col>
      <xdr:colOff>95250</xdr:colOff>
      <xdr:row>25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F9161F-117C-4843-A03B-157F3A091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9</xdr:row>
      <xdr:rowOff>0</xdr:rowOff>
    </xdr:from>
    <xdr:to>
      <xdr:col>21</xdr:col>
      <xdr:colOff>123825</xdr:colOff>
      <xdr:row>25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19D87-721B-4BD4-896E-9FB3EF445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28</xdr:row>
      <xdr:rowOff>28575</xdr:rowOff>
    </xdr:from>
    <xdr:to>
      <xdr:col>17</xdr:col>
      <xdr:colOff>276224</xdr:colOff>
      <xdr:row>48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4CBA8B-F807-4C0B-B616-CB65800C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49</xdr:row>
      <xdr:rowOff>9524</xdr:rowOff>
    </xdr:from>
    <xdr:to>
      <xdr:col>17</xdr:col>
      <xdr:colOff>228600</xdr:colOff>
      <xdr:row>68</xdr:row>
      <xdr:rowOff>28574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0E3901-9DF5-4438-9E3A-9E74A910F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11</xdr:col>
      <xdr:colOff>257175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1A73-842D-40F0-816F-BBE6CC8F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0</xdr:rowOff>
    </xdr:from>
    <xdr:to>
      <xdr:col>15</xdr:col>
      <xdr:colOff>390525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380CC0-55F3-4B7C-9C73-718CE06E4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17</xdr:col>
      <xdr:colOff>376238</xdr:colOff>
      <xdr:row>47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FCF424-2B7E-45E4-BF6B-9A381976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18</xdr:col>
      <xdr:colOff>428625</xdr:colOff>
      <xdr:row>28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0D8D24-B6B6-4578-901B-2E549260B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16</xdr:col>
      <xdr:colOff>435768</xdr:colOff>
      <xdr:row>13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DFE6CC-2D72-4B07-A653-1DDB0B3C3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147637</xdr:rowOff>
    </xdr:from>
    <xdr:to>
      <xdr:col>7</xdr:col>
      <xdr:colOff>352425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BF0D4-ED27-4BD9-8DAB-1032561E5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4763</xdr:colOff>
      <xdr:row>19</xdr:row>
      <xdr:rowOff>14287</xdr:rowOff>
    </xdr:from>
    <xdr:to>
      <xdr:col>17</xdr:col>
      <xdr:colOff>304801</xdr:colOff>
      <xdr:row>36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503CD08-C380-4E37-8BDB-1F2ABA9C8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1963" y="3090862"/>
              <a:ext cx="63960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66674</xdr:rowOff>
    </xdr:from>
    <xdr:to>
      <xdr:col>18</xdr:col>
      <xdr:colOff>152400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382EDA-0999-4237-8293-39AA6B6FE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228599"/>
              <a:ext cx="7448550" cy="2867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215943</xdr:colOff>
      <xdr:row>2</xdr:row>
      <xdr:rowOff>90683</xdr:rowOff>
    </xdr:from>
    <xdr:to>
      <xdr:col>26</xdr:col>
      <xdr:colOff>473119</xdr:colOff>
      <xdr:row>22</xdr:row>
      <xdr:rowOff>142483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526D2-B14A-439C-A2F7-5EB0D16D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1011574</xdr:colOff>
      <xdr:row>61</xdr:row>
      <xdr:rowOff>154486</xdr:rowOff>
    </xdr:from>
    <xdr:to>
      <xdr:col>11</xdr:col>
      <xdr:colOff>310607</xdr:colOff>
      <xdr:row>78</xdr:row>
      <xdr:rowOff>144961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7CA9A-1C25-44A8-A318-EB23930B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104775</xdr:colOff>
      <xdr:row>25</xdr:row>
      <xdr:rowOff>0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0E7F56-23C2-420B-9750-29D9A733EF14}"/>
            </a:ext>
          </a:extLst>
        </xdr:cNvPr>
        <xdr:cNvSpPr txBox="1"/>
      </xdr:nvSpPr>
      <xdr:spPr>
        <a:xfrm>
          <a:off x="9267825" y="441007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176799</xdr:colOff>
      <xdr:row>94</xdr:row>
      <xdr:rowOff>4958</xdr:rowOff>
    </xdr:from>
    <xdr:to>
      <xdr:col>21</xdr:col>
      <xdr:colOff>202242</xdr:colOff>
      <xdr:row>123</xdr:row>
      <xdr:rowOff>71764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EB140-9913-4C44-9FD8-61F808A1C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161924</xdr:rowOff>
    </xdr:from>
    <xdr:to>
      <xdr:col>11</xdr:col>
      <xdr:colOff>69055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5F8E-E4E4-42DB-A069-C26521687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9523</xdr:colOff>
      <xdr:row>149</xdr:row>
      <xdr:rowOff>133349</xdr:rowOff>
    </xdr:from>
    <xdr:to>
      <xdr:col>18</xdr:col>
      <xdr:colOff>104774</xdr:colOff>
      <xdr:row>179</xdr:row>
      <xdr:rowOff>46672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5BA084-056D-49D7-94C8-4B8EDC62A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164304</xdr:colOff>
      <xdr:row>13</xdr:row>
      <xdr:rowOff>85724</xdr:rowOff>
    </xdr:from>
    <xdr:to>
      <xdr:col>8</xdr:col>
      <xdr:colOff>266699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9712A-E631-41FF-AFCD-88D3DA5C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147636</xdr:colOff>
      <xdr:row>28</xdr:row>
      <xdr:rowOff>109538</xdr:rowOff>
    </xdr:from>
    <xdr:to>
      <xdr:col>8</xdr:col>
      <xdr:colOff>276225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2FFA8-10C4-48F4-98E8-5BD6E8DF4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0</xdr:row>
      <xdr:rowOff>0</xdr:rowOff>
    </xdr:from>
    <xdr:to>
      <xdr:col>10</xdr:col>
      <xdr:colOff>495299</xdr:colOff>
      <xdr:row>13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41390-2A2B-4317-93D5-D86A1AC58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22</xdr:row>
      <xdr:rowOff>76200</xdr:rowOff>
    </xdr:from>
    <xdr:to>
      <xdr:col>7</xdr:col>
      <xdr:colOff>219075</xdr:colOff>
      <xdr:row>38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3133C8-F72D-42D0-A9B2-8FA97734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0</xdr:rowOff>
    </xdr:from>
    <xdr:to>
      <xdr:col>15</xdr:col>
      <xdr:colOff>295274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B2894-5C22-49BC-9AE5-02B0826A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24</xdr:row>
      <xdr:rowOff>152400</xdr:rowOff>
    </xdr:from>
    <xdr:to>
      <xdr:col>13</xdr:col>
      <xdr:colOff>171450</xdr:colOff>
      <xdr:row>41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9A120-2B39-4A26-BC31-7643FD7C2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778668</xdr:colOff>
      <xdr:row>63</xdr:row>
      <xdr:rowOff>4762</xdr:rowOff>
    </xdr:from>
    <xdr:to>
      <xdr:col>9</xdr:col>
      <xdr:colOff>283368</xdr:colOff>
      <xdr:row>79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1258D4-B2BD-4827-8F47-F3EBAD5C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14</xdr:col>
      <xdr:colOff>76200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68B97-A6D5-4434-BAAE-EF707F1E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600074</xdr:colOff>
      <xdr:row>19</xdr:row>
      <xdr:rowOff>142875</xdr:rowOff>
    </xdr:from>
    <xdr:to>
      <xdr:col>14</xdr:col>
      <xdr:colOff>76199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160D-81C1-4F85-9912-6D6E14F13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40</xdr:row>
      <xdr:rowOff>9525</xdr:rowOff>
    </xdr:from>
    <xdr:to>
      <xdr:col>14</xdr:col>
      <xdr:colOff>66675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C911B-8B6C-4B67-BEFB-E31DDB217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obile_operating_system" TargetMode="External"/><Relationship Id="rId21" Type="http://schemas.openxmlformats.org/officeDocument/2006/relationships/hyperlink" Target="https://en.wikipedia.org/wiki/Mobile_operating_system" TargetMode="External"/><Relationship Id="rId42" Type="http://schemas.openxmlformats.org/officeDocument/2006/relationships/hyperlink" Target="https://en.wikipedia.org/wiki/Mobile_operating_system" TargetMode="External"/><Relationship Id="rId47" Type="http://schemas.openxmlformats.org/officeDocument/2006/relationships/hyperlink" Target="https://en.wikipedia.org/wiki/Mobile_operating_system" TargetMode="External"/><Relationship Id="rId63" Type="http://schemas.openxmlformats.org/officeDocument/2006/relationships/hyperlink" Target="https://en.wikipedia.org/wiki/Mobile_operating_system" TargetMode="External"/><Relationship Id="rId68" Type="http://schemas.openxmlformats.org/officeDocument/2006/relationships/hyperlink" Target="https://en.wikipedia.org/wiki/Mobile_operating_system" TargetMode="External"/><Relationship Id="rId84" Type="http://schemas.openxmlformats.org/officeDocument/2006/relationships/hyperlink" Target="https://en.wikipedia.org/wiki/Mobile_operating_system" TargetMode="External"/><Relationship Id="rId89" Type="http://schemas.openxmlformats.org/officeDocument/2006/relationships/hyperlink" Target="https://en.wikipedia.org/wiki/Mobile_operating_system" TargetMode="External"/><Relationship Id="rId16" Type="http://schemas.openxmlformats.org/officeDocument/2006/relationships/hyperlink" Target="https://en.wikipedia.org/wiki/Mobile_operating_system" TargetMode="External"/><Relationship Id="rId11" Type="http://schemas.openxmlformats.org/officeDocument/2006/relationships/hyperlink" Target="https://en.wikipedia.org/wiki/Mobile_operating_system" TargetMode="External"/><Relationship Id="rId32" Type="http://schemas.openxmlformats.org/officeDocument/2006/relationships/hyperlink" Target="https://en.wikipedia.org/wiki/Mobile_operating_system" TargetMode="External"/><Relationship Id="rId37" Type="http://schemas.openxmlformats.org/officeDocument/2006/relationships/hyperlink" Target="https://en.wikipedia.org/wiki/Mobile_operating_system" TargetMode="External"/><Relationship Id="rId53" Type="http://schemas.openxmlformats.org/officeDocument/2006/relationships/hyperlink" Target="https://en.wikipedia.org/wiki/Mobile_operating_system" TargetMode="External"/><Relationship Id="rId58" Type="http://schemas.openxmlformats.org/officeDocument/2006/relationships/hyperlink" Target="https://en.wikipedia.org/wiki/Mobile_operating_system" TargetMode="External"/><Relationship Id="rId74" Type="http://schemas.openxmlformats.org/officeDocument/2006/relationships/hyperlink" Target="https://en.wikipedia.org/wiki/Mobile_operating_system" TargetMode="External"/><Relationship Id="rId79" Type="http://schemas.openxmlformats.org/officeDocument/2006/relationships/hyperlink" Target="https://en.wikipedia.org/wiki/Mobile_operating_system" TargetMode="External"/><Relationship Id="rId102" Type="http://schemas.openxmlformats.org/officeDocument/2006/relationships/drawing" Target="../drawings/drawing5.xml"/><Relationship Id="rId5" Type="http://schemas.openxmlformats.org/officeDocument/2006/relationships/hyperlink" Target="https://en.wikipedia.org/wiki/Mobile_operating_system" TargetMode="External"/><Relationship Id="rId90" Type="http://schemas.openxmlformats.org/officeDocument/2006/relationships/hyperlink" Target="https://en.wikipedia.org/wiki/Mobile_operating_system" TargetMode="External"/><Relationship Id="rId95" Type="http://schemas.openxmlformats.org/officeDocument/2006/relationships/hyperlink" Target="https://en.wikipedia.org/wiki/Mobile_operating_system" TargetMode="External"/><Relationship Id="rId22" Type="http://schemas.openxmlformats.org/officeDocument/2006/relationships/hyperlink" Target="https://en.wikipedia.org/wiki/Mobile_operating_system" TargetMode="External"/><Relationship Id="rId27" Type="http://schemas.openxmlformats.org/officeDocument/2006/relationships/hyperlink" Target="https://en.wikipedia.org/wiki/Mobile_operating_system" TargetMode="External"/><Relationship Id="rId43" Type="http://schemas.openxmlformats.org/officeDocument/2006/relationships/hyperlink" Target="https://en.wikipedia.org/wiki/Mobile_operating_system" TargetMode="External"/><Relationship Id="rId48" Type="http://schemas.openxmlformats.org/officeDocument/2006/relationships/hyperlink" Target="https://en.wikipedia.org/wiki/Mobile_operating_system" TargetMode="External"/><Relationship Id="rId64" Type="http://schemas.openxmlformats.org/officeDocument/2006/relationships/hyperlink" Target="https://en.wikipedia.org/wiki/Mobile_operating_system" TargetMode="External"/><Relationship Id="rId69" Type="http://schemas.openxmlformats.org/officeDocument/2006/relationships/hyperlink" Target="https://en.wikipedia.org/wiki/Mobile_operating_system" TargetMode="External"/><Relationship Id="rId80" Type="http://schemas.openxmlformats.org/officeDocument/2006/relationships/hyperlink" Target="https://en.wikipedia.org/wiki/Mobile_operating_system" TargetMode="External"/><Relationship Id="rId85" Type="http://schemas.openxmlformats.org/officeDocument/2006/relationships/hyperlink" Target="https://en.wikipedia.org/wiki/Mobile_operating_system" TargetMode="External"/><Relationship Id="rId12" Type="http://schemas.openxmlformats.org/officeDocument/2006/relationships/hyperlink" Target="https://en.wikipedia.org/wiki/Mobile_operating_system" TargetMode="External"/><Relationship Id="rId17" Type="http://schemas.openxmlformats.org/officeDocument/2006/relationships/hyperlink" Target="https://en.wikipedia.org/wiki/Mobile_operating_system" TargetMode="External"/><Relationship Id="rId25" Type="http://schemas.openxmlformats.org/officeDocument/2006/relationships/hyperlink" Target="https://en.wikipedia.org/wiki/Mobile_operating_system" TargetMode="External"/><Relationship Id="rId33" Type="http://schemas.openxmlformats.org/officeDocument/2006/relationships/hyperlink" Target="https://en.wikipedia.org/wiki/Mobile_operating_system" TargetMode="External"/><Relationship Id="rId38" Type="http://schemas.openxmlformats.org/officeDocument/2006/relationships/hyperlink" Target="https://en.wikipedia.org/wiki/Mobile_operating_system" TargetMode="External"/><Relationship Id="rId46" Type="http://schemas.openxmlformats.org/officeDocument/2006/relationships/hyperlink" Target="https://en.wikipedia.org/wiki/Mobile_operating_system" TargetMode="External"/><Relationship Id="rId59" Type="http://schemas.openxmlformats.org/officeDocument/2006/relationships/hyperlink" Target="https://en.wikipedia.org/wiki/Mobile_operating_system" TargetMode="External"/><Relationship Id="rId67" Type="http://schemas.openxmlformats.org/officeDocument/2006/relationships/hyperlink" Target="https://en.wikipedia.org/wiki/Mobile_operating_system" TargetMode="External"/><Relationship Id="rId20" Type="http://schemas.openxmlformats.org/officeDocument/2006/relationships/hyperlink" Target="https://en.wikipedia.org/wiki/Mobile_operating_system" TargetMode="External"/><Relationship Id="rId41" Type="http://schemas.openxmlformats.org/officeDocument/2006/relationships/hyperlink" Target="https://en.wikipedia.org/wiki/Mobile_operating_system" TargetMode="External"/><Relationship Id="rId54" Type="http://schemas.openxmlformats.org/officeDocument/2006/relationships/hyperlink" Target="https://en.wikipedia.org/wiki/Mobile_operating_system" TargetMode="External"/><Relationship Id="rId62" Type="http://schemas.openxmlformats.org/officeDocument/2006/relationships/hyperlink" Target="https://en.wikipedia.org/wiki/Mobile_operating_system" TargetMode="External"/><Relationship Id="rId70" Type="http://schemas.openxmlformats.org/officeDocument/2006/relationships/hyperlink" Target="https://en.wikipedia.org/wiki/Mobile_operating_system" TargetMode="External"/><Relationship Id="rId75" Type="http://schemas.openxmlformats.org/officeDocument/2006/relationships/hyperlink" Target="https://en.wikipedia.org/wiki/Mobile_operating_system" TargetMode="External"/><Relationship Id="rId83" Type="http://schemas.openxmlformats.org/officeDocument/2006/relationships/hyperlink" Target="https://en.wikipedia.org/wiki/Mobile_operating_system" TargetMode="External"/><Relationship Id="rId88" Type="http://schemas.openxmlformats.org/officeDocument/2006/relationships/hyperlink" Target="https://en.wikipedia.org/wiki/Mobile_operating_system" TargetMode="External"/><Relationship Id="rId91" Type="http://schemas.openxmlformats.org/officeDocument/2006/relationships/hyperlink" Target="https://en.wikipedia.org/wiki/Mobile_operating_system" TargetMode="External"/><Relationship Id="rId96" Type="http://schemas.openxmlformats.org/officeDocument/2006/relationships/hyperlink" Target="https://en.wikipedia.org/wiki/Mobile_operating_system" TargetMode="External"/><Relationship Id="rId1" Type="http://schemas.openxmlformats.org/officeDocument/2006/relationships/hyperlink" Target="https://en.wikipedia.org/wiki/Mobile_operating_system" TargetMode="External"/><Relationship Id="rId6" Type="http://schemas.openxmlformats.org/officeDocument/2006/relationships/hyperlink" Target="https://en.wikipedia.org/wiki/Mobile_operating_system" TargetMode="External"/><Relationship Id="rId15" Type="http://schemas.openxmlformats.org/officeDocument/2006/relationships/hyperlink" Target="https://en.wikipedia.org/wiki/Mobile_operating_system" TargetMode="External"/><Relationship Id="rId23" Type="http://schemas.openxmlformats.org/officeDocument/2006/relationships/hyperlink" Target="https://en.wikipedia.org/wiki/Mobile_operating_system" TargetMode="External"/><Relationship Id="rId28" Type="http://schemas.openxmlformats.org/officeDocument/2006/relationships/hyperlink" Target="https://en.wikipedia.org/wiki/Mobile_operating_system" TargetMode="External"/><Relationship Id="rId36" Type="http://schemas.openxmlformats.org/officeDocument/2006/relationships/hyperlink" Target="https://en.wikipedia.org/wiki/Mobile_operating_system" TargetMode="External"/><Relationship Id="rId49" Type="http://schemas.openxmlformats.org/officeDocument/2006/relationships/hyperlink" Target="https://en.wikipedia.org/wiki/Mobile_operating_system" TargetMode="External"/><Relationship Id="rId57" Type="http://schemas.openxmlformats.org/officeDocument/2006/relationships/hyperlink" Target="https://en.wikipedia.org/wiki/Mobile_operating_system" TargetMode="External"/><Relationship Id="rId10" Type="http://schemas.openxmlformats.org/officeDocument/2006/relationships/hyperlink" Target="https://en.wikipedia.org/wiki/Mobile_operating_system" TargetMode="External"/><Relationship Id="rId31" Type="http://schemas.openxmlformats.org/officeDocument/2006/relationships/hyperlink" Target="https://en.wikipedia.org/wiki/Mobile_operating_system" TargetMode="External"/><Relationship Id="rId44" Type="http://schemas.openxmlformats.org/officeDocument/2006/relationships/hyperlink" Target="https://en.wikipedia.org/wiki/Mobile_operating_system" TargetMode="External"/><Relationship Id="rId52" Type="http://schemas.openxmlformats.org/officeDocument/2006/relationships/hyperlink" Target="https://en.wikipedia.org/wiki/Mobile_operating_system" TargetMode="External"/><Relationship Id="rId60" Type="http://schemas.openxmlformats.org/officeDocument/2006/relationships/hyperlink" Target="https://en.wikipedia.org/wiki/Mobile_operating_system" TargetMode="External"/><Relationship Id="rId65" Type="http://schemas.openxmlformats.org/officeDocument/2006/relationships/hyperlink" Target="https://en.wikipedia.org/wiki/Mobile_operating_system" TargetMode="External"/><Relationship Id="rId73" Type="http://schemas.openxmlformats.org/officeDocument/2006/relationships/hyperlink" Target="https://en.wikipedia.org/wiki/Mobile_operating_system" TargetMode="External"/><Relationship Id="rId78" Type="http://schemas.openxmlformats.org/officeDocument/2006/relationships/hyperlink" Target="https://en.wikipedia.org/wiki/Mobile_operating_system" TargetMode="External"/><Relationship Id="rId81" Type="http://schemas.openxmlformats.org/officeDocument/2006/relationships/hyperlink" Target="https://en.wikipedia.org/wiki/Mobile_operating_system" TargetMode="External"/><Relationship Id="rId86" Type="http://schemas.openxmlformats.org/officeDocument/2006/relationships/hyperlink" Target="https://en.wikipedia.org/wiki/Mobile_operating_system" TargetMode="External"/><Relationship Id="rId94" Type="http://schemas.openxmlformats.org/officeDocument/2006/relationships/hyperlink" Target="https://en.wikipedia.org/wiki/Mobile_operating_system" TargetMode="External"/><Relationship Id="rId99" Type="http://schemas.openxmlformats.org/officeDocument/2006/relationships/hyperlink" Target="https://en.wikipedia.org/wiki/Mobile_operating_system" TargetMode="External"/><Relationship Id="rId101" Type="http://schemas.openxmlformats.org/officeDocument/2006/relationships/printerSettings" Target="../printerSettings/printerSettings4.bin"/><Relationship Id="rId4" Type="http://schemas.openxmlformats.org/officeDocument/2006/relationships/hyperlink" Target="https://en.wikipedia.org/wiki/Mobile_operating_system" TargetMode="External"/><Relationship Id="rId9" Type="http://schemas.openxmlformats.org/officeDocument/2006/relationships/hyperlink" Target="https://en.wikipedia.org/wiki/Mobile_operating_system" TargetMode="External"/><Relationship Id="rId13" Type="http://schemas.openxmlformats.org/officeDocument/2006/relationships/hyperlink" Target="https://en.wikipedia.org/wiki/Mobile_operating_system" TargetMode="External"/><Relationship Id="rId18" Type="http://schemas.openxmlformats.org/officeDocument/2006/relationships/hyperlink" Target="https://en.wikipedia.org/wiki/Mobile_operating_system" TargetMode="External"/><Relationship Id="rId39" Type="http://schemas.openxmlformats.org/officeDocument/2006/relationships/hyperlink" Target="https://en.wikipedia.org/wiki/Mobile_operating_system" TargetMode="External"/><Relationship Id="rId34" Type="http://schemas.openxmlformats.org/officeDocument/2006/relationships/hyperlink" Target="https://en.wikipedia.org/wiki/Mobile_operating_system" TargetMode="External"/><Relationship Id="rId50" Type="http://schemas.openxmlformats.org/officeDocument/2006/relationships/hyperlink" Target="https://en.wikipedia.org/wiki/Mobile_operating_system" TargetMode="External"/><Relationship Id="rId55" Type="http://schemas.openxmlformats.org/officeDocument/2006/relationships/hyperlink" Target="https://en.wikipedia.org/wiki/Mobile_operating_system" TargetMode="External"/><Relationship Id="rId76" Type="http://schemas.openxmlformats.org/officeDocument/2006/relationships/hyperlink" Target="https://en.wikipedia.org/wiki/Mobile_operating_system" TargetMode="External"/><Relationship Id="rId97" Type="http://schemas.openxmlformats.org/officeDocument/2006/relationships/hyperlink" Target="https://en.wikipedia.org/wiki/Mobile_operating_system" TargetMode="External"/><Relationship Id="rId7" Type="http://schemas.openxmlformats.org/officeDocument/2006/relationships/hyperlink" Target="https://en.wikipedia.org/wiki/Mobile_operating_system" TargetMode="External"/><Relationship Id="rId71" Type="http://schemas.openxmlformats.org/officeDocument/2006/relationships/hyperlink" Target="https://en.wikipedia.org/wiki/Mobile_operating_system" TargetMode="External"/><Relationship Id="rId92" Type="http://schemas.openxmlformats.org/officeDocument/2006/relationships/hyperlink" Target="https://en.wikipedia.org/wiki/Mobile_operating_system" TargetMode="External"/><Relationship Id="rId2" Type="http://schemas.openxmlformats.org/officeDocument/2006/relationships/hyperlink" Target="https://en.wikipedia.org/wiki/Mobile_operating_system" TargetMode="External"/><Relationship Id="rId29" Type="http://schemas.openxmlformats.org/officeDocument/2006/relationships/hyperlink" Target="https://en.wikipedia.org/wiki/Mobile_operating_system" TargetMode="External"/><Relationship Id="rId24" Type="http://schemas.openxmlformats.org/officeDocument/2006/relationships/hyperlink" Target="https://en.wikipedia.org/wiki/Mobile_operating_system" TargetMode="External"/><Relationship Id="rId40" Type="http://schemas.openxmlformats.org/officeDocument/2006/relationships/hyperlink" Target="https://en.wikipedia.org/wiki/Mobile_operating_system" TargetMode="External"/><Relationship Id="rId45" Type="http://schemas.openxmlformats.org/officeDocument/2006/relationships/hyperlink" Target="https://en.wikipedia.org/wiki/Mobile_operating_system" TargetMode="External"/><Relationship Id="rId66" Type="http://schemas.openxmlformats.org/officeDocument/2006/relationships/hyperlink" Target="https://en.wikipedia.org/wiki/Mobile_operating_system" TargetMode="External"/><Relationship Id="rId87" Type="http://schemas.openxmlformats.org/officeDocument/2006/relationships/hyperlink" Target="https://en.wikipedia.org/wiki/Mobile_operating_system" TargetMode="External"/><Relationship Id="rId61" Type="http://schemas.openxmlformats.org/officeDocument/2006/relationships/hyperlink" Target="https://en.wikipedia.org/wiki/Mobile_operating_system" TargetMode="External"/><Relationship Id="rId82" Type="http://schemas.openxmlformats.org/officeDocument/2006/relationships/hyperlink" Target="https://en.wikipedia.org/wiki/Mobile_operating_system" TargetMode="External"/><Relationship Id="rId19" Type="http://schemas.openxmlformats.org/officeDocument/2006/relationships/hyperlink" Target="https://en.wikipedia.org/wiki/Mobile_operating_system" TargetMode="External"/><Relationship Id="rId14" Type="http://schemas.openxmlformats.org/officeDocument/2006/relationships/hyperlink" Target="https://en.wikipedia.org/wiki/Mobile_operating_system" TargetMode="External"/><Relationship Id="rId30" Type="http://schemas.openxmlformats.org/officeDocument/2006/relationships/hyperlink" Target="https://en.wikipedia.org/wiki/Mobile_operating_system" TargetMode="External"/><Relationship Id="rId35" Type="http://schemas.openxmlformats.org/officeDocument/2006/relationships/hyperlink" Target="https://en.wikipedia.org/wiki/Mobile_operating_system" TargetMode="External"/><Relationship Id="rId56" Type="http://schemas.openxmlformats.org/officeDocument/2006/relationships/hyperlink" Target="https://en.wikipedia.org/wiki/Mobile_operating_system" TargetMode="External"/><Relationship Id="rId77" Type="http://schemas.openxmlformats.org/officeDocument/2006/relationships/hyperlink" Target="https://en.wikipedia.org/wiki/Mobile_operating_system" TargetMode="External"/><Relationship Id="rId100" Type="http://schemas.openxmlformats.org/officeDocument/2006/relationships/hyperlink" Target="https://en.wikipedia.org/wiki/Mobile_operating_system" TargetMode="External"/><Relationship Id="rId8" Type="http://schemas.openxmlformats.org/officeDocument/2006/relationships/hyperlink" Target="https://en.wikipedia.org/wiki/Mobile_operating_system" TargetMode="External"/><Relationship Id="rId51" Type="http://schemas.openxmlformats.org/officeDocument/2006/relationships/hyperlink" Target="https://en.wikipedia.org/wiki/Mobile_operating_system" TargetMode="External"/><Relationship Id="rId72" Type="http://schemas.openxmlformats.org/officeDocument/2006/relationships/hyperlink" Target="https://en.wikipedia.org/wiki/Mobile_operating_system" TargetMode="External"/><Relationship Id="rId93" Type="http://schemas.openxmlformats.org/officeDocument/2006/relationships/hyperlink" Target="https://en.wikipedia.org/wiki/Mobile_operating_system" TargetMode="External"/><Relationship Id="rId98" Type="http://schemas.openxmlformats.org/officeDocument/2006/relationships/hyperlink" Target="https://en.wikipedia.org/wiki/Mobile_operating_system" TargetMode="External"/><Relationship Id="rId3" Type="http://schemas.openxmlformats.org/officeDocument/2006/relationships/hyperlink" Target="https://en.wikipedia.org/wiki/Mobile_operating_syste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D4B5-F93B-4177-BF4B-1AB4EB045B4D}">
  <dimension ref="A1:J29"/>
  <sheetViews>
    <sheetView workbookViewId="0">
      <selection activeCell="B2" sqref="B2"/>
    </sheetView>
  </sheetViews>
  <sheetFormatPr defaultRowHeight="12.75"/>
  <cols>
    <col min="1" max="1" width="12.85546875" customWidth="1"/>
    <col min="2" max="2" width="16.28515625" customWidth="1"/>
    <col min="3" max="3" width="19" customWidth="1"/>
  </cols>
  <sheetData>
    <row r="1" spans="1:10">
      <c r="A1" t="s">
        <v>3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</row>
    <row r="2" spans="1:10">
      <c r="A2" t="s">
        <v>357</v>
      </c>
      <c r="B2">
        <v>10.31</v>
      </c>
      <c r="C2">
        <v>11.58</v>
      </c>
      <c r="D2">
        <v>11.1</v>
      </c>
      <c r="E2">
        <v>14.56</v>
      </c>
      <c r="F2">
        <v>13.29</v>
      </c>
      <c r="G2">
        <v>16.420000000000002</v>
      </c>
      <c r="H2">
        <v>15.86</v>
      </c>
      <c r="I2">
        <v>17.57</v>
      </c>
      <c r="J2">
        <v>24</v>
      </c>
    </row>
    <row r="3" spans="1:10">
      <c r="A3" t="s">
        <v>358</v>
      </c>
      <c r="B3">
        <v>9.3000000000000007</v>
      </c>
      <c r="C3">
        <v>11.2</v>
      </c>
      <c r="D3">
        <v>10.199999999999999</v>
      </c>
      <c r="E3">
        <v>11.21</v>
      </c>
      <c r="F3">
        <v>12.03</v>
      </c>
      <c r="G3">
        <v>14.3</v>
      </c>
      <c r="H3">
        <v>16.57</v>
      </c>
      <c r="I3">
        <v>15.87</v>
      </c>
      <c r="J3">
        <v>17.899999999999999</v>
      </c>
    </row>
    <row r="28" spans="1:10">
      <c r="A28" t="s">
        <v>3</v>
      </c>
      <c r="B28">
        <v>2011</v>
      </c>
      <c r="C28">
        <v>2012</v>
      </c>
      <c r="D28">
        <v>2013</v>
      </c>
      <c r="E28">
        <v>2014</v>
      </c>
      <c r="F28">
        <v>2015</v>
      </c>
      <c r="G28">
        <v>2016</v>
      </c>
      <c r="H28">
        <v>2017</v>
      </c>
      <c r="I28">
        <v>2018</v>
      </c>
      <c r="J28">
        <v>2019</v>
      </c>
    </row>
    <row r="29" spans="1:10">
      <c r="A29" t="s">
        <v>357</v>
      </c>
      <c r="B29">
        <v>10.31</v>
      </c>
      <c r="C29">
        <v>11.58</v>
      </c>
      <c r="D29">
        <v>11.1</v>
      </c>
      <c r="E29">
        <v>14.56</v>
      </c>
      <c r="F29">
        <v>13.29</v>
      </c>
      <c r="G29">
        <v>15.42</v>
      </c>
      <c r="H29">
        <v>15.86</v>
      </c>
      <c r="I29">
        <v>17.57</v>
      </c>
      <c r="J29">
        <v>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A382-C551-4137-AD26-49AF120E86FE}">
  <dimension ref="A1:I27"/>
  <sheetViews>
    <sheetView workbookViewId="0">
      <selection activeCell="J13" sqref="J13"/>
    </sheetView>
  </sheetViews>
  <sheetFormatPr defaultRowHeight="12.75"/>
  <cols>
    <col min="2" max="2" width="9" customWidth="1"/>
    <col min="3" max="3" width="19" customWidth="1"/>
    <col min="4" max="4" width="15.28515625" customWidth="1"/>
    <col min="5" max="5" width="12.85546875" customWidth="1"/>
  </cols>
  <sheetData>
    <row r="1" spans="1:9">
      <c r="A1" t="s">
        <v>595</v>
      </c>
      <c r="B1" t="s">
        <v>649</v>
      </c>
      <c r="C1" t="s">
        <v>29</v>
      </c>
      <c r="D1" t="s">
        <v>174</v>
      </c>
      <c r="E1" t="s">
        <v>562</v>
      </c>
      <c r="F1" t="s">
        <v>563</v>
      </c>
      <c r="G1" t="s">
        <v>564</v>
      </c>
      <c r="H1" t="s">
        <v>565</v>
      </c>
      <c r="I1" t="s">
        <v>412</v>
      </c>
    </row>
    <row r="2" spans="1:9">
      <c r="A2">
        <v>1</v>
      </c>
      <c r="B2" t="s">
        <v>32</v>
      </c>
      <c r="C2" t="s">
        <v>28</v>
      </c>
      <c r="D2" t="s">
        <v>182</v>
      </c>
      <c r="E2" s="1" t="s">
        <v>446</v>
      </c>
      <c r="F2" s="1" t="s">
        <v>623</v>
      </c>
      <c r="G2" s="1" t="s">
        <v>537</v>
      </c>
      <c r="H2" s="1" t="s">
        <v>409</v>
      </c>
      <c r="I2" t="s">
        <v>413</v>
      </c>
    </row>
    <row r="3" spans="1:9">
      <c r="A3">
        <v>2</v>
      </c>
      <c r="B3" t="s">
        <v>33</v>
      </c>
      <c r="C3" t="s">
        <v>39</v>
      </c>
      <c r="D3" t="s">
        <v>182</v>
      </c>
      <c r="E3" s="1" t="s">
        <v>624</v>
      </c>
      <c r="F3" s="1" t="s">
        <v>407</v>
      </c>
      <c r="G3" s="1" t="s">
        <v>454</v>
      </c>
      <c r="I3" t="s">
        <v>413</v>
      </c>
    </row>
    <row r="4" spans="1:9">
      <c r="A4">
        <v>3</v>
      </c>
      <c r="B4" t="s">
        <v>34</v>
      </c>
      <c r="C4" t="s">
        <v>42</v>
      </c>
      <c r="D4" t="s">
        <v>182</v>
      </c>
      <c r="E4" s="1" t="s">
        <v>625</v>
      </c>
      <c r="F4" t="s">
        <v>407</v>
      </c>
      <c r="I4" t="s">
        <v>413</v>
      </c>
    </row>
    <row r="5" spans="1:9">
      <c r="A5">
        <v>4</v>
      </c>
      <c r="B5" t="s">
        <v>35</v>
      </c>
      <c r="C5" t="s">
        <v>44</v>
      </c>
      <c r="D5" t="s">
        <v>182</v>
      </c>
      <c r="E5" s="1" t="s">
        <v>446</v>
      </c>
      <c r="F5" s="1" t="s">
        <v>414</v>
      </c>
      <c r="G5" s="1" t="s">
        <v>626</v>
      </c>
      <c r="H5" s="1" t="s">
        <v>627</v>
      </c>
      <c r="I5" t="s">
        <v>413</v>
      </c>
    </row>
    <row r="6" spans="1:9">
      <c r="A6">
        <v>5</v>
      </c>
      <c r="B6" t="s">
        <v>36</v>
      </c>
      <c r="C6" t="s">
        <v>45</v>
      </c>
      <c r="D6" t="s">
        <v>182</v>
      </c>
      <c r="E6" s="1" t="s">
        <v>624</v>
      </c>
      <c r="F6" s="1" t="s">
        <v>628</v>
      </c>
      <c r="G6" s="1"/>
      <c r="I6" t="s">
        <v>413</v>
      </c>
    </row>
    <row r="7" spans="1:9">
      <c r="A7">
        <v>6</v>
      </c>
      <c r="B7" t="s">
        <v>37</v>
      </c>
      <c r="C7" t="s">
        <v>48</v>
      </c>
      <c r="D7" s="35" t="s">
        <v>417</v>
      </c>
      <c r="F7" t="s">
        <v>107</v>
      </c>
      <c r="G7" s="1" t="s">
        <v>449</v>
      </c>
      <c r="I7" t="s">
        <v>416</v>
      </c>
    </row>
    <row r="8" spans="1:9">
      <c r="A8">
        <v>7</v>
      </c>
      <c r="B8" t="s">
        <v>38</v>
      </c>
      <c r="C8" t="s">
        <v>50</v>
      </c>
      <c r="D8" t="s">
        <v>182</v>
      </c>
      <c r="E8" s="1" t="s">
        <v>630</v>
      </c>
      <c r="F8" s="1" t="s">
        <v>629</v>
      </c>
    </row>
    <row r="9" spans="1:9">
      <c r="A9">
        <v>8</v>
      </c>
      <c r="B9" t="s">
        <v>51</v>
      </c>
      <c r="C9" t="s">
        <v>422</v>
      </c>
      <c r="D9" s="35" t="s">
        <v>423</v>
      </c>
      <c r="F9" t="s">
        <v>578</v>
      </c>
      <c r="I9" t="s">
        <v>416</v>
      </c>
    </row>
    <row r="10" spans="1:9">
      <c r="A10">
        <v>9</v>
      </c>
      <c r="B10" t="s">
        <v>52</v>
      </c>
      <c r="C10" s="1" t="s">
        <v>59</v>
      </c>
      <c r="D10" t="s">
        <v>182</v>
      </c>
      <c r="E10" s="1" t="s">
        <v>631</v>
      </c>
      <c r="F10" s="1" t="s">
        <v>414</v>
      </c>
      <c r="H10" s="1" t="s">
        <v>632</v>
      </c>
    </row>
    <row r="11" spans="1:9">
      <c r="A11">
        <v>10</v>
      </c>
      <c r="B11" t="s">
        <v>53</v>
      </c>
      <c r="C11" t="s">
        <v>61</v>
      </c>
      <c r="D11" t="s">
        <v>182</v>
      </c>
      <c r="E11" s="1" t="s">
        <v>633</v>
      </c>
      <c r="F11" s="1" t="s">
        <v>634</v>
      </c>
      <c r="I11" t="s">
        <v>432</v>
      </c>
    </row>
    <row r="12" spans="1:9">
      <c r="A12">
        <v>11</v>
      </c>
      <c r="B12" t="s">
        <v>54</v>
      </c>
      <c r="C12" t="s">
        <v>63</v>
      </c>
      <c r="D12" t="s">
        <v>182</v>
      </c>
      <c r="E12" s="1" t="s">
        <v>635</v>
      </c>
      <c r="F12" s="1" t="s">
        <v>468</v>
      </c>
      <c r="G12" s="1" t="s">
        <v>454</v>
      </c>
      <c r="H12" s="1" t="s">
        <v>409</v>
      </c>
      <c r="I12" t="s">
        <v>435</v>
      </c>
    </row>
    <row r="13" spans="1:9">
      <c r="A13">
        <v>12</v>
      </c>
      <c r="B13" t="s">
        <v>55</v>
      </c>
      <c r="C13" t="s">
        <v>441</v>
      </c>
      <c r="D13" s="35" t="s">
        <v>442</v>
      </c>
      <c r="E13" s="1" t="s">
        <v>637</v>
      </c>
      <c r="F13" s="1" t="s">
        <v>636</v>
      </c>
      <c r="H13" s="1" t="s">
        <v>409</v>
      </c>
      <c r="I13" t="s">
        <v>444</v>
      </c>
    </row>
    <row r="14" spans="1:9">
      <c r="A14">
        <v>13</v>
      </c>
      <c r="B14" t="s">
        <v>56</v>
      </c>
      <c r="C14" t="s">
        <v>66</v>
      </c>
      <c r="D14" t="s">
        <v>182</v>
      </c>
      <c r="E14" s="1" t="s">
        <v>638</v>
      </c>
      <c r="F14" s="1" t="s">
        <v>639</v>
      </c>
      <c r="G14" t="s">
        <v>449</v>
      </c>
      <c r="I14" t="s">
        <v>448</v>
      </c>
    </row>
    <row r="15" spans="1:9">
      <c r="A15">
        <v>14</v>
      </c>
      <c r="B15" t="s">
        <v>57</v>
      </c>
      <c r="C15" t="s">
        <v>68</v>
      </c>
      <c r="D15" s="35" t="s">
        <v>474</v>
      </c>
      <c r="F15" t="s">
        <v>609</v>
      </c>
      <c r="G15" t="s">
        <v>449</v>
      </c>
      <c r="I15" t="s">
        <v>444</v>
      </c>
    </row>
    <row r="16" spans="1:9">
      <c r="A16">
        <v>15</v>
      </c>
      <c r="B16" t="s">
        <v>70</v>
      </c>
      <c r="C16" t="s">
        <v>84</v>
      </c>
      <c r="D16" t="s">
        <v>182</v>
      </c>
      <c r="E16" s="1" t="s">
        <v>640</v>
      </c>
      <c r="F16" t="s">
        <v>414</v>
      </c>
      <c r="G16" t="s">
        <v>454</v>
      </c>
    </row>
    <row r="17" spans="1:9">
      <c r="A17">
        <v>16</v>
      </c>
      <c r="B17" t="s">
        <v>71</v>
      </c>
      <c r="C17" t="s">
        <v>457</v>
      </c>
      <c r="D17" t="s">
        <v>182</v>
      </c>
      <c r="E17" s="1" t="s">
        <v>446</v>
      </c>
      <c r="F17" s="1" t="s">
        <v>639</v>
      </c>
      <c r="G17" s="1" t="s">
        <v>410</v>
      </c>
      <c r="H17" t="s">
        <v>458</v>
      </c>
    </row>
    <row r="18" spans="1:9">
      <c r="A18">
        <v>17</v>
      </c>
      <c r="B18" t="s">
        <v>72</v>
      </c>
      <c r="C18" t="s">
        <v>88</v>
      </c>
      <c r="D18" t="s">
        <v>182</v>
      </c>
      <c r="E18" s="1" t="s">
        <v>642</v>
      </c>
      <c r="F18" s="1" t="s">
        <v>468</v>
      </c>
    </row>
    <row r="19" spans="1:9">
      <c r="A19">
        <v>18</v>
      </c>
      <c r="B19" t="s">
        <v>73</v>
      </c>
      <c r="C19" t="s">
        <v>89</v>
      </c>
      <c r="D19" t="s">
        <v>182</v>
      </c>
      <c r="E19" s="1" t="s">
        <v>630</v>
      </c>
      <c r="F19" s="1" t="s">
        <v>629</v>
      </c>
    </row>
    <row r="20" spans="1:9">
      <c r="A20">
        <v>19</v>
      </c>
      <c r="B20" t="s">
        <v>74</v>
      </c>
      <c r="C20" t="s">
        <v>91</v>
      </c>
      <c r="D20" t="s">
        <v>182</v>
      </c>
      <c r="E20" s="1" t="s">
        <v>630</v>
      </c>
      <c r="F20" t="s">
        <v>583</v>
      </c>
      <c r="G20" t="s">
        <v>409</v>
      </c>
      <c r="I20" t="s">
        <v>462</v>
      </c>
    </row>
    <row r="21" spans="1:9">
      <c r="A21">
        <v>20</v>
      </c>
      <c r="B21" t="s">
        <v>75</v>
      </c>
      <c r="C21" t="s">
        <v>94</v>
      </c>
      <c r="D21" t="s">
        <v>182</v>
      </c>
      <c r="E21" s="1" t="s">
        <v>643</v>
      </c>
      <c r="F21" t="s">
        <v>414</v>
      </c>
      <c r="G21" t="s">
        <v>454</v>
      </c>
      <c r="I21" t="s">
        <v>466</v>
      </c>
    </row>
    <row r="22" spans="1:9">
      <c r="A22">
        <v>21</v>
      </c>
      <c r="B22" t="s">
        <v>76</v>
      </c>
      <c r="C22" t="s">
        <v>68</v>
      </c>
      <c r="D22" s="35" t="s">
        <v>452</v>
      </c>
      <c r="F22" s="1" t="s">
        <v>641</v>
      </c>
      <c r="G22" t="s">
        <v>449</v>
      </c>
      <c r="I22" t="s">
        <v>444</v>
      </c>
    </row>
    <row r="23" spans="1:9">
      <c r="A23">
        <v>22</v>
      </c>
      <c r="B23" t="s">
        <v>77</v>
      </c>
      <c r="C23" t="s">
        <v>96</v>
      </c>
      <c r="D23" s="35" t="s">
        <v>473</v>
      </c>
      <c r="E23" s="1" t="s">
        <v>446</v>
      </c>
      <c r="F23" s="1" t="s">
        <v>639</v>
      </c>
      <c r="G23" s="1" t="s">
        <v>410</v>
      </c>
      <c r="H23" s="1" t="s">
        <v>409</v>
      </c>
      <c r="I23" t="s">
        <v>444</v>
      </c>
    </row>
    <row r="24" spans="1:9">
      <c r="A24">
        <v>23</v>
      </c>
      <c r="B24" t="s">
        <v>78</v>
      </c>
      <c r="C24" t="s">
        <v>99</v>
      </c>
      <c r="D24" s="35" t="s">
        <v>476</v>
      </c>
      <c r="F24" t="s">
        <v>585</v>
      </c>
      <c r="G24" t="s">
        <v>410</v>
      </c>
      <c r="H24" t="s">
        <v>449</v>
      </c>
      <c r="I24" t="s">
        <v>477</v>
      </c>
    </row>
    <row r="25" spans="1:9">
      <c r="A25">
        <v>25</v>
      </c>
      <c r="B25" t="s">
        <v>80</v>
      </c>
      <c r="C25" t="s">
        <v>489</v>
      </c>
      <c r="D25" s="35" t="s">
        <v>480</v>
      </c>
      <c r="E25" s="1" t="s">
        <v>446</v>
      </c>
      <c r="F25" s="1" t="s">
        <v>644</v>
      </c>
      <c r="G25" s="1" t="s">
        <v>449</v>
      </c>
    </row>
    <row r="26" spans="1:9">
      <c r="A26">
        <v>26</v>
      </c>
      <c r="B26" t="s">
        <v>81</v>
      </c>
      <c r="C26" t="s">
        <v>102</v>
      </c>
      <c r="D26" s="35" t="s">
        <v>480</v>
      </c>
      <c r="E26" s="1" t="s">
        <v>645</v>
      </c>
      <c r="F26" s="1" t="s">
        <v>646</v>
      </c>
      <c r="G26" s="1" t="s">
        <v>410</v>
      </c>
      <c r="H26" s="1" t="s">
        <v>409</v>
      </c>
    </row>
    <row r="27" spans="1:9">
      <c r="A27">
        <v>27</v>
      </c>
      <c r="B27" t="s">
        <v>82</v>
      </c>
      <c r="C27" t="s">
        <v>104</v>
      </c>
      <c r="D27" t="s">
        <v>182</v>
      </c>
      <c r="E27" s="1" t="s">
        <v>647</v>
      </c>
      <c r="F27" s="1" t="s">
        <v>629</v>
      </c>
      <c r="G27" s="1" t="s">
        <v>454</v>
      </c>
      <c r="H27" s="1" t="s">
        <v>487</v>
      </c>
      <c r="I27" t="s">
        <v>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3BCB-59A3-4D10-9AB3-4B989CF49E80}">
  <dimension ref="A1:Q161"/>
  <sheetViews>
    <sheetView topLeftCell="A13" workbookViewId="0">
      <selection activeCell="Q148" sqref="Q148"/>
    </sheetView>
  </sheetViews>
  <sheetFormatPr defaultRowHeight="12.75"/>
  <cols>
    <col min="1" max="1" width="29.28515625" customWidth="1"/>
    <col min="2" max="2" width="9.85546875" bestFit="1" customWidth="1"/>
  </cols>
  <sheetData>
    <row r="1" spans="1:8">
      <c r="A1" s="10" t="s">
        <v>3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</row>
    <row r="2" spans="1:8">
      <c r="A2" s="11" t="s">
        <v>107</v>
      </c>
      <c r="B2" s="12">
        <v>0.85099999999999998</v>
      </c>
      <c r="C2" s="12">
        <v>0.85099999999999998</v>
      </c>
      <c r="D2" s="12">
        <v>0.86599999999999999</v>
      </c>
      <c r="E2" s="12">
        <v>0.86599999999999999</v>
      </c>
      <c r="F2" s="12">
        <v>0.86899999999999999</v>
      </c>
      <c r="G2" s="12">
        <v>0.87</v>
      </c>
      <c r="H2" s="12">
        <v>0.871</v>
      </c>
    </row>
    <row r="3" spans="1:8">
      <c r="A3" s="13" t="s">
        <v>108</v>
      </c>
      <c r="B3" s="14">
        <v>0.14699999999999999</v>
      </c>
      <c r="C3" s="14">
        <v>0.14899999999999999</v>
      </c>
      <c r="D3" s="14">
        <v>0.13400000000000001</v>
      </c>
      <c r="E3" s="14">
        <v>0.13400000000000001</v>
      </c>
      <c r="F3" s="14">
        <v>0.13100000000000001</v>
      </c>
      <c r="G3" s="14">
        <v>0.13</v>
      </c>
      <c r="H3" s="14">
        <v>0.129</v>
      </c>
    </row>
    <row r="4" spans="1:8">
      <c r="A4" s="15" t="s">
        <v>109</v>
      </c>
      <c r="B4" s="12">
        <v>2E-3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</row>
    <row r="5" spans="1:8">
      <c r="A5" s="16" t="s">
        <v>110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</row>
    <row r="31" spans="1:17">
      <c r="A31" t="s">
        <v>111</v>
      </c>
      <c r="B31" t="s">
        <v>107</v>
      </c>
      <c r="C31" t="s">
        <v>108</v>
      </c>
      <c r="D31" t="s">
        <v>112</v>
      </c>
      <c r="E31" t="s">
        <v>113</v>
      </c>
      <c r="F31" t="s">
        <v>114</v>
      </c>
      <c r="G31" t="s">
        <v>115</v>
      </c>
      <c r="H31" t="s">
        <v>23</v>
      </c>
      <c r="J31" t="s">
        <v>111</v>
      </c>
      <c r="K31" t="s">
        <v>107</v>
      </c>
      <c r="L31" t="s">
        <v>108</v>
      </c>
      <c r="M31" t="s">
        <v>112</v>
      </c>
      <c r="N31" t="s">
        <v>113</v>
      </c>
      <c r="O31" t="s">
        <v>114</v>
      </c>
      <c r="P31" t="s">
        <v>115</v>
      </c>
      <c r="Q31" t="s">
        <v>23</v>
      </c>
    </row>
    <row r="32" spans="1:17">
      <c r="A32" t="s">
        <v>116</v>
      </c>
      <c r="B32">
        <v>292.7</v>
      </c>
      <c r="C32">
        <v>50.6</v>
      </c>
      <c r="D32">
        <v>0.34</v>
      </c>
      <c r="E32" t="s">
        <v>117</v>
      </c>
      <c r="F32" t="s">
        <v>117</v>
      </c>
      <c r="G32">
        <v>0.34</v>
      </c>
      <c r="H32">
        <v>344.3</v>
      </c>
      <c r="J32" t="s">
        <v>116</v>
      </c>
      <c r="K32" s="19">
        <f>B32/H32</f>
        <v>0.85013069997095547</v>
      </c>
      <c r="L32" s="19">
        <f>C32/H32</f>
        <v>0.14696485623003194</v>
      </c>
      <c r="M32" s="19">
        <f>D32/H32</f>
        <v>9.8751089166424638E-4</v>
      </c>
      <c r="N32" t="s">
        <v>117</v>
      </c>
      <c r="O32" t="s">
        <v>117</v>
      </c>
      <c r="P32" s="19">
        <f>G32/H32</f>
        <v>9.8751089166424638E-4</v>
      </c>
      <c r="Q32" s="19">
        <f>H32/H32</f>
        <v>1</v>
      </c>
    </row>
    <row r="33" spans="1:17">
      <c r="A33" t="s">
        <v>118</v>
      </c>
      <c r="B33">
        <v>318.3</v>
      </c>
      <c r="C33">
        <v>71.2</v>
      </c>
      <c r="D33">
        <v>0.78</v>
      </c>
      <c r="E33" t="s">
        <v>117</v>
      </c>
      <c r="F33" t="s">
        <v>117</v>
      </c>
      <c r="G33">
        <v>0.78</v>
      </c>
      <c r="H33">
        <v>391</v>
      </c>
      <c r="J33" t="s">
        <v>118</v>
      </c>
      <c r="K33" s="19">
        <f t="shared" ref="K33:K56" si="0">B33/H33</f>
        <v>0.81406649616368287</v>
      </c>
      <c r="L33" s="19">
        <f t="shared" ref="L33:L56" si="1">C33/H33</f>
        <v>0.18209718670076727</v>
      </c>
      <c r="M33" s="19">
        <f t="shared" ref="M33:M56" si="2">D33/H33</f>
        <v>1.9948849104859338E-3</v>
      </c>
      <c r="N33" t="s">
        <v>117</v>
      </c>
      <c r="O33" t="s">
        <v>117</v>
      </c>
      <c r="P33" s="19">
        <f t="shared" ref="P33:P56" si="3">G33/H33</f>
        <v>1.9948849104859338E-3</v>
      </c>
      <c r="Q33" s="19">
        <f t="shared" ref="Q33:Q56" si="4">H33/H33</f>
        <v>1</v>
      </c>
    </row>
    <row r="34" spans="1:17">
      <c r="A34" t="s">
        <v>119</v>
      </c>
      <c r="B34">
        <v>315.3</v>
      </c>
      <c r="C34">
        <v>45.4</v>
      </c>
      <c r="D34">
        <v>0.9</v>
      </c>
      <c r="E34" t="s">
        <v>117</v>
      </c>
      <c r="F34" t="s">
        <v>117</v>
      </c>
      <c r="G34">
        <v>1.6</v>
      </c>
      <c r="H34">
        <v>363.2</v>
      </c>
      <c r="J34" t="s">
        <v>119</v>
      </c>
      <c r="K34" s="19">
        <f t="shared" si="0"/>
        <v>0.8681167400881058</v>
      </c>
      <c r="L34" s="19">
        <f t="shared" si="1"/>
        <v>0.125</v>
      </c>
      <c r="M34" s="19">
        <f t="shared" si="2"/>
        <v>2.4779735682819385E-3</v>
      </c>
      <c r="N34" t="s">
        <v>117</v>
      </c>
      <c r="O34" t="s">
        <v>117</v>
      </c>
      <c r="P34" s="19">
        <f t="shared" si="3"/>
        <v>4.4052863436123352E-3</v>
      </c>
      <c r="Q34" s="19">
        <f t="shared" si="4"/>
        <v>1</v>
      </c>
    </row>
    <row r="35" spans="1:17">
      <c r="A35" t="s">
        <v>120</v>
      </c>
      <c r="B35">
        <v>302.7</v>
      </c>
      <c r="C35">
        <v>40.4</v>
      </c>
      <c r="D35">
        <v>1.4</v>
      </c>
      <c r="E35" t="s">
        <v>117</v>
      </c>
      <c r="F35" t="s">
        <v>117</v>
      </c>
      <c r="G35">
        <v>1</v>
      </c>
      <c r="H35">
        <v>345.5</v>
      </c>
      <c r="J35" t="s">
        <v>120</v>
      </c>
      <c r="K35" s="19">
        <f t="shared" si="0"/>
        <v>0.87612156295224308</v>
      </c>
      <c r="L35" s="19">
        <f t="shared" si="1"/>
        <v>0.11693198263386397</v>
      </c>
      <c r="M35" s="19">
        <f t="shared" si="2"/>
        <v>4.0520984081041968E-3</v>
      </c>
      <c r="N35" t="s">
        <v>117</v>
      </c>
      <c r="O35" t="s">
        <v>117</v>
      </c>
      <c r="P35" s="19">
        <f t="shared" si="3"/>
        <v>2.8943560057887118E-3</v>
      </c>
      <c r="Q35" s="19">
        <f t="shared" si="4"/>
        <v>1</v>
      </c>
    </row>
    <row r="36" spans="1:17">
      <c r="A36" t="s">
        <v>121</v>
      </c>
      <c r="B36">
        <v>291.3</v>
      </c>
      <c r="C36">
        <v>53.8</v>
      </c>
      <c r="D36">
        <v>2.79</v>
      </c>
      <c r="E36" t="s">
        <v>117</v>
      </c>
      <c r="F36" t="s">
        <v>117</v>
      </c>
      <c r="G36">
        <v>1.4</v>
      </c>
      <c r="H36">
        <v>349.3</v>
      </c>
      <c r="J36" t="s">
        <v>121</v>
      </c>
      <c r="K36" s="19">
        <f t="shared" si="0"/>
        <v>0.83395362152877184</v>
      </c>
      <c r="L36" s="19">
        <f t="shared" si="1"/>
        <v>0.15402233037503577</v>
      </c>
      <c r="M36" s="19">
        <f t="shared" si="2"/>
        <v>7.9874033781849405E-3</v>
      </c>
      <c r="N36" t="s">
        <v>117</v>
      </c>
      <c r="O36" t="s">
        <v>117</v>
      </c>
      <c r="P36" s="19">
        <f t="shared" si="3"/>
        <v>4.0080160320641279E-3</v>
      </c>
      <c r="Q36" s="19">
        <f t="shared" si="4"/>
        <v>1</v>
      </c>
    </row>
    <row r="37" spans="1:17">
      <c r="A37" t="s">
        <v>122</v>
      </c>
      <c r="B37">
        <v>291.7</v>
      </c>
      <c r="C37">
        <v>68.5</v>
      </c>
      <c r="D37">
        <v>4.4000000000000004</v>
      </c>
      <c r="E37" t="s">
        <v>117</v>
      </c>
      <c r="F37" t="s">
        <v>117</v>
      </c>
      <c r="G37">
        <v>1.83</v>
      </c>
      <c r="H37">
        <v>366.4</v>
      </c>
      <c r="J37" t="s">
        <v>122</v>
      </c>
      <c r="K37" s="19">
        <f t="shared" si="0"/>
        <v>0.79612445414847166</v>
      </c>
      <c r="L37" s="19">
        <f t="shared" si="1"/>
        <v>0.18695414847161573</v>
      </c>
      <c r="M37" s="19">
        <f t="shared" si="2"/>
        <v>1.200873362445415E-2</v>
      </c>
      <c r="N37" t="s">
        <v>117</v>
      </c>
      <c r="O37" t="s">
        <v>117</v>
      </c>
      <c r="P37" s="19">
        <f t="shared" si="3"/>
        <v>4.9945414847161577E-3</v>
      </c>
      <c r="Q37" s="19">
        <f t="shared" si="4"/>
        <v>1</v>
      </c>
    </row>
    <row r="38" spans="1:17">
      <c r="A38" t="s">
        <v>123</v>
      </c>
      <c r="B38">
        <v>329.04</v>
      </c>
      <c r="C38">
        <v>46.7</v>
      </c>
      <c r="D38">
        <v>14.67</v>
      </c>
      <c r="E38" t="s">
        <v>117</v>
      </c>
      <c r="F38" t="s">
        <v>117</v>
      </c>
      <c r="G38">
        <v>3.94</v>
      </c>
      <c r="H38">
        <v>394.35</v>
      </c>
      <c r="J38" t="s">
        <v>123</v>
      </c>
      <c r="K38" s="19">
        <f t="shared" si="0"/>
        <v>0.8343856979840244</v>
      </c>
      <c r="L38" s="19">
        <f t="shared" si="1"/>
        <v>0.11842272093318118</v>
      </c>
      <c r="M38" s="19">
        <f t="shared" si="2"/>
        <v>3.720045644731837E-2</v>
      </c>
      <c r="N38" t="s">
        <v>117</v>
      </c>
      <c r="O38" t="s">
        <v>117</v>
      </c>
      <c r="P38" s="19">
        <f t="shared" si="3"/>
        <v>9.9911246354760994E-3</v>
      </c>
      <c r="Q38" s="19">
        <f t="shared" si="4"/>
        <v>1</v>
      </c>
    </row>
    <row r="39" spans="1:17">
      <c r="A39" t="s">
        <v>124</v>
      </c>
      <c r="B39">
        <v>282.76</v>
      </c>
      <c r="C39">
        <v>47.3</v>
      </c>
      <c r="D39">
        <v>8.8000000000000007</v>
      </c>
      <c r="E39">
        <v>1.02</v>
      </c>
      <c r="F39" t="s">
        <v>117</v>
      </c>
      <c r="G39">
        <v>1.37</v>
      </c>
      <c r="H39">
        <v>341.5</v>
      </c>
      <c r="J39" t="s">
        <v>124</v>
      </c>
      <c r="K39" s="19">
        <f t="shared" si="0"/>
        <v>0.82799414348462663</v>
      </c>
      <c r="L39" s="19">
        <f t="shared" si="1"/>
        <v>0.138506588579795</v>
      </c>
      <c r="M39" s="19">
        <f t="shared" si="2"/>
        <v>2.5768667642752565E-2</v>
      </c>
      <c r="N39" s="19">
        <f>E39/H39</f>
        <v>2.9868228404099561E-3</v>
      </c>
      <c r="O39" t="s">
        <v>117</v>
      </c>
      <c r="P39" s="19">
        <f t="shared" si="3"/>
        <v>4.0117130307467056E-3</v>
      </c>
      <c r="Q39" s="19">
        <f t="shared" si="4"/>
        <v>1</v>
      </c>
    </row>
    <row r="40" spans="1:17">
      <c r="A40" t="s">
        <v>125</v>
      </c>
      <c r="B40">
        <v>260.8</v>
      </c>
      <c r="C40">
        <v>61.2</v>
      </c>
      <c r="D40">
        <v>9.0299999999999994</v>
      </c>
      <c r="E40">
        <v>1</v>
      </c>
      <c r="F40" t="s">
        <v>117</v>
      </c>
      <c r="G40">
        <v>2.34</v>
      </c>
      <c r="H40">
        <v>334.4</v>
      </c>
      <c r="J40" t="s">
        <v>125</v>
      </c>
      <c r="K40" s="19">
        <f t="shared" si="0"/>
        <v>0.77990430622009577</v>
      </c>
      <c r="L40" s="19">
        <f t="shared" si="1"/>
        <v>0.18301435406698566</v>
      </c>
      <c r="M40" s="19">
        <f t="shared" si="2"/>
        <v>2.7003588516746412E-2</v>
      </c>
      <c r="N40" s="19">
        <f t="shared" ref="N40:N56" si="5">E40/H40</f>
        <v>2.9904306220095694E-3</v>
      </c>
      <c r="O40" t="s">
        <v>117</v>
      </c>
      <c r="P40" s="19">
        <f t="shared" si="3"/>
        <v>6.9976076555023923E-3</v>
      </c>
      <c r="Q40" s="19">
        <f t="shared" si="4"/>
        <v>1</v>
      </c>
    </row>
    <row r="41" spans="1:17">
      <c r="A41" t="s">
        <v>126</v>
      </c>
      <c r="B41">
        <v>289.10000000000002</v>
      </c>
      <c r="C41">
        <v>74.5</v>
      </c>
      <c r="D41">
        <v>10.7</v>
      </c>
      <c r="E41">
        <v>1.4</v>
      </c>
      <c r="F41" t="s">
        <v>117</v>
      </c>
      <c r="G41">
        <v>1.8</v>
      </c>
      <c r="H41">
        <v>377.5</v>
      </c>
      <c r="J41" t="s">
        <v>126</v>
      </c>
      <c r="K41" s="19">
        <f t="shared" si="0"/>
        <v>0.76582781456953652</v>
      </c>
      <c r="L41" s="19">
        <f t="shared" si="1"/>
        <v>0.19735099337748344</v>
      </c>
      <c r="M41" s="19">
        <f t="shared" si="2"/>
        <v>2.834437086092715E-2</v>
      </c>
      <c r="N41" s="19">
        <f t="shared" si="5"/>
        <v>3.7086092715231784E-3</v>
      </c>
      <c r="O41" t="s">
        <v>117</v>
      </c>
      <c r="P41" s="19">
        <f t="shared" si="3"/>
        <v>4.7682119205298013E-3</v>
      </c>
      <c r="Q41" s="19">
        <f t="shared" si="4"/>
        <v>1</v>
      </c>
    </row>
    <row r="42" spans="1:17">
      <c r="A42" t="s">
        <v>127</v>
      </c>
      <c r="B42">
        <v>283</v>
      </c>
      <c r="C42">
        <v>39.200000000000003</v>
      </c>
      <c r="D42">
        <v>9.7200000000000006</v>
      </c>
      <c r="E42">
        <v>1.68</v>
      </c>
      <c r="F42" t="s">
        <v>117</v>
      </c>
      <c r="G42">
        <v>2</v>
      </c>
      <c r="H42">
        <v>335</v>
      </c>
      <c r="J42" t="s">
        <v>127</v>
      </c>
      <c r="K42" s="19">
        <f t="shared" si="0"/>
        <v>0.84477611940298503</v>
      </c>
      <c r="L42" s="19">
        <f t="shared" si="1"/>
        <v>0.11701492537313433</v>
      </c>
      <c r="M42" s="19">
        <f t="shared" si="2"/>
        <v>2.9014925373134329E-2</v>
      </c>
      <c r="N42" s="19">
        <f t="shared" si="5"/>
        <v>5.0149253731343281E-3</v>
      </c>
      <c r="O42" t="s">
        <v>117</v>
      </c>
      <c r="P42" s="19">
        <f t="shared" si="3"/>
        <v>5.9701492537313433E-3</v>
      </c>
      <c r="Q42" s="19">
        <f t="shared" si="4"/>
        <v>1</v>
      </c>
    </row>
    <row r="43" spans="1:17">
      <c r="A43" t="s">
        <v>128</v>
      </c>
      <c r="B43">
        <v>255.3</v>
      </c>
      <c r="C43">
        <v>35.200000000000003</v>
      </c>
      <c r="D43">
        <v>7.4</v>
      </c>
      <c r="E43">
        <v>1.5</v>
      </c>
      <c r="F43" t="s">
        <v>117</v>
      </c>
      <c r="G43">
        <v>1.9</v>
      </c>
      <c r="H43">
        <v>301.3</v>
      </c>
      <c r="J43" t="s">
        <v>128</v>
      </c>
      <c r="K43" s="19">
        <f t="shared" si="0"/>
        <v>0.84732824427480913</v>
      </c>
      <c r="L43" s="19">
        <f t="shared" si="1"/>
        <v>0.11682708264188517</v>
      </c>
      <c r="M43" s="19">
        <f t="shared" si="2"/>
        <v>2.4560238964487221E-2</v>
      </c>
      <c r="N43" s="19">
        <f t="shared" si="5"/>
        <v>4.9784268171257882E-3</v>
      </c>
      <c r="O43" t="s">
        <v>117</v>
      </c>
      <c r="P43" s="19">
        <f t="shared" si="3"/>
        <v>6.3060073016926645E-3</v>
      </c>
      <c r="Q43" s="19">
        <f t="shared" si="4"/>
        <v>1</v>
      </c>
    </row>
    <row r="44" spans="1:17">
      <c r="A44" t="s">
        <v>129</v>
      </c>
      <c r="B44">
        <v>234.1</v>
      </c>
      <c r="C44">
        <v>43.8</v>
      </c>
      <c r="D44">
        <v>7.2</v>
      </c>
      <c r="E44">
        <v>1.4</v>
      </c>
      <c r="F44" t="s">
        <v>117</v>
      </c>
      <c r="G44">
        <v>2</v>
      </c>
      <c r="H44">
        <v>288.3</v>
      </c>
      <c r="J44" t="s">
        <v>129</v>
      </c>
      <c r="K44" s="19">
        <f t="shared" si="0"/>
        <v>0.81200138744363504</v>
      </c>
      <c r="L44" s="19">
        <f t="shared" si="1"/>
        <v>0.15192507804370445</v>
      </c>
      <c r="M44" s="19">
        <f t="shared" si="2"/>
        <v>2.497398543184183E-2</v>
      </c>
      <c r="N44" s="19">
        <f t="shared" si="5"/>
        <v>4.8560527228581332E-3</v>
      </c>
      <c r="O44" t="s">
        <v>117</v>
      </c>
      <c r="P44" s="19">
        <f t="shared" si="3"/>
        <v>6.9372181755116193E-3</v>
      </c>
      <c r="Q44" s="19">
        <f t="shared" si="4"/>
        <v>1</v>
      </c>
    </row>
    <row r="45" spans="1:17">
      <c r="A45" t="s">
        <v>130</v>
      </c>
      <c r="B45">
        <v>226.1</v>
      </c>
      <c r="C45">
        <v>51</v>
      </c>
      <c r="D45">
        <v>8.8000000000000007</v>
      </c>
      <c r="E45">
        <v>1.7</v>
      </c>
      <c r="F45" t="s">
        <v>117</v>
      </c>
      <c r="G45">
        <v>2</v>
      </c>
      <c r="H45">
        <v>289.60000000000002</v>
      </c>
      <c r="J45" t="s">
        <v>130</v>
      </c>
      <c r="K45" s="19">
        <f t="shared" si="0"/>
        <v>0.78073204419889497</v>
      </c>
      <c r="L45" s="19">
        <f t="shared" si="1"/>
        <v>0.17610497237569059</v>
      </c>
      <c r="M45" s="19">
        <f t="shared" si="2"/>
        <v>3.0386740331491711E-2</v>
      </c>
      <c r="N45" s="19">
        <f t="shared" si="5"/>
        <v>5.8701657458563533E-3</v>
      </c>
      <c r="O45" t="s">
        <v>117</v>
      </c>
      <c r="P45" s="19">
        <f t="shared" si="3"/>
        <v>6.9060773480662981E-3</v>
      </c>
      <c r="Q45" s="19">
        <f t="shared" si="4"/>
        <v>1</v>
      </c>
    </row>
    <row r="46" spans="1:17">
      <c r="A46" t="s">
        <v>131</v>
      </c>
      <c r="B46">
        <v>211.6</v>
      </c>
      <c r="C46">
        <v>33.799999999999997</v>
      </c>
      <c r="D46">
        <v>9.5</v>
      </c>
      <c r="E46">
        <v>4.5</v>
      </c>
      <c r="F46" t="s">
        <v>117</v>
      </c>
      <c r="G46">
        <v>1.7</v>
      </c>
      <c r="H46">
        <v>261.10000000000002</v>
      </c>
      <c r="J46" t="s">
        <v>131</v>
      </c>
      <c r="K46" s="19">
        <f t="shared" si="0"/>
        <v>0.81041746457296049</v>
      </c>
      <c r="L46" s="19">
        <f t="shared" si="1"/>
        <v>0.12945231711987742</v>
      </c>
      <c r="M46" s="19">
        <f t="shared" si="2"/>
        <v>3.6384527001148984E-2</v>
      </c>
      <c r="N46" s="19">
        <f t="shared" si="5"/>
        <v>1.7234775947912676E-2</v>
      </c>
      <c r="O46" t="s">
        <v>117</v>
      </c>
      <c r="P46" s="19">
        <f t="shared" si="3"/>
        <v>6.5109153581003436E-3</v>
      </c>
      <c r="Q46" s="19">
        <f t="shared" si="4"/>
        <v>1</v>
      </c>
    </row>
    <row r="47" spans="1:17">
      <c r="A47" t="s">
        <v>132</v>
      </c>
      <c r="B47">
        <v>187.4</v>
      </c>
      <c r="C47">
        <v>31.2</v>
      </c>
      <c r="D47">
        <v>8.6999999999999993</v>
      </c>
      <c r="E47">
        <v>6.8</v>
      </c>
      <c r="F47">
        <v>0.5</v>
      </c>
      <c r="G47">
        <v>1.8</v>
      </c>
      <c r="H47">
        <v>236.4</v>
      </c>
      <c r="J47" t="s">
        <v>132</v>
      </c>
      <c r="K47" s="19">
        <f t="shared" si="0"/>
        <v>0.7927241962774958</v>
      </c>
      <c r="L47" s="19">
        <f t="shared" si="1"/>
        <v>0.13197969543147209</v>
      </c>
      <c r="M47" s="19">
        <f t="shared" si="2"/>
        <v>3.6802030456852791E-2</v>
      </c>
      <c r="N47" s="19">
        <f t="shared" si="5"/>
        <v>2.8764805414551606E-2</v>
      </c>
      <c r="O47" s="19">
        <f>F47/H47</f>
        <v>2.1150592216582064E-3</v>
      </c>
      <c r="P47" s="19">
        <f t="shared" si="3"/>
        <v>7.6142131979695434E-3</v>
      </c>
      <c r="Q47" s="19">
        <f t="shared" si="4"/>
        <v>1</v>
      </c>
    </row>
    <row r="48" spans="1:17">
      <c r="A48" t="s">
        <v>133</v>
      </c>
      <c r="B48">
        <v>162.1</v>
      </c>
      <c r="C48">
        <v>37.4</v>
      </c>
      <c r="D48">
        <v>7</v>
      </c>
      <c r="E48">
        <v>6.3</v>
      </c>
      <c r="F48">
        <v>1.2</v>
      </c>
      <c r="G48">
        <v>2.2000000000000002</v>
      </c>
      <c r="H48">
        <v>216.2</v>
      </c>
      <c r="J48" t="s">
        <v>133</v>
      </c>
      <c r="K48" s="19">
        <f t="shared" si="0"/>
        <v>0.74976873265494914</v>
      </c>
      <c r="L48" s="19">
        <f t="shared" si="1"/>
        <v>0.17298797409805736</v>
      </c>
      <c r="M48" s="19">
        <f t="shared" si="2"/>
        <v>3.2377428307123035E-2</v>
      </c>
      <c r="N48" s="19">
        <f t="shared" si="5"/>
        <v>2.9139685476410732E-2</v>
      </c>
      <c r="O48" s="19">
        <f t="shared" ref="O48:O56" si="6">F48/H48</f>
        <v>5.5504162812210914E-3</v>
      </c>
      <c r="P48" s="19">
        <f t="shared" si="3"/>
        <v>1.0175763182238669E-2</v>
      </c>
      <c r="Q48" s="19">
        <f t="shared" si="4"/>
        <v>1</v>
      </c>
    </row>
    <row r="49" spans="1:17">
      <c r="A49" t="s">
        <v>134</v>
      </c>
      <c r="B49">
        <v>159.80000000000001</v>
      </c>
      <c r="C49">
        <v>47.8</v>
      </c>
      <c r="D49">
        <v>6</v>
      </c>
      <c r="E49">
        <v>7.4</v>
      </c>
      <c r="F49">
        <v>2.7</v>
      </c>
      <c r="G49">
        <v>4.0999999999999996</v>
      </c>
      <c r="H49">
        <v>227.8</v>
      </c>
      <c r="J49" t="s">
        <v>134</v>
      </c>
      <c r="K49" s="19">
        <f t="shared" si="0"/>
        <v>0.70149253731343286</v>
      </c>
      <c r="L49" s="19">
        <f t="shared" si="1"/>
        <v>0.20983318700614573</v>
      </c>
      <c r="M49" s="19">
        <f t="shared" si="2"/>
        <v>2.6338893766461806E-2</v>
      </c>
      <c r="N49" s="19">
        <f t="shared" si="5"/>
        <v>3.2484635645302899E-2</v>
      </c>
      <c r="O49" s="19">
        <f t="shared" si="6"/>
        <v>1.1852502194907815E-2</v>
      </c>
      <c r="P49" s="19">
        <f t="shared" si="3"/>
        <v>1.7998244073748899E-2</v>
      </c>
      <c r="Q49" s="19">
        <f t="shared" si="4"/>
        <v>1</v>
      </c>
    </row>
    <row r="50" spans="1:17">
      <c r="A50" t="s">
        <v>135</v>
      </c>
      <c r="B50">
        <v>136</v>
      </c>
      <c r="C50">
        <v>26.9</v>
      </c>
      <c r="D50">
        <v>3.6</v>
      </c>
      <c r="E50">
        <v>7.7</v>
      </c>
      <c r="F50">
        <v>4.0999999999999996</v>
      </c>
      <c r="G50">
        <v>2.8</v>
      </c>
      <c r="H50">
        <v>181.1</v>
      </c>
      <c r="J50" t="s">
        <v>135</v>
      </c>
      <c r="K50" s="19">
        <f t="shared" si="0"/>
        <v>0.75096631695196026</v>
      </c>
      <c r="L50" s="19">
        <f t="shared" si="1"/>
        <v>0.14853672004417448</v>
      </c>
      <c r="M50" s="19">
        <f t="shared" si="2"/>
        <v>1.9878520154610713E-2</v>
      </c>
      <c r="N50" s="19">
        <f t="shared" si="5"/>
        <v>4.2517945886250692E-2</v>
      </c>
      <c r="O50" s="19">
        <f t="shared" si="6"/>
        <v>2.2639425731639976E-2</v>
      </c>
      <c r="P50" s="19">
        <f t="shared" si="3"/>
        <v>1.5461071231363886E-2</v>
      </c>
      <c r="Q50" s="19">
        <f t="shared" si="4"/>
        <v>1</v>
      </c>
    </row>
    <row r="51" spans="1:17">
      <c r="A51" t="s">
        <v>136</v>
      </c>
      <c r="B51">
        <v>104.8</v>
      </c>
      <c r="C51">
        <v>26</v>
      </c>
      <c r="D51">
        <v>5.4</v>
      </c>
      <c r="E51">
        <v>7.4</v>
      </c>
      <c r="F51">
        <v>6.8</v>
      </c>
      <c r="G51">
        <v>3.6</v>
      </c>
      <c r="H51">
        <v>154</v>
      </c>
      <c r="J51" t="s">
        <v>136</v>
      </c>
      <c r="K51" s="19">
        <f t="shared" si="0"/>
        <v>0.68051948051948052</v>
      </c>
      <c r="L51" s="19">
        <f t="shared" si="1"/>
        <v>0.16883116883116883</v>
      </c>
      <c r="M51" s="19">
        <f t="shared" si="2"/>
        <v>3.506493506493507E-2</v>
      </c>
      <c r="N51" s="19">
        <f t="shared" si="5"/>
        <v>4.8051948051948054E-2</v>
      </c>
      <c r="O51" s="19">
        <f t="shared" si="6"/>
        <v>4.4155844155844157E-2</v>
      </c>
      <c r="P51" s="19">
        <f t="shared" si="3"/>
        <v>2.3376623376623377E-2</v>
      </c>
      <c r="Q51" s="19">
        <f t="shared" si="4"/>
        <v>1</v>
      </c>
    </row>
    <row r="52" spans="1:17">
      <c r="A52" t="s">
        <v>137</v>
      </c>
      <c r="B52">
        <v>89.9</v>
      </c>
      <c r="C52">
        <v>35.1</v>
      </c>
      <c r="D52">
        <v>3.3</v>
      </c>
      <c r="E52">
        <v>9.6999999999999993</v>
      </c>
      <c r="F52">
        <v>10.4</v>
      </c>
      <c r="G52">
        <v>3.9</v>
      </c>
      <c r="H52">
        <v>152.30000000000001</v>
      </c>
      <c r="J52" t="s">
        <v>137</v>
      </c>
      <c r="K52" s="19">
        <f t="shared" si="0"/>
        <v>0.59028233749179249</v>
      </c>
      <c r="L52" s="19">
        <f t="shared" si="1"/>
        <v>0.2304661851608667</v>
      </c>
      <c r="M52" s="19">
        <f t="shared" si="2"/>
        <v>2.1667760998030201E-2</v>
      </c>
      <c r="N52" s="19">
        <f t="shared" si="5"/>
        <v>6.3690085357846343E-2</v>
      </c>
      <c r="O52" s="19">
        <f t="shared" si="6"/>
        <v>6.8286277084701238E-2</v>
      </c>
      <c r="P52" s="19">
        <f t="shared" si="3"/>
        <v>2.5607353906762966E-2</v>
      </c>
      <c r="Q52" s="19">
        <f t="shared" si="4"/>
        <v>1</v>
      </c>
    </row>
    <row r="53" spans="1:17">
      <c r="A53" t="s">
        <v>138</v>
      </c>
      <c r="B53">
        <v>83.4</v>
      </c>
      <c r="C53">
        <v>36.299999999999997</v>
      </c>
      <c r="D53">
        <v>2.4</v>
      </c>
      <c r="E53">
        <v>12.8</v>
      </c>
      <c r="F53">
        <v>18.3</v>
      </c>
      <c r="G53">
        <v>4.5999999999999996</v>
      </c>
      <c r="H53">
        <v>157.80000000000001</v>
      </c>
      <c r="J53" t="s">
        <v>138</v>
      </c>
      <c r="K53" s="19">
        <f t="shared" si="0"/>
        <v>0.52851711026615966</v>
      </c>
      <c r="L53" s="19">
        <f t="shared" si="1"/>
        <v>0.23003802281368818</v>
      </c>
      <c r="M53" s="19">
        <f t="shared" si="2"/>
        <v>1.5209125475285169E-2</v>
      </c>
      <c r="N53" s="19">
        <f t="shared" si="5"/>
        <v>8.1115335868187574E-2</v>
      </c>
      <c r="O53" s="19">
        <f t="shared" si="6"/>
        <v>0.11596958174904942</v>
      </c>
      <c r="P53" s="19">
        <f t="shared" si="3"/>
        <v>2.9150823827629908E-2</v>
      </c>
      <c r="Q53" s="19">
        <f t="shared" si="4"/>
        <v>1</v>
      </c>
    </row>
    <row r="54" spans="1:17">
      <c r="A54" t="s">
        <v>139</v>
      </c>
      <c r="B54">
        <v>67.7</v>
      </c>
      <c r="C54">
        <v>16.3</v>
      </c>
      <c r="D54">
        <v>1.4</v>
      </c>
      <c r="E54">
        <v>11.3</v>
      </c>
      <c r="F54">
        <v>17.3</v>
      </c>
      <c r="G54">
        <v>4</v>
      </c>
      <c r="H54">
        <v>118.1</v>
      </c>
      <c r="J54" t="s">
        <v>139</v>
      </c>
      <c r="K54" s="19">
        <f t="shared" si="0"/>
        <v>0.57324301439458092</v>
      </c>
      <c r="L54" s="19">
        <f t="shared" si="1"/>
        <v>0.13801862828111772</v>
      </c>
      <c r="M54" s="19">
        <f t="shared" si="2"/>
        <v>1.1854360711261643E-2</v>
      </c>
      <c r="N54" s="19">
        <f t="shared" si="5"/>
        <v>9.5681625740897558E-2</v>
      </c>
      <c r="O54" s="19">
        <f t="shared" si="6"/>
        <v>0.14648602878916175</v>
      </c>
      <c r="P54" s="19">
        <f t="shared" si="3"/>
        <v>3.3869602032176122E-2</v>
      </c>
      <c r="Q54" s="19">
        <f t="shared" si="4"/>
        <v>1</v>
      </c>
    </row>
    <row r="55" spans="1:17">
      <c r="A55" t="s">
        <v>140</v>
      </c>
      <c r="B55">
        <v>50.8</v>
      </c>
      <c r="C55">
        <v>20.399999999999999</v>
      </c>
      <c r="D55">
        <v>2.5</v>
      </c>
      <c r="E55">
        <v>12.5</v>
      </c>
      <c r="F55">
        <v>18.3</v>
      </c>
      <c r="G55">
        <v>3.9</v>
      </c>
      <c r="H55">
        <v>108.4</v>
      </c>
      <c r="J55" t="s">
        <v>140</v>
      </c>
      <c r="K55" s="19">
        <f t="shared" si="0"/>
        <v>0.46863468634686339</v>
      </c>
      <c r="L55" s="19">
        <f t="shared" si="1"/>
        <v>0.18819188191881916</v>
      </c>
      <c r="M55" s="19">
        <f t="shared" si="2"/>
        <v>2.3062730627306273E-2</v>
      </c>
      <c r="N55" s="19">
        <f t="shared" si="5"/>
        <v>0.11531365313653136</v>
      </c>
      <c r="O55" s="19">
        <f t="shared" si="6"/>
        <v>0.16881918819188191</v>
      </c>
      <c r="P55" s="19">
        <f t="shared" si="3"/>
        <v>3.5977859778597784E-2</v>
      </c>
      <c r="Q55" s="19">
        <f t="shared" si="4"/>
        <v>1</v>
      </c>
    </row>
    <row r="56" spans="1:17">
      <c r="A56" t="s">
        <v>141</v>
      </c>
      <c r="B56">
        <v>36.700000000000003</v>
      </c>
      <c r="C56">
        <v>18.600000000000001</v>
      </c>
      <c r="D56">
        <v>2.6</v>
      </c>
      <c r="E56">
        <v>13.8</v>
      </c>
      <c r="F56">
        <v>26.4</v>
      </c>
      <c r="G56">
        <v>3.5</v>
      </c>
      <c r="H56">
        <v>101.6</v>
      </c>
      <c r="J56" t="s">
        <v>141</v>
      </c>
      <c r="K56" s="19">
        <f t="shared" si="0"/>
        <v>0.36122047244094491</v>
      </c>
      <c r="L56" s="19">
        <f t="shared" si="1"/>
        <v>0.18307086614173232</v>
      </c>
      <c r="M56" s="19">
        <f t="shared" si="2"/>
        <v>2.5590551181102365E-2</v>
      </c>
      <c r="N56" s="19">
        <f t="shared" si="5"/>
        <v>0.13582677165354332</v>
      </c>
      <c r="O56" s="19">
        <f t="shared" si="6"/>
        <v>0.25984251968503935</v>
      </c>
      <c r="P56" s="19">
        <f t="shared" si="3"/>
        <v>3.4448818897637797E-2</v>
      </c>
      <c r="Q56" s="19">
        <f t="shared" si="4"/>
        <v>1</v>
      </c>
    </row>
    <row r="60" spans="1:17">
      <c r="A60" t="s">
        <v>111</v>
      </c>
      <c r="B60" t="s">
        <v>107</v>
      </c>
      <c r="C60" t="s">
        <v>108</v>
      </c>
      <c r="D60" t="s">
        <v>112</v>
      </c>
      <c r="E60" t="s">
        <v>113</v>
      </c>
      <c r="F60" t="s">
        <v>114</v>
      </c>
      <c r="G60" t="s">
        <v>115</v>
      </c>
      <c r="H60" t="s">
        <v>23</v>
      </c>
    </row>
    <row r="61" spans="1:17">
      <c r="A61" t="s">
        <v>141</v>
      </c>
      <c r="B61" s="19">
        <v>0.36122047244094491</v>
      </c>
      <c r="C61" s="19">
        <v>0.18307086614173232</v>
      </c>
      <c r="D61" s="19">
        <v>2.5590551181102365E-2</v>
      </c>
      <c r="E61" s="19">
        <v>0.13582677165354332</v>
      </c>
      <c r="F61" s="19">
        <v>0.25984251968503935</v>
      </c>
      <c r="G61" s="19">
        <v>3.4448818897637797E-2</v>
      </c>
      <c r="H61" s="19">
        <v>1</v>
      </c>
    </row>
    <row r="62" spans="1:17">
      <c r="A62" t="s">
        <v>140</v>
      </c>
      <c r="B62" s="19">
        <v>0.46863468634686339</v>
      </c>
      <c r="C62" s="19">
        <v>0.18819188191881916</v>
      </c>
      <c r="D62" s="19">
        <v>2.3062730627306273E-2</v>
      </c>
      <c r="E62" s="19">
        <v>0.11531365313653136</v>
      </c>
      <c r="F62" s="19">
        <v>0.16881918819188191</v>
      </c>
      <c r="G62" s="19">
        <v>3.5977859778597784E-2</v>
      </c>
      <c r="H62" s="19">
        <v>1</v>
      </c>
    </row>
    <row r="63" spans="1:17">
      <c r="A63" t="s">
        <v>139</v>
      </c>
      <c r="B63" s="19">
        <v>0.57324301439458092</v>
      </c>
      <c r="C63" s="19">
        <v>0.13801862828111772</v>
      </c>
      <c r="D63" s="19">
        <v>1.1854360711261643E-2</v>
      </c>
      <c r="E63" s="19">
        <v>9.5681625740897558E-2</v>
      </c>
      <c r="F63" s="19">
        <v>0.14648602878916175</v>
      </c>
      <c r="G63" s="19">
        <v>3.3869602032176122E-2</v>
      </c>
      <c r="H63" s="19">
        <v>1</v>
      </c>
    </row>
    <row r="64" spans="1:17">
      <c r="A64" t="s">
        <v>138</v>
      </c>
      <c r="B64" s="19">
        <v>0.52851711026615966</v>
      </c>
      <c r="C64" s="19">
        <v>0.23003802281368818</v>
      </c>
      <c r="D64" s="19">
        <v>1.5209125475285169E-2</v>
      </c>
      <c r="E64" s="19">
        <v>8.1115335868187574E-2</v>
      </c>
      <c r="F64" s="19">
        <v>0.11596958174904942</v>
      </c>
      <c r="G64" s="19">
        <v>2.9150823827629908E-2</v>
      </c>
      <c r="H64" s="19">
        <v>1</v>
      </c>
    </row>
    <row r="65" spans="1:8">
      <c r="A65" t="s">
        <v>137</v>
      </c>
      <c r="B65" s="19">
        <v>0.59028233749179249</v>
      </c>
      <c r="C65" s="19">
        <v>0.2304661851608667</v>
      </c>
      <c r="D65" s="19">
        <v>2.1667760998030201E-2</v>
      </c>
      <c r="E65" s="19">
        <v>6.3690085357846343E-2</v>
      </c>
      <c r="F65" s="19">
        <v>6.8286277084701238E-2</v>
      </c>
      <c r="G65" s="19">
        <v>2.5607353906762966E-2</v>
      </c>
      <c r="H65" s="19">
        <v>1</v>
      </c>
    </row>
    <row r="66" spans="1:8">
      <c r="A66" t="s">
        <v>136</v>
      </c>
      <c r="B66" s="19">
        <v>0.68051948051948052</v>
      </c>
      <c r="C66" s="19">
        <v>0.16883116883116883</v>
      </c>
      <c r="D66" s="19">
        <v>3.506493506493507E-2</v>
      </c>
      <c r="E66" s="19">
        <v>4.8051948051948054E-2</v>
      </c>
      <c r="F66" s="19">
        <v>4.4155844155844157E-2</v>
      </c>
      <c r="G66" s="19">
        <v>2.3376623376623377E-2</v>
      </c>
      <c r="H66" s="19">
        <v>1</v>
      </c>
    </row>
    <row r="67" spans="1:8">
      <c r="A67" t="s">
        <v>135</v>
      </c>
      <c r="B67" s="19">
        <v>0.75096631695196026</v>
      </c>
      <c r="C67" s="19">
        <v>0.14853672004417448</v>
      </c>
      <c r="D67" s="19">
        <v>1.9878520154610713E-2</v>
      </c>
      <c r="E67" s="19">
        <v>4.2517945886250692E-2</v>
      </c>
      <c r="F67" s="19">
        <v>2.2639425731639976E-2</v>
      </c>
      <c r="G67" s="19">
        <v>1.5461071231363886E-2</v>
      </c>
      <c r="H67" s="19">
        <v>1</v>
      </c>
    </row>
    <row r="68" spans="1:8">
      <c r="A68" t="s">
        <v>134</v>
      </c>
      <c r="B68" s="19">
        <v>0.70149253731343286</v>
      </c>
      <c r="C68" s="19">
        <v>0.20983318700614573</v>
      </c>
      <c r="D68" s="19">
        <v>2.6338893766461806E-2</v>
      </c>
      <c r="E68" s="19">
        <v>3.2484635645302899E-2</v>
      </c>
      <c r="F68" s="19">
        <v>1.1852502194907815E-2</v>
      </c>
      <c r="G68" s="19">
        <v>1.7998244073748899E-2</v>
      </c>
      <c r="H68" s="19">
        <v>1</v>
      </c>
    </row>
    <row r="69" spans="1:8">
      <c r="A69" t="s">
        <v>133</v>
      </c>
      <c r="B69" s="19">
        <v>0.74976873265494914</v>
      </c>
      <c r="C69" s="19">
        <v>0.17298797409805736</v>
      </c>
      <c r="D69" s="19">
        <v>3.2377428307123035E-2</v>
      </c>
      <c r="E69" s="19">
        <v>2.9139685476410732E-2</v>
      </c>
      <c r="F69" s="19">
        <v>5.5504162812210914E-3</v>
      </c>
      <c r="G69" s="19">
        <v>1.0175763182238669E-2</v>
      </c>
      <c r="H69" s="19">
        <v>1</v>
      </c>
    </row>
    <row r="70" spans="1:8">
      <c r="A70" t="s">
        <v>132</v>
      </c>
      <c r="B70" s="19">
        <v>0.7927241962774958</v>
      </c>
      <c r="C70" s="19">
        <v>0.13197969543147209</v>
      </c>
      <c r="D70" s="19">
        <v>3.6802030456852791E-2</v>
      </c>
      <c r="E70" s="19">
        <v>2.8764805414551606E-2</v>
      </c>
      <c r="F70" s="19">
        <v>2.1150592216582064E-3</v>
      </c>
      <c r="G70" s="19">
        <v>7.6142131979695434E-3</v>
      </c>
      <c r="H70" s="19">
        <v>1</v>
      </c>
    </row>
    <row r="71" spans="1:8">
      <c r="A71" t="s">
        <v>131</v>
      </c>
      <c r="B71" s="19">
        <v>0.81041746457296049</v>
      </c>
      <c r="C71" s="19">
        <v>0.12945231711987742</v>
      </c>
      <c r="D71" s="19">
        <v>3.6384527001148984E-2</v>
      </c>
      <c r="E71" s="19">
        <v>1.7234775947912676E-2</v>
      </c>
      <c r="F71" t="s">
        <v>117</v>
      </c>
      <c r="G71" s="19">
        <v>6.5109153581003436E-3</v>
      </c>
      <c r="H71" s="19">
        <v>1</v>
      </c>
    </row>
    <row r="72" spans="1:8">
      <c r="A72" t="s">
        <v>130</v>
      </c>
      <c r="B72" s="19">
        <v>0.78073204419889497</v>
      </c>
      <c r="C72" s="19">
        <v>0.17610497237569059</v>
      </c>
      <c r="D72" s="19">
        <v>3.0386740331491711E-2</v>
      </c>
      <c r="E72" s="19">
        <v>5.8701657458563533E-3</v>
      </c>
      <c r="F72" t="s">
        <v>117</v>
      </c>
      <c r="G72" s="19">
        <v>6.9060773480662981E-3</v>
      </c>
      <c r="H72" s="19">
        <v>1</v>
      </c>
    </row>
    <row r="73" spans="1:8">
      <c r="A73" t="s">
        <v>129</v>
      </c>
      <c r="B73" s="19">
        <v>0.81200138744363504</v>
      </c>
      <c r="C73" s="19">
        <v>0.15192507804370445</v>
      </c>
      <c r="D73" s="19">
        <v>2.497398543184183E-2</v>
      </c>
      <c r="E73" s="19">
        <v>4.8560527228581332E-3</v>
      </c>
      <c r="F73" t="s">
        <v>117</v>
      </c>
      <c r="G73" s="19">
        <v>6.9372181755116193E-3</v>
      </c>
      <c r="H73" s="19">
        <v>1</v>
      </c>
    </row>
    <row r="74" spans="1:8">
      <c r="A74" t="s">
        <v>128</v>
      </c>
      <c r="B74" s="19">
        <v>0.84732824427480913</v>
      </c>
      <c r="C74" s="19">
        <v>0.11682708264188517</v>
      </c>
      <c r="D74" s="19">
        <v>2.4560238964487221E-2</v>
      </c>
      <c r="E74" s="19">
        <v>4.9784268171257882E-3</v>
      </c>
      <c r="F74" t="s">
        <v>117</v>
      </c>
      <c r="G74" s="19">
        <v>6.3060073016926645E-3</v>
      </c>
      <c r="H74" s="19">
        <v>1</v>
      </c>
    </row>
    <row r="75" spans="1:8">
      <c r="A75" t="s">
        <v>127</v>
      </c>
      <c r="B75" s="19">
        <v>0.84477611940298503</v>
      </c>
      <c r="C75" s="19">
        <v>0.11701492537313433</v>
      </c>
      <c r="D75" s="19">
        <v>2.9014925373134329E-2</v>
      </c>
      <c r="E75" s="19">
        <v>5.0149253731343281E-3</v>
      </c>
      <c r="F75" t="s">
        <v>117</v>
      </c>
      <c r="G75" s="19">
        <v>5.9701492537313433E-3</v>
      </c>
      <c r="H75" s="19">
        <v>1</v>
      </c>
    </row>
    <row r="76" spans="1:8">
      <c r="A76" t="s">
        <v>126</v>
      </c>
      <c r="B76" s="19">
        <v>0.76582781456953652</v>
      </c>
      <c r="C76" s="19">
        <v>0.19735099337748344</v>
      </c>
      <c r="D76" s="19">
        <v>2.834437086092715E-2</v>
      </c>
      <c r="E76" s="19">
        <v>3.7086092715231784E-3</v>
      </c>
      <c r="F76" t="s">
        <v>117</v>
      </c>
      <c r="G76" s="19">
        <v>4.7682119205298013E-3</v>
      </c>
      <c r="H76" s="19">
        <v>1</v>
      </c>
    </row>
    <row r="77" spans="1:8">
      <c r="A77" t="s">
        <v>125</v>
      </c>
      <c r="B77" s="19">
        <v>0.77990430622009577</v>
      </c>
      <c r="C77" s="19">
        <v>0.18301435406698566</v>
      </c>
      <c r="D77" s="19">
        <v>2.7003588516746412E-2</v>
      </c>
      <c r="E77" s="19">
        <v>2.9904306220095694E-3</v>
      </c>
      <c r="F77" t="s">
        <v>117</v>
      </c>
      <c r="G77" s="19">
        <v>6.9976076555023923E-3</v>
      </c>
      <c r="H77" s="19">
        <v>1</v>
      </c>
    </row>
    <row r="78" spans="1:8">
      <c r="A78" t="s">
        <v>124</v>
      </c>
      <c r="B78" s="19">
        <v>0.82799414348462663</v>
      </c>
      <c r="C78" s="19">
        <v>0.138506588579795</v>
      </c>
      <c r="D78" s="19">
        <v>2.5768667642752565E-2</v>
      </c>
      <c r="E78" s="19">
        <v>2.9868228404099561E-3</v>
      </c>
      <c r="F78" t="s">
        <v>117</v>
      </c>
      <c r="G78" s="19">
        <v>4.0117130307467056E-3</v>
      </c>
      <c r="H78" s="19">
        <v>1</v>
      </c>
    </row>
    <row r="79" spans="1:8">
      <c r="A79" t="s">
        <v>123</v>
      </c>
      <c r="B79" s="19">
        <v>0.8343856979840244</v>
      </c>
      <c r="C79" s="19">
        <v>0.11842272093318118</v>
      </c>
      <c r="D79" s="19">
        <v>3.720045644731837E-2</v>
      </c>
      <c r="E79" t="s">
        <v>117</v>
      </c>
      <c r="F79" t="s">
        <v>117</v>
      </c>
      <c r="G79" s="19">
        <v>9.9911246354760994E-3</v>
      </c>
      <c r="H79" s="19">
        <v>1</v>
      </c>
    </row>
    <row r="80" spans="1:8">
      <c r="A80" t="s">
        <v>122</v>
      </c>
      <c r="B80" s="19">
        <v>0.79612445414847166</v>
      </c>
      <c r="C80" s="19">
        <v>0.18695414847161573</v>
      </c>
      <c r="D80" s="19">
        <v>1.200873362445415E-2</v>
      </c>
      <c r="E80" t="s">
        <v>117</v>
      </c>
      <c r="F80" t="s">
        <v>117</v>
      </c>
      <c r="G80" s="19">
        <v>4.9945414847161577E-3</v>
      </c>
      <c r="H80" s="19">
        <v>1</v>
      </c>
    </row>
    <row r="81" spans="1:15">
      <c r="A81" t="s">
        <v>121</v>
      </c>
      <c r="B81" s="19">
        <v>0.83395362152877184</v>
      </c>
      <c r="C81" s="19">
        <v>0.15402233037503577</v>
      </c>
      <c r="D81" s="19">
        <v>7.9874033781849405E-3</v>
      </c>
      <c r="E81" t="s">
        <v>117</v>
      </c>
      <c r="F81" t="s">
        <v>117</v>
      </c>
      <c r="G81" s="19">
        <v>4.0080160320641279E-3</v>
      </c>
      <c r="H81" s="19">
        <v>1</v>
      </c>
    </row>
    <row r="82" spans="1:15">
      <c r="A82" t="s">
        <v>120</v>
      </c>
      <c r="B82" s="19">
        <v>0.87612156295224308</v>
      </c>
      <c r="C82" s="19">
        <v>0.11693198263386397</v>
      </c>
      <c r="D82" s="19">
        <v>4.0520984081041968E-3</v>
      </c>
      <c r="E82" t="s">
        <v>117</v>
      </c>
      <c r="F82" t="s">
        <v>117</v>
      </c>
      <c r="G82" s="19">
        <v>2.8943560057887118E-3</v>
      </c>
      <c r="H82" s="19">
        <v>1</v>
      </c>
    </row>
    <row r="83" spans="1:15">
      <c r="A83" t="s">
        <v>119</v>
      </c>
      <c r="B83" s="19">
        <v>0.8681167400881058</v>
      </c>
      <c r="C83" s="19">
        <v>0.125</v>
      </c>
      <c r="D83" s="19">
        <v>2.4779735682819385E-3</v>
      </c>
      <c r="E83" t="s">
        <v>117</v>
      </c>
      <c r="F83" t="s">
        <v>117</v>
      </c>
      <c r="G83" s="19">
        <v>4.4052863436123352E-3</v>
      </c>
      <c r="H83" s="19">
        <v>1</v>
      </c>
    </row>
    <row r="84" spans="1:15">
      <c r="A84" t="s">
        <v>118</v>
      </c>
      <c r="B84" s="19">
        <v>0.81406649616368287</v>
      </c>
      <c r="C84" s="19">
        <v>0.18209718670076727</v>
      </c>
      <c r="D84" s="19">
        <v>1.9948849104859338E-3</v>
      </c>
      <c r="E84" t="s">
        <v>117</v>
      </c>
      <c r="F84" t="s">
        <v>117</v>
      </c>
      <c r="G84" s="19">
        <v>1.9948849104859338E-3</v>
      </c>
      <c r="H84" s="19">
        <v>1</v>
      </c>
    </row>
    <row r="85" spans="1:15">
      <c r="A85" t="s">
        <v>116</v>
      </c>
      <c r="B85" s="19">
        <v>0.85013069997095547</v>
      </c>
      <c r="C85" s="19">
        <v>0.14696485623003194</v>
      </c>
      <c r="D85" s="19">
        <v>9.8751089166424638E-4</v>
      </c>
      <c r="E85" t="s">
        <v>117</v>
      </c>
      <c r="F85" t="s">
        <v>117</v>
      </c>
      <c r="G85" s="19">
        <v>9.8751089166424638E-4</v>
      </c>
      <c r="H85" s="19">
        <v>1</v>
      </c>
    </row>
    <row r="89" spans="1:15">
      <c r="A89" t="s">
        <v>111</v>
      </c>
      <c r="B89" t="s">
        <v>107</v>
      </c>
      <c r="C89" t="s">
        <v>108</v>
      </c>
      <c r="D89" t="s">
        <v>112</v>
      </c>
      <c r="E89" t="s">
        <v>113</v>
      </c>
      <c r="F89" t="s">
        <v>114</v>
      </c>
      <c r="G89" t="s">
        <v>115</v>
      </c>
      <c r="H89" t="s">
        <v>23</v>
      </c>
      <c r="I89" t="s">
        <v>107</v>
      </c>
      <c r="J89" t="s">
        <v>108</v>
      </c>
      <c r="K89" t="s">
        <v>112</v>
      </c>
      <c r="L89" t="s">
        <v>113</v>
      </c>
      <c r="M89" t="s">
        <v>114</v>
      </c>
      <c r="N89" t="s">
        <v>115</v>
      </c>
      <c r="O89" t="s">
        <v>23</v>
      </c>
    </row>
    <row r="90" spans="1:15">
      <c r="A90" t="s">
        <v>116</v>
      </c>
      <c r="B90">
        <v>292.7</v>
      </c>
      <c r="C90">
        <v>50.6</v>
      </c>
      <c r="D90">
        <v>0.34</v>
      </c>
      <c r="E90" t="s">
        <v>117</v>
      </c>
      <c r="F90" t="s">
        <v>117</v>
      </c>
      <c r="G90">
        <v>0.34</v>
      </c>
      <c r="H90">
        <v>344.3</v>
      </c>
      <c r="I90">
        <v>292.7</v>
      </c>
      <c r="J90">
        <v>50.6</v>
      </c>
      <c r="K90">
        <v>0.34</v>
      </c>
      <c r="L90" t="s">
        <v>117</v>
      </c>
      <c r="M90" t="s">
        <v>117</v>
      </c>
      <c r="N90">
        <v>0.34</v>
      </c>
      <c r="O90">
        <v>344.3</v>
      </c>
    </row>
    <row r="91" spans="1:15">
      <c r="A91" t="s">
        <v>118</v>
      </c>
      <c r="B91">
        <v>318.3</v>
      </c>
      <c r="C91">
        <v>71.2</v>
      </c>
      <c r="D91">
        <v>0.78</v>
      </c>
      <c r="E91" t="s">
        <v>117</v>
      </c>
      <c r="F91" t="s">
        <v>117</v>
      </c>
      <c r="G91">
        <v>0.78</v>
      </c>
      <c r="H91">
        <v>391</v>
      </c>
    </row>
    <row r="92" spans="1:15">
      <c r="A92" t="s">
        <v>119</v>
      </c>
      <c r="B92">
        <v>315.3</v>
      </c>
      <c r="C92">
        <v>45.4</v>
      </c>
      <c r="D92">
        <v>0.9</v>
      </c>
      <c r="E92" t="s">
        <v>117</v>
      </c>
      <c r="F92" t="s">
        <v>117</v>
      </c>
      <c r="G92">
        <v>1.6</v>
      </c>
      <c r="H92">
        <v>363.2</v>
      </c>
    </row>
    <row r="93" spans="1:15">
      <c r="A93" t="s">
        <v>120</v>
      </c>
      <c r="B93">
        <v>302.7</v>
      </c>
      <c r="C93">
        <v>40.4</v>
      </c>
      <c r="D93">
        <v>1.4</v>
      </c>
      <c r="E93" t="s">
        <v>117</v>
      </c>
      <c r="F93" t="s">
        <v>117</v>
      </c>
      <c r="G93">
        <v>1</v>
      </c>
      <c r="H93">
        <v>345.5</v>
      </c>
    </row>
    <row r="94" spans="1:15">
      <c r="A94" t="s">
        <v>121</v>
      </c>
      <c r="B94">
        <v>291.3</v>
      </c>
      <c r="C94">
        <v>53.8</v>
      </c>
      <c r="D94">
        <v>2.79</v>
      </c>
      <c r="E94" t="s">
        <v>117</v>
      </c>
      <c r="F94" t="s">
        <v>117</v>
      </c>
      <c r="G94">
        <v>1.4</v>
      </c>
      <c r="H94">
        <v>349.3</v>
      </c>
      <c r="I94">
        <f>SUM(B91:B94)</f>
        <v>1227.5999999999999</v>
      </c>
      <c r="J94">
        <f>SUM(C91:C94)</f>
        <v>210.8</v>
      </c>
      <c r="K94">
        <f>SUM(D91:D94)</f>
        <v>5.87</v>
      </c>
      <c r="L94" t="s">
        <v>117</v>
      </c>
      <c r="M94" t="s">
        <v>117</v>
      </c>
      <c r="N94">
        <f>SUM(G91:G94)</f>
        <v>4.7799999999999994</v>
      </c>
      <c r="O94">
        <f>SUM(H91:H94)</f>
        <v>1449</v>
      </c>
    </row>
    <row r="95" spans="1:15">
      <c r="A95" t="s">
        <v>122</v>
      </c>
      <c r="B95">
        <v>291.7</v>
      </c>
      <c r="C95">
        <v>68.5</v>
      </c>
      <c r="D95">
        <v>4.4000000000000004</v>
      </c>
      <c r="E95" t="s">
        <v>117</v>
      </c>
      <c r="F95" t="s">
        <v>117</v>
      </c>
      <c r="G95">
        <v>1.83</v>
      </c>
      <c r="H95">
        <v>366.4</v>
      </c>
    </row>
    <row r="96" spans="1:15">
      <c r="A96" t="s">
        <v>123</v>
      </c>
      <c r="B96">
        <v>329.04</v>
      </c>
      <c r="C96">
        <v>46.7</v>
      </c>
      <c r="D96">
        <v>14.67</v>
      </c>
      <c r="E96" t="s">
        <v>117</v>
      </c>
      <c r="F96" t="s">
        <v>117</v>
      </c>
      <c r="G96">
        <v>3.94</v>
      </c>
      <c r="H96">
        <v>394.35</v>
      </c>
    </row>
    <row r="97" spans="1:15">
      <c r="A97" t="s">
        <v>124</v>
      </c>
      <c r="B97">
        <v>282.76</v>
      </c>
      <c r="C97">
        <v>47.3</v>
      </c>
      <c r="D97">
        <v>8.8000000000000007</v>
      </c>
      <c r="E97">
        <v>1.02</v>
      </c>
      <c r="F97" t="s">
        <v>117</v>
      </c>
      <c r="G97">
        <v>1.37</v>
      </c>
      <c r="H97">
        <v>341.5</v>
      </c>
    </row>
    <row r="98" spans="1:15">
      <c r="A98" t="s">
        <v>125</v>
      </c>
      <c r="B98">
        <v>260.8</v>
      </c>
      <c r="C98">
        <v>61.2</v>
      </c>
      <c r="D98">
        <v>9.0299999999999994</v>
      </c>
      <c r="E98">
        <v>1</v>
      </c>
      <c r="F98" t="s">
        <v>117</v>
      </c>
      <c r="G98">
        <v>2.34</v>
      </c>
      <c r="H98">
        <v>334.4</v>
      </c>
      <c r="I98">
        <f>SUM(B95:B98)</f>
        <v>1164.3</v>
      </c>
      <c r="J98">
        <f>SUM(C95:C98)</f>
        <v>223.7</v>
      </c>
      <c r="K98">
        <f>SUM(D95:D98)</f>
        <v>36.9</v>
      </c>
      <c r="L98" t="s">
        <v>117</v>
      </c>
      <c r="M98" t="s">
        <v>117</v>
      </c>
      <c r="N98">
        <f>SUM(G95:G98)</f>
        <v>9.48</v>
      </c>
      <c r="O98">
        <f>SUM(H95:H98)</f>
        <v>1436.65</v>
      </c>
    </row>
    <row r="99" spans="1:15">
      <c r="A99" t="s">
        <v>126</v>
      </c>
      <c r="B99">
        <v>289.10000000000002</v>
      </c>
      <c r="C99">
        <v>74.5</v>
      </c>
      <c r="D99">
        <v>10.7</v>
      </c>
      <c r="E99">
        <v>1.4</v>
      </c>
      <c r="F99" t="s">
        <v>117</v>
      </c>
      <c r="G99">
        <v>1.8</v>
      </c>
      <c r="H99">
        <v>377.5</v>
      </c>
    </row>
    <row r="100" spans="1:15">
      <c r="A100" t="s">
        <v>127</v>
      </c>
      <c r="B100">
        <v>283</v>
      </c>
      <c r="C100">
        <v>39.200000000000003</v>
      </c>
      <c r="D100">
        <v>9.7200000000000006</v>
      </c>
      <c r="E100">
        <v>1.68</v>
      </c>
      <c r="F100" t="s">
        <v>117</v>
      </c>
      <c r="G100">
        <v>2</v>
      </c>
      <c r="H100">
        <v>335</v>
      </c>
    </row>
    <row r="101" spans="1:15">
      <c r="A101" t="s">
        <v>128</v>
      </c>
      <c r="B101">
        <v>255.3</v>
      </c>
      <c r="C101">
        <v>35.200000000000003</v>
      </c>
      <c r="D101">
        <v>7.4</v>
      </c>
      <c r="E101">
        <v>1.5</v>
      </c>
      <c r="F101" t="s">
        <v>117</v>
      </c>
      <c r="G101">
        <v>1.9</v>
      </c>
      <c r="H101">
        <v>301.3</v>
      </c>
    </row>
    <row r="102" spans="1:15">
      <c r="A102" t="s">
        <v>129</v>
      </c>
      <c r="B102">
        <v>234.1</v>
      </c>
      <c r="C102">
        <v>43.8</v>
      </c>
      <c r="D102">
        <v>7.2</v>
      </c>
      <c r="E102">
        <v>1.4</v>
      </c>
      <c r="F102" t="s">
        <v>117</v>
      </c>
      <c r="G102">
        <v>2</v>
      </c>
      <c r="H102">
        <v>288.3</v>
      </c>
      <c r="I102">
        <f>SUM(B99:B102)</f>
        <v>1061.5</v>
      </c>
      <c r="J102">
        <f>SUM(C99:C102)</f>
        <v>192.7</v>
      </c>
      <c r="K102">
        <f>SUM(D99:D102)</f>
        <v>35.020000000000003</v>
      </c>
      <c r="L102" t="s">
        <v>117</v>
      </c>
      <c r="M102" t="s">
        <v>117</v>
      </c>
      <c r="N102">
        <f>SUM(G99:G102)</f>
        <v>7.6999999999999993</v>
      </c>
      <c r="O102">
        <f>SUM(H99:H102)</f>
        <v>1302.0999999999999</v>
      </c>
    </row>
    <row r="103" spans="1:15">
      <c r="A103" t="s">
        <v>130</v>
      </c>
      <c r="B103">
        <v>226.1</v>
      </c>
      <c r="C103">
        <v>51</v>
      </c>
      <c r="D103">
        <v>8.8000000000000007</v>
      </c>
      <c r="E103">
        <v>1.7</v>
      </c>
      <c r="F103" t="s">
        <v>117</v>
      </c>
      <c r="G103">
        <v>2</v>
      </c>
      <c r="H103">
        <v>289.60000000000002</v>
      </c>
    </row>
    <row r="104" spans="1:15">
      <c r="A104" t="s">
        <v>131</v>
      </c>
      <c r="B104">
        <v>211.6</v>
      </c>
      <c r="C104">
        <v>33.799999999999997</v>
      </c>
      <c r="D104">
        <v>9.5</v>
      </c>
      <c r="E104">
        <v>4.5</v>
      </c>
      <c r="F104" t="s">
        <v>117</v>
      </c>
      <c r="G104">
        <v>1.7</v>
      </c>
      <c r="H104">
        <v>261.10000000000002</v>
      </c>
    </row>
    <row r="105" spans="1:15">
      <c r="A105" t="s">
        <v>132</v>
      </c>
      <c r="B105">
        <v>187.4</v>
      </c>
      <c r="C105">
        <v>31.2</v>
      </c>
      <c r="D105">
        <v>8.6999999999999993</v>
      </c>
      <c r="E105">
        <v>6.8</v>
      </c>
      <c r="F105">
        <v>0.5</v>
      </c>
      <c r="G105">
        <v>1.8</v>
      </c>
      <c r="H105">
        <v>236.4</v>
      </c>
    </row>
    <row r="106" spans="1:15">
      <c r="A106" t="s">
        <v>133</v>
      </c>
      <c r="B106">
        <v>162.1</v>
      </c>
      <c r="C106">
        <v>37.4</v>
      </c>
      <c r="D106">
        <v>7</v>
      </c>
      <c r="E106">
        <v>6.3</v>
      </c>
      <c r="F106">
        <v>1.2</v>
      </c>
      <c r="G106">
        <v>2.2000000000000002</v>
      </c>
      <c r="H106">
        <v>216.2</v>
      </c>
      <c r="I106">
        <f t="shared" ref="I106:O106" si="7">SUM(B103:B106)</f>
        <v>787.2</v>
      </c>
      <c r="J106">
        <f t="shared" si="7"/>
        <v>153.4</v>
      </c>
      <c r="K106">
        <f t="shared" si="7"/>
        <v>34</v>
      </c>
      <c r="L106">
        <f t="shared" si="7"/>
        <v>19.3</v>
      </c>
      <c r="M106">
        <f t="shared" si="7"/>
        <v>1.7</v>
      </c>
      <c r="N106">
        <f t="shared" si="7"/>
        <v>7.7</v>
      </c>
      <c r="O106">
        <f t="shared" si="7"/>
        <v>1003.3</v>
      </c>
    </row>
    <row r="107" spans="1:15">
      <c r="A107" t="s">
        <v>134</v>
      </c>
      <c r="B107">
        <v>159.80000000000001</v>
      </c>
      <c r="C107">
        <v>47.8</v>
      </c>
      <c r="D107">
        <v>6</v>
      </c>
      <c r="E107">
        <v>7.4</v>
      </c>
      <c r="F107">
        <v>2.7</v>
      </c>
      <c r="G107">
        <v>4.0999999999999996</v>
      </c>
      <c r="H107">
        <v>227.8</v>
      </c>
    </row>
    <row r="108" spans="1:15">
      <c r="A108" t="s">
        <v>135</v>
      </c>
      <c r="B108">
        <v>136</v>
      </c>
      <c r="C108">
        <v>26.9</v>
      </c>
      <c r="D108">
        <v>3.6</v>
      </c>
      <c r="E108">
        <v>7.7</v>
      </c>
      <c r="F108">
        <v>4.0999999999999996</v>
      </c>
      <c r="G108">
        <v>2.8</v>
      </c>
      <c r="H108">
        <v>181.1</v>
      </c>
    </row>
    <row r="109" spans="1:15">
      <c r="A109" t="s">
        <v>136</v>
      </c>
      <c r="B109">
        <v>104.8</v>
      </c>
      <c r="C109">
        <v>26</v>
      </c>
      <c r="D109">
        <v>5.4</v>
      </c>
      <c r="E109">
        <v>7.4</v>
      </c>
      <c r="F109">
        <v>6.8</v>
      </c>
      <c r="G109">
        <v>3.6</v>
      </c>
      <c r="H109">
        <v>154</v>
      </c>
    </row>
    <row r="110" spans="1:15">
      <c r="A110" t="s">
        <v>137</v>
      </c>
      <c r="B110">
        <v>89.9</v>
      </c>
      <c r="C110">
        <v>35.1</v>
      </c>
      <c r="D110">
        <v>3.3</v>
      </c>
      <c r="E110">
        <v>9.6999999999999993</v>
      </c>
      <c r="F110">
        <v>10.4</v>
      </c>
      <c r="G110">
        <v>3.9</v>
      </c>
      <c r="H110">
        <v>152.30000000000001</v>
      </c>
      <c r="I110">
        <f t="shared" ref="I110:O110" si="8">SUM(B107:B110)</f>
        <v>490.5</v>
      </c>
      <c r="J110">
        <f t="shared" si="8"/>
        <v>135.79999999999998</v>
      </c>
      <c r="K110">
        <f t="shared" si="8"/>
        <v>18.3</v>
      </c>
      <c r="L110">
        <f t="shared" si="8"/>
        <v>32.200000000000003</v>
      </c>
      <c r="M110">
        <f t="shared" si="8"/>
        <v>24</v>
      </c>
      <c r="N110">
        <f t="shared" si="8"/>
        <v>14.4</v>
      </c>
      <c r="O110">
        <f t="shared" si="8"/>
        <v>715.2</v>
      </c>
    </row>
    <row r="111" spans="1:15">
      <c r="A111" t="s">
        <v>138</v>
      </c>
      <c r="B111">
        <v>83.4</v>
      </c>
      <c r="C111">
        <v>36.299999999999997</v>
      </c>
      <c r="D111">
        <v>2.4</v>
      </c>
      <c r="E111">
        <v>12.8</v>
      </c>
      <c r="F111">
        <v>18.3</v>
      </c>
      <c r="G111">
        <v>4.5999999999999996</v>
      </c>
      <c r="H111">
        <v>157.80000000000001</v>
      </c>
    </row>
    <row r="112" spans="1:15">
      <c r="A112" t="s">
        <v>139</v>
      </c>
      <c r="B112">
        <v>67.7</v>
      </c>
      <c r="C112">
        <v>16.3</v>
      </c>
      <c r="D112">
        <v>1.4</v>
      </c>
      <c r="E112">
        <v>11.3</v>
      </c>
      <c r="F112">
        <v>17.3</v>
      </c>
      <c r="G112">
        <v>4</v>
      </c>
      <c r="H112">
        <v>118.1</v>
      </c>
    </row>
    <row r="113" spans="1:15">
      <c r="A113" t="s">
        <v>140</v>
      </c>
      <c r="B113">
        <v>50.8</v>
      </c>
      <c r="C113">
        <v>20.399999999999999</v>
      </c>
      <c r="D113">
        <v>2.5</v>
      </c>
      <c r="E113">
        <v>12.5</v>
      </c>
      <c r="F113">
        <v>18.3</v>
      </c>
      <c r="G113">
        <v>3.9</v>
      </c>
      <c r="H113">
        <v>108.4</v>
      </c>
    </row>
    <row r="114" spans="1:15">
      <c r="A114" t="s">
        <v>141</v>
      </c>
      <c r="B114">
        <v>36.700000000000003</v>
      </c>
      <c r="C114">
        <v>18.600000000000001</v>
      </c>
      <c r="D114">
        <v>2.6</v>
      </c>
      <c r="E114">
        <v>13.8</v>
      </c>
      <c r="F114">
        <v>26.4</v>
      </c>
      <c r="G114">
        <v>3.5</v>
      </c>
      <c r="H114">
        <v>101.6</v>
      </c>
      <c r="I114">
        <f t="shared" ref="I114:O114" si="9">SUM(B111:B114)</f>
        <v>238.60000000000002</v>
      </c>
      <c r="J114">
        <f t="shared" si="9"/>
        <v>91.6</v>
      </c>
      <c r="K114">
        <f t="shared" si="9"/>
        <v>8.9</v>
      </c>
      <c r="L114">
        <f t="shared" si="9"/>
        <v>50.400000000000006</v>
      </c>
      <c r="M114">
        <f t="shared" si="9"/>
        <v>80.300000000000011</v>
      </c>
      <c r="N114">
        <f t="shared" si="9"/>
        <v>16</v>
      </c>
      <c r="O114">
        <f t="shared" si="9"/>
        <v>485.9</v>
      </c>
    </row>
    <row r="118" spans="1:15">
      <c r="A118" t="s">
        <v>111</v>
      </c>
      <c r="B118" t="s">
        <v>107</v>
      </c>
      <c r="C118" t="s">
        <v>108</v>
      </c>
      <c r="D118" t="s">
        <v>112</v>
      </c>
      <c r="E118" t="s">
        <v>113</v>
      </c>
      <c r="F118" t="s">
        <v>114</v>
      </c>
      <c r="G118" t="s">
        <v>115</v>
      </c>
      <c r="H118" t="s">
        <v>23</v>
      </c>
    </row>
    <row r="119" spans="1:15">
      <c r="A119" s="1">
        <v>2017</v>
      </c>
      <c r="B119">
        <v>292.7</v>
      </c>
      <c r="C119">
        <v>50.6</v>
      </c>
      <c r="D119">
        <v>0.34</v>
      </c>
      <c r="E119" t="s">
        <v>117</v>
      </c>
      <c r="F119" t="s">
        <v>117</v>
      </c>
      <c r="G119">
        <v>0.34</v>
      </c>
      <c r="H119">
        <v>344.3</v>
      </c>
    </row>
    <row r="120" spans="1:15">
      <c r="A120">
        <v>2016</v>
      </c>
      <c r="B120">
        <v>1227.5999999999999</v>
      </c>
      <c r="C120">
        <v>210.8</v>
      </c>
      <c r="D120">
        <v>5.87</v>
      </c>
      <c r="E120" t="s">
        <v>117</v>
      </c>
      <c r="F120" t="s">
        <v>117</v>
      </c>
      <c r="G120">
        <v>4.7799999999999994</v>
      </c>
      <c r="H120">
        <v>1449</v>
      </c>
    </row>
    <row r="121" spans="1:15">
      <c r="A121">
        <v>2015</v>
      </c>
      <c r="B121">
        <v>1164.3</v>
      </c>
      <c r="C121">
        <v>223.7</v>
      </c>
      <c r="D121">
        <v>36.9</v>
      </c>
      <c r="E121" t="s">
        <v>117</v>
      </c>
      <c r="F121" t="s">
        <v>117</v>
      </c>
      <c r="G121">
        <v>9.48</v>
      </c>
      <c r="H121">
        <v>1436.65</v>
      </c>
    </row>
    <row r="122" spans="1:15">
      <c r="A122">
        <v>2014</v>
      </c>
      <c r="B122">
        <v>1061.5</v>
      </c>
      <c r="C122">
        <v>192.7</v>
      </c>
      <c r="D122">
        <v>35.020000000000003</v>
      </c>
      <c r="E122" t="s">
        <v>117</v>
      </c>
      <c r="F122" t="s">
        <v>117</v>
      </c>
      <c r="G122">
        <v>7.6999999999999993</v>
      </c>
      <c r="H122">
        <v>1302.0999999999999</v>
      </c>
    </row>
    <row r="123" spans="1:15">
      <c r="A123">
        <v>2013</v>
      </c>
      <c r="B123">
        <v>787.2</v>
      </c>
      <c r="C123">
        <v>153.4</v>
      </c>
      <c r="D123">
        <v>34</v>
      </c>
      <c r="E123">
        <v>19.3</v>
      </c>
      <c r="F123">
        <v>1.7</v>
      </c>
      <c r="G123">
        <v>7.7</v>
      </c>
      <c r="H123">
        <v>1003.3</v>
      </c>
    </row>
    <row r="124" spans="1:15">
      <c r="A124">
        <v>2012</v>
      </c>
      <c r="B124">
        <v>490.5</v>
      </c>
      <c r="C124">
        <v>135.79999999999998</v>
      </c>
      <c r="D124">
        <v>18.3</v>
      </c>
      <c r="E124">
        <v>32.200000000000003</v>
      </c>
      <c r="F124">
        <v>24</v>
      </c>
      <c r="G124">
        <v>14.4</v>
      </c>
      <c r="H124">
        <v>715.2</v>
      </c>
    </row>
    <row r="125" spans="1:15">
      <c r="A125">
        <v>2011</v>
      </c>
      <c r="B125">
        <v>238.60000000000002</v>
      </c>
      <c r="C125">
        <v>91.6</v>
      </c>
      <c r="D125">
        <v>8.9</v>
      </c>
      <c r="E125">
        <v>50.400000000000006</v>
      </c>
      <c r="F125">
        <v>80.300000000000011</v>
      </c>
      <c r="G125">
        <v>16</v>
      </c>
      <c r="H125">
        <v>485.9</v>
      </c>
    </row>
    <row r="128" spans="1:15">
      <c r="A128" s="1" t="s">
        <v>3</v>
      </c>
      <c r="B128" t="s">
        <v>107</v>
      </c>
      <c r="C128" t="s">
        <v>108</v>
      </c>
      <c r="D128" t="s">
        <v>112</v>
      </c>
      <c r="E128" t="s">
        <v>113</v>
      </c>
      <c r="F128" t="s">
        <v>114</v>
      </c>
      <c r="G128" t="s">
        <v>115</v>
      </c>
      <c r="H128" t="s">
        <v>23</v>
      </c>
    </row>
    <row r="129" spans="1:14">
      <c r="A129" s="1">
        <v>2017</v>
      </c>
      <c r="B129" s="19">
        <f t="shared" ref="B129:D130" si="10">B119/$H119</f>
        <v>0.85013069997095547</v>
      </c>
      <c r="C129" s="19">
        <f t="shared" si="10"/>
        <v>0.14696485623003194</v>
      </c>
      <c r="D129" s="19">
        <f t="shared" si="10"/>
        <v>9.8751089166424638E-4</v>
      </c>
      <c r="E129" s="19">
        <v>0</v>
      </c>
      <c r="F129" s="19">
        <v>0</v>
      </c>
      <c r="G129" s="19">
        <f>G119/$H119</f>
        <v>9.8751089166424638E-4</v>
      </c>
      <c r="H129">
        <v>344.3</v>
      </c>
    </row>
    <row r="130" spans="1:14">
      <c r="A130">
        <v>2016</v>
      </c>
      <c r="B130" s="19">
        <f t="shared" si="10"/>
        <v>0.84720496894409936</v>
      </c>
      <c r="C130" s="19">
        <f t="shared" si="10"/>
        <v>0.14547964113181505</v>
      </c>
      <c r="D130" s="19">
        <f t="shared" si="10"/>
        <v>4.0510697032436161E-3</v>
      </c>
      <c r="E130" s="19">
        <v>0</v>
      </c>
      <c r="F130" s="19">
        <v>0</v>
      </c>
      <c r="G130" s="19">
        <f>G120/$H120</f>
        <v>3.2988267770876463E-3</v>
      </c>
      <c r="H130">
        <v>1449</v>
      </c>
    </row>
    <row r="131" spans="1:14">
      <c r="A131">
        <v>2015</v>
      </c>
      <c r="B131" s="19">
        <f t="shared" ref="B131:G131" si="11">B121/$H121</f>
        <v>0.81042703511641656</v>
      </c>
      <c r="C131" s="19">
        <f t="shared" si="11"/>
        <v>0.15570946298680957</v>
      </c>
      <c r="D131" s="19">
        <f t="shared" si="11"/>
        <v>2.5684752723349455E-2</v>
      </c>
      <c r="E131" s="19">
        <v>0</v>
      </c>
      <c r="F131" s="19">
        <v>0</v>
      </c>
      <c r="G131" s="19">
        <f t="shared" si="11"/>
        <v>6.5986844394946573E-3</v>
      </c>
      <c r="H131">
        <v>1436.65</v>
      </c>
    </row>
    <row r="132" spans="1:14">
      <c r="A132">
        <v>2014</v>
      </c>
      <c r="B132" s="19">
        <f t="shared" ref="B132:G132" si="12">B122/$H122</f>
        <v>0.81522156516396593</v>
      </c>
      <c r="C132" s="19">
        <f t="shared" si="12"/>
        <v>0.14799170570616696</v>
      </c>
      <c r="D132" s="19">
        <f t="shared" si="12"/>
        <v>2.6895015743798482E-2</v>
      </c>
      <c r="E132" s="19">
        <v>0</v>
      </c>
      <c r="F132" s="19">
        <v>0</v>
      </c>
      <c r="G132" s="19">
        <f t="shared" si="12"/>
        <v>5.9135243068888718E-3</v>
      </c>
      <c r="H132">
        <v>1302.0999999999999</v>
      </c>
    </row>
    <row r="133" spans="1:14">
      <c r="A133">
        <v>2013</v>
      </c>
      <c r="B133" s="19">
        <f t="shared" ref="B133:G133" si="13">B123/$H123</f>
        <v>0.78461078441144227</v>
      </c>
      <c r="C133" s="19">
        <f t="shared" si="13"/>
        <v>0.1528954450313964</v>
      </c>
      <c r="D133" s="19">
        <f t="shared" si="13"/>
        <v>3.3888169042160868E-2</v>
      </c>
      <c r="E133" s="19">
        <f t="shared" si="13"/>
        <v>1.9236519485697202E-2</v>
      </c>
      <c r="F133" s="19">
        <f t="shared" si="13"/>
        <v>1.6944084521080434E-3</v>
      </c>
      <c r="G133" s="19">
        <f t="shared" si="13"/>
        <v>7.6746735771952559E-3</v>
      </c>
      <c r="H133">
        <v>1003.3</v>
      </c>
    </row>
    <row r="134" spans="1:14">
      <c r="A134">
        <v>2012</v>
      </c>
      <c r="B134" s="19">
        <f t="shared" ref="B134:G134" si="14">B124/$H124</f>
        <v>0.68582214765100669</v>
      </c>
      <c r="C134" s="19">
        <f t="shared" si="14"/>
        <v>0.18987695749440711</v>
      </c>
      <c r="D134" s="19">
        <f t="shared" si="14"/>
        <v>2.5587248322147649E-2</v>
      </c>
      <c r="E134" s="19">
        <f t="shared" si="14"/>
        <v>4.5022371364653244E-2</v>
      </c>
      <c r="F134" s="19">
        <f t="shared" si="14"/>
        <v>3.3557046979865772E-2</v>
      </c>
      <c r="G134" s="19">
        <f t="shared" si="14"/>
        <v>2.0134228187919462E-2</v>
      </c>
      <c r="H134">
        <v>715.2</v>
      </c>
    </row>
    <row r="135" spans="1:14">
      <c r="A135">
        <v>2011</v>
      </c>
      <c r="B135" s="19">
        <f t="shared" ref="B135:G135" si="15">B125/$H125</f>
        <v>0.49104754064622358</v>
      </c>
      <c r="C135" s="19">
        <f t="shared" si="15"/>
        <v>0.18851615558756946</v>
      </c>
      <c r="D135" s="19">
        <f t="shared" si="15"/>
        <v>1.8316526034163411E-2</v>
      </c>
      <c r="E135" s="19">
        <f t="shared" si="15"/>
        <v>0.10372504630582426</v>
      </c>
      <c r="F135" s="19">
        <f t="shared" si="15"/>
        <v>0.16526034163408113</v>
      </c>
      <c r="G135" s="19">
        <f t="shared" si="15"/>
        <v>3.2928586128833093E-2</v>
      </c>
      <c r="H135">
        <v>485.9</v>
      </c>
    </row>
    <row r="138" spans="1:14">
      <c r="A138" t="s">
        <v>3</v>
      </c>
      <c r="B138" t="s">
        <v>107</v>
      </c>
      <c r="C138" t="s">
        <v>108</v>
      </c>
      <c r="D138" t="s">
        <v>112</v>
      </c>
      <c r="E138" t="s">
        <v>113</v>
      </c>
      <c r="F138" t="s">
        <v>114</v>
      </c>
      <c r="G138" t="s">
        <v>115</v>
      </c>
      <c r="H138" t="s">
        <v>23</v>
      </c>
      <c r="K138">
        <v>0.85099999999999998</v>
      </c>
      <c r="L138">
        <v>0.85099999999999998</v>
      </c>
      <c r="M138">
        <v>0.86599999999999999</v>
      </c>
      <c r="N138">
        <v>0.86599999999999999</v>
      </c>
    </row>
    <row r="139" spans="1:14">
      <c r="A139">
        <v>2011</v>
      </c>
      <c r="B139" s="19">
        <v>0.49104754064622358</v>
      </c>
      <c r="C139" s="19">
        <v>0.18851615558756946</v>
      </c>
      <c r="D139" s="19">
        <v>1.8316526034163411E-2</v>
      </c>
      <c r="E139" s="19">
        <v>0.10372504630582426</v>
      </c>
      <c r="F139" s="19">
        <v>0.16526034163408113</v>
      </c>
      <c r="G139" s="19">
        <v>3.2928586128833093E-2</v>
      </c>
      <c r="H139">
        <v>485.9</v>
      </c>
      <c r="K139">
        <v>0.14699999999999999</v>
      </c>
      <c r="L139">
        <v>0.14899999999999999</v>
      </c>
      <c r="M139">
        <v>0.13400000000000001</v>
      </c>
      <c r="N139">
        <v>0.13400000000000001</v>
      </c>
    </row>
    <row r="140" spans="1:14">
      <c r="A140">
        <v>2012</v>
      </c>
      <c r="B140" s="19">
        <v>0.68582214765100669</v>
      </c>
      <c r="C140" s="19">
        <v>0.18987695749440711</v>
      </c>
      <c r="D140" s="19">
        <v>2.5587248322147649E-2</v>
      </c>
      <c r="E140" s="19">
        <v>4.5022371364653244E-2</v>
      </c>
      <c r="F140" s="19">
        <v>3.3557046979865772E-2</v>
      </c>
      <c r="G140" s="19">
        <v>2.0134228187919462E-2</v>
      </c>
      <c r="H140">
        <v>715.2</v>
      </c>
      <c r="K140">
        <v>2E-3</v>
      </c>
      <c r="L140">
        <v>0</v>
      </c>
      <c r="M140">
        <v>0</v>
      </c>
      <c r="N140">
        <v>0</v>
      </c>
    </row>
    <row r="141" spans="1:14">
      <c r="A141">
        <v>2013</v>
      </c>
      <c r="B141" s="19">
        <v>0.78461078441144227</v>
      </c>
      <c r="C141" s="19">
        <v>0.1528954450313964</v>
      </c>
      <c r="D141" s="19">
        <v>3.3888169042160868E-2</v>
      </c>
      <c r="E141" s="19">
        <v>1.9236519485697202E-2</v>
      </c>
      <c r="F141" s="19">
        <v>1.6944084521080434E-3</v>
      </c>
      <c r="G141" s="19">
        <v>7.6746735771952559E-3</v>
      </c>
      <c r="H141">
        <v>1003.3</v>
      </c>
    </row>
    <row r="142" spans="1:14">
      <c r="A142">
        <v>2014</v>
      </c>
      <c r="B142" s="19">
        <v>0.81522156516396593</v>
      </c>
      <c r="C142" s="19">
        <v>0.14799170570616696</v>
      </c>
      <c r="D142" s="19">
        <v>2.6895015743798482E-2</v>
      </c>
      <c r="E142" s="19">
        <v>0</v>
      </c>
      <c r="F142" s="19">
        <v>0</v>
      </c>
      <c r="G142" s="19">
        <v>5.9135243068888718E-3</v>
      </c>
      <c r="H142">
        <v>1302.0999999999999</v>
      </c>
    </row>
    <row r="143" spans="1:14">
      <c r="A143">
        <v>2015</v>
      </c>
      <c r="B143" s="19">
        <v>0.81042703511641656</v>
      </c>
      <c r="C143" s="19">
        <v>0.15570946298680957</v>
      </c>
      <c r="D143" s="19">
        <v>2.5684752723349455E-2</v>
      </c>
      <c r="E143" s="19">
        <v>0</v>
      </c>
      <c r="F143" s="19">
        <v>0</v>
      </c>
      <c r="G143" s="19">
        <v>6.5986844394946573E-3</v>
      </c>
      <c r="H143">
        <v>1436.65</v>
      </c>
    </row>
    <row r="144" spans="1:14">
      <c r="A144">
        <v>2016</v>
      </c>
      <c r="B144" s="19">
        <v>0.84720496894409936</v>
      </c>
      <c r="C144" s="19">
        <v>0.14547964113181505</v>
      </c>
      <c r="D144" s="19">
        <v>4.0510697032436161E-3</v>
      </c>
      <c r="E144" s="19">
        <v>0</v>
      </c>
      <c r="F144" s="19">
        <v>0</v>
      </c>
      <c r="G144" s="19">
        <v>3.2988267770876463E-3</v>
      </c>
      <c r="H144">
        <v>1449</v>
      </c>
    </row>
    <row r="145" spans="1:8">
      <c r="A145">
        <v>2017</v>
      </c>
      <c r="B145" s="19">
        <v>0.85013069997095547</v>
      </c>
      <c r="C145" s="19">
        <v>0.14696485623003194</v>
      </c>
      <c r="D145" s="19">
        <v>9.8751089166424638E-4</v>
      </c>
      <c r="E145" s="19">
        <v>0</v>
      </c>
      <c r="F145" s="19">
        <v>0</v>
      </c>
      <c r="G145" s="19">
        <v>9.8751089166424638E-4</v>
      </c>
      <c r="H145">
        <v>344.3</v>
      </c>
    </row>
    <row r="146" spans="1:8">
      <c r="A146">
        <v>2018</v>
      </c>
      <c r="B146" s="20">
        <v>0.85099999999999998</v>
      </c>
      <c r="C146" s="20">
        <v>0.14699999999999999</v>
      </c>
      <c r="D146" s="19">
        <v>4.0510697032436161E-3</v>
      </c>
      <c r="E146" s="19">
        <v>0</v>
      </c>
      <c r="F146" s="19">
        <v>0</v>
      </c>
      <c r="G146" s="19">
        <v>3.2988267770876463E-3</v>
      </c>
    </row>
    <row r="147" spans="1:8">
      <c r="A147">
        <v>2019</v>
      </c>
      <c r="B147" s="19">
        <v>0.86599999999999999</v>
      </c>
      <c r="C147" s="20">
        <v>0.14899999999999999</v>
      </c>
      <c r="D147" s="19">
        <v>4.0510697032436161E-3</v>
      </c>
      <c r="E147" s="19">
        <v>0</v>
      </c>
      <c r="F147" s="19">
        <v>0</v>
      </c>
      <c r="G147" s="19">
        <v>3.2988267770876463E-3</v>
      </c>
    </row>
    <row r="148" spans="1:8">
      <c r="A148">
        <v>2020</v>
      </c>
      <c r="B148" s="19">
        <v>0.86599999999999999</v>
      </c>
      <c r="C148" s="20">
        <v>0.13400000000000001</v>
      </c>
      <c r="D148" s="19">
        <v>9.8751089166424638E-4</v>
      </c>
      <c r="E148" s="19">
        <v>0</v>
      </c>
      <c r="F148" s="19">
        <v>0</v>
      </c>
      <c r="G148" s="19">
        <v>9.8751089166424638E-4</v>
      </c>
    </row>
    <row r="151" spans="1:8">
      <c r="A151" t="s">
        <v>3</v>
      </c>
      <c r="B151" t="s">
        <v>107</v>
      </c>
      <c r="C151" t="s">
        <v>108</v>
      </c>
      <c r="D151" t="s">
        <v>115</v>
      </c>
    </row>
    <row r="152" spans="1:8">
      <c r="A152">
        <v>2011</v>
      </c>
      <c r="B152" s="21">
        <v>0.49104754064622402</v>
      </c>
      <c r="C152" s="21">
        <v>0.18851615558756946</v>
      </c>
      <c r="D152" s="21">
        <f>D139+E139+F139+G139</f>
        <v>0.32023050010290188</v>
      </c>
    </row>
    <row r="153" spans="1:8">
      <c r="A153">
        <v>2012</v>
      </c>
      <c r="B153" s="21">
        <v>0.68582214765100669</v>
      </c>
      <c r="C153" s="21">
        <v>0.18987695749440711</v>
      </c>
      <c r="D153" s="21">
        <f t="shared" ref="D153:D161" si="16">D140+E140+F140+G140</f>
        <v>0.12430089485458612</v>
      </c>
    </row>
    <row r="154" spans="1:8">
      <c r="A154">
        <v>2013</v>
      </c>
      <c r="B154" s="21">
        <v>0.78461078441144227</v>
      </c>
      <c r="C154" s="21">
        <v>0.1528954450313964</v>
      </c>
      <c r="D154" s="21">
        <f t="shared" si="16"/>
        <v>6.2493770557161363E-2</v>
      </c>
    </row>
    <row r="155" spans="1:8">
      <c r="A155">
        <v>2014</v>
      </c>
      <c r="B155" s="21">
        <v>0.81522156516396593</v>
      </c>
      <c r="C155" s="21">
        <v>0.14799170570616696</v>
      </c>
      <c r="D155" s="21">
        <f t="shared" si="16"/>
        <v>3.2808540050687354E-2</v>
      </c>
    </row>
    <row r="156" spans="1:8">
      <c r="A156">
        <v>2015</v>
      </c>
      <c r="B156" s="21">
        <v>0.81042703511641656</v>
      </c>
      <c r="C156" s="21">
        <v>0.15570946298680957</v>
      </c>
      <c r="D156" s="21">
        <f t="shared" si="16"/>
        <v>3.2283437162844111E-2</v>
      </c>
    </row>
    <row r="157" spans="1:8">
      <c r="A157">
        <v>2016</v>
      </c>
      <c r="B157" s="21">
        <v>0.84720496894409936</v>
      </c>
      <c r="C157" s="21">
        <v>0.14547964113181505</v>
      </c>
      <c r="D157" s="21">
        <f t="shared" si="16"/>
        <v>7.3498964803312625E-3</v>
      </c>
    </row>
    <row r="158" spans="1:8">
      <c r="A158">
        <v>2017</v>
      </c>
      <c r="B158" s="21">
        <v>0.85013069997095547</v>
      </c>
      <c r="C158" s="21">
        <v>0.14696485623003194</v>
      </c>
      <c r="D158" s="21">
        <f t="shared" si="16"/>
        <v>1.9750217833284928E-3</v>
      </c>
    </row>
    <row r="159" spans="1:8">
      <c r="A159">
        <v>2018</v>
      </c>
      <c r="B159" s="21">
        <v>0.85099999999999998</v>
      </c>
      <c r="C159" s="21">
        <v>0.14699999999999999</v>
      </c>
      <c r="D159" s="21">
        <f t="shared" si="16"/>
        <v>7.3498964803312625E-3</v>
      </c>
    </row>
    <row r="160" spans="1:8">
      <c r="A160">
        <v>2019</v>
      </c>
      <c r="B160" s="21">
        <v>0.86599999999999999</v>
      </c>
      <c r="C160" s="21">
        <v>0.14899999999999999</v>
      </c>
      <c r="D160" s="21">
        <f t="shared" si="16"/>
        <v>7.3498964803312625E-3</v>
      </c>
    </row>
    <row r="161" spans="1:4">
      <c r="A161">
        <v>2020</v>
      </c>
      <c r="B161" s="21">
        <v>0.86599999999999999</v>
      </c>
      <c r="C161" s="21">
        <v>0.13400000000000001</v>
      </c>
      <c r="D161" s="21">
        <f t="shared" si="16"/>
        <v>1.9750217833284928E-3</v>
      </c>
    </row>
  </sheetData>
  <sortState xmlns:xlrd2="http://schemas.microsoft.com/office/spreadsheetml/2017/richdata2" ref="A139:H145">
    <sortCondition ref="A139:A145"/>
  </sortState>
  <hyperlinks>
    <hyperlink ref="A32" r:id="rId1" location="cite_note-IDC_Smartphone_OS_Market_Share,_2017_Q1-225" display="cite_note-IDC_Smartphone_OS_Market_Share,_2017_Q1-225" xr:uid="{E02A4F08-989D-4452-B525-AB9C7E6F7AAB}"/>
    <hyperlink ref="A33" r:id="rId2" location="cite_note-IDC_Smartphone_OS_Market_Share,_2017_Q1-225" display="https://en.wikipedia.org/wiki/Mobile_operating_system - cite_note-IDC_Smartphone_OS_Market_Share,_2017_Q1-225" xr:uid="{125C0A7B-CE51-477B-8C45-9399F1FCF3BC}"/>
    <hyperlink ref="A34" r:id="rId3" location="cite_note-IDC_Smartphone_OS_Market_Share,_2016_Q3-226" display="https://en.wikipedia.org/wiki/Mobile_operating_system - cite_note-IDC_Smartphone_OS_Market_Share,_2016_Q3-226" xr:uid="{0C8710EB-618B-47A3-BE57-52D05900A5C4}"/>
    <hyperlink ref="A35" r:id="rId4" location="cite_note-IDC_Smartphone_OS_Market_Share,_2016_Q3-226" display="https://en.wikipedia.org/wiki/Mobile_operating_system - cite_note-IDC_Smartphone_OS_Market_Share,_2016_Q3-226" xr:uid="{AB7FEF43-0F8E-4203-8BF8-83D9D5DDF06F}"/>
    <hyperlink ref="A36" r:id="rId5" location="cite_note-IDC_Smartphone_OS_Market_Share,_2016_Q3-226" display="https://en.wikipedia.org/wiki/Mobile_operating_system - cite_note-IDC_Smartphone_OS_Market_Share,_2016_Q3-226" xr:uid="{28C355E1-C7BE-41FE-A795-B1581CC3C0F8}"/>
    <hyperlink ref="A37" r:id="rId6" location="cite_note-IDC_Smartphone_OS_Market_Share,_2016_Q3-226" display="https://en.wikipedia.org/wiki/Mobile_operating_system - cite_note-IDC_Smartphone_OS_Market_Share,_2016_Q3-226" xr:uid="{3922B655-69E7-4412-A964-9D0BF36573F9}"/>
    <hyperlink ref="A38" r:id="rId7" location="cite_note-227" display="https://en.wikipedia.org/wiki/Mobile_operating_system - cite_note-227" xr:uid="{1D7A0714-CBED-49E8-99CB-F4264916715A}"/>
    <hyperlink ref="A39" r:id="rId8" location="cite_note-IDC_Mobile_Operating_System_Market_Share_2015_Q2-228" display="https://en.wikipedia.org/wiki/Mobile_operating_system - cite_note-IDC_Mobile_Operating_System_Market_Share_2015_Q2-228" xr:uid="{58281B90-BEE2-4B99-8798-00219709AAF3}"/>
    <hyperlink ref="A40" r:id="rId9" location="cite_note-IDC_Mobile_Operating_System_Market_Share_2015_Q1-229" display="https://en.wikipedia.org/wiki/Mobile_operating_system - cite_note-IDC_Mobile_Operating_System_Market_Share_2015_Q1-229" xr:uid="{F0CD4955-3937-4CDA-811B-1834E910D8EC}"/>
    <hyperlink ref="A41" r:id="rId10" location="cite_note-IDC_Mobile_Operating_System_Market_Share_2014_Q4-230" display="https://en.wikipedia.org/wiki/Mobile_operating_system - cite_note-IDC_Mobile_Operating_System_Market_Share_2014_Q4-230" xr:uid="{93066604-AB3E-429F-B452-F813A843CBFB}"/>
    <hyperlink ref="A42" r:id="rId11" location="cite_note-IDC_Mobile_Operating_System_Market_Share_2014_Q3-231" display="https://en.wikipedia.org/wiki/Mobile_operating_system - cite_note-IDC_Mobile_Operating_System_Market_Share_2014_Q3-231" xr:uid="{52686C9B-D599-41BF-966A-DBFF0A2700C8}"/>
    <hyperlink ref="A43" r:id="rId12" location="cite_note-IDC_Mobile_Operating_System_Market_Share_2014_Q2-232" display="https://en.wikipedia.org/wiki/Mobile_operating_system - cite_note-IDC_Mobile_Operating_System_Market_Share_2014_Q2-232" xr:uid="{FD2850E6-D92E-4837-BE26-41FB3F48A338}"/>
    <hyperlink ref="A44" r:id="rId13" location="cite_note-IDC_Mobile_Operating_System_Market_Share_2014_Q1-233" display="https://en.wikipedia.org/wiki/Mobile_operating_system - cite_note-IDC_Mobile_Operating_System_Market_Share_2014_Q1-233" xr:uid="{B3F5F8F5-9B24-4755-AD0D-334D1D20BBC1}"/>
    <hyperlink ref="A45" r:id="rId14" location="cite_note-IDC_Mobile_Operating_System_Market_Share_2013_Q4-234" display="https://en.wikipedia.org/wiki/Mobile_operating_system - cite_note-IDC_Mobile_Operating_System_Market_Share_2013_Q4-234" xr:uid="{4C8567DF-9F6D-4AB5-BBCF-783F12DE1397}"/>
    <hyperlink ref="A46" r:id="rId15" location="cite_note-IDC_Mobile_Operating_System_Market_Share_2013_Q3-235" display="https://en.wikipedia.org/wiki/Mobile_operating_system - cite_note-IDC_Mobile_Operating_System_Market_Share_2013_Q3-235" xr:uid="{6E8DD136-3C26-4B3A-B712-3D0D988371F4}"/>
    <hyperlink ref="A47" r:id="rId16" location="cite_note-IDC_Mobile_Operating_Systems_Market_Share_2013_Q2-236" display="https://en.wikipedia.org/wiki/Mobile_operating_system - cite_note-IDC_Mobile_Operating_Systems_Market_Share_2013_Q2-236" xr:uid="{2BFBAD97-7B0F-41A6-89FD-2A9D8239C793}"/>
    <hyperlink ref="A48" r:id="rId17" location="cite_note-IDC_Mobile_Operating_Systems_Market_Share_2013_Q1-237" display="https://en.wikipedia.org/wiki/Mobile_operating_system - cite_note-IDC_Mobile_Operating_Systems_Market_Share_2013_Q1-237" xr:uid="{3115C63D-9218-47CE-B7E8-6B56C1A21381}"/>
    <hyperlink ref="A49" r:id="rId18" location="cite_note-IDC_Mobile_Operating_Systems_Market_Share_2012_Q4-238" display="https://en.wikipedia.org/wiki/Mobile_operating_system - cite_note-IDC_Mobile_Operating_Systems_Market_Share_2012_Q4-238" xr:uid="{38292DE0-E844-4453-970B-DBA1424EB4E4}"/>
    <hyperlink ref="A50" r:id="rId19" location="cite_note-IDC_Mobile_Operating_Systems_Market_Share_2012_Q3-239" display="https://en.wikipedia.org/wiki/Mobile_operating_system - cite_note-IDC_Mobile_Operating_Systems_Market_Share_2012_Q3-239" xr:uid="{D023CC0F-E527-4C37-8187-4A41289F4058}"/>
    <hyperlink ref="A51" r:id="rId20" location="cite_note-IDC_Mobile_Operating_Systems_Market_Share_2012_Q2-240" display="https://en.wikipedia.org/wiki/Mobile_operating_system - cite_note-IDC_Mobile_Operating_Systems_Market_Share_2012_Q2-240" xr:uid="{0333197A-A77B-4E8E-A340-9252634240AE}"/>
    <hyperlink ref="A52" r:id="rId21" location="cite_note-IDC_Mobile_Operating_Systems_Market_Share_2012_Q1-241" display="https://en.wikipedia.org/wiki/Mobile_operating_system - cite_note-IDC_Mobile_Operating_Systems_Market_Share_2012_Q1-241" xr:uid="{AFCF5A61-564D-4BF6-8D39-7E729320FAE4}"/>
    <hyperlink ref="A53" r:id="rId22" location="cite_note-IDC_Mobile_Operating_Systems_Market_Share_2012_Q4-238" display="https://en.wikipedia.org/wiki/Mobile_operating_system - cite_note-IDC_Mobile_Operating_Systems_Market_Share_2012_Q4-238" xr:uid="{18969D31-F6F7-4AA8-AF23-0D4BCCC5BA8F}"/>
    <hyperlink ref="A54" r:id="rId23" location="cite_note-IDC_Mobile_Operating_Systems_Market_Share_2012_Q3-239" display="https://en.wikipedia.org/wiki/Mobile_operating_system - cite_note-IDC_Mobile_Operating_Systems_Market_Share_2012_Q3-239" xr:uid="{3E71D6E5-E2E5-44A3-B6BF-C99DE5E1A8D0}"/>
    <hyperlink ref="A55" r:id="rId24" location="cite_note-IDC_Mobile_Operating_Systems_Market_Share_2012_Q2-240" display="https://en.wikipedia.org/wiki/Mobile_operating_system - cite_note-IDC_Mobile_Operating_Systems_Market_Share_2012_Q2-240" xr:uid="{AC60C574-822A-4948-9E4F-FCBAC16A8564}"/>
    <hyperlink ref="A56" r:id="rId25" location="cite_note-IDC_Mobile_Operating_Systems_Market_Share_2012_Q1-241" display="https://en.wikipedia.org/wiki/Mobile_operating_system - cite_note-IDC_Mobile_Operating_Systems_Market_Share_2012_Q1-241" xr:uid="{7636ABB8-6F73-4DE2-911E-5D9F632A035E}"/>
    <hyperlink ref="J32" r:id="rId26" location="cite_note-IDC_Smartphone_OS_Market_Share,_2017_Q1-225" display="cite_note-IDC_Smartphone_OS_Market_Share,_2017_Q1-225" xr:uid="{13D7BBC8-809F-44A4-8A6C-28D5EBA8F795}"/>
    <hyperlink ref="J33" r:id="rId27" location="cite_note-IDC_Smartphone_OS_Market_Share,_2017_Q1-225" display="https://en.wikipedia.org/wiki/Mobile_operating_system - cite_note-IDC_Smartphone_OS_Market_Share,_2017_Q1-225" xr:uid="{B553A2F0-C4B3-4299-AB92-24E7E27227E2}"/>
    <hyperlink ref="J34" r:id="rId28" location="cite_note-IDC_Smartphone_OS_Market_Share,_2016_Q3-226" display="https://en.wikipedia.org/wiki/Mobile_operating_system - cite_note-IDC_Smartphone_OS_Market_Share,_2016_Q3-226" xr:uid="{A9E4FD71-B651-48C1-9F8D-5DAD46A6514F}"/>
    <hyperlink ref="J35" r:id="rId29" location="cite_note-IDC_Smartphone_OS_Market_Share,_2016_Q3-226" display="https://en.wikipedia.org/wiki/Mobile_operating_system - cite_note-IDC_Smartphone_OS_Market_Share,_2016_Q3-226" xr:uid="{35692336-A834-40A3-ABB7-050E75143EF8}"/>
    <hyperlink ref="J36" r:id="rId30" location="cite_note-IDC_Smartphone_OS_Market_Share,_2016_Q3-226" display="https://en.wikipedia.org/wiki/Mobile_operating_system - cite_note-IDC_Smartphone_OS_Market_Share,_2016_Q3-226" xr:uid="{594AD02B-EC80-4334-9F41-B6CC1A1A6739}"/>
    <hyperlink ref="J37" r:id="rId31" location="cite_note-IDC_Smartphone_OS_Market_Share,_2016_Q3-226" display="https://en.wikipedia.org/wiki/Mobile_operating_system - cite_note-IDC_Smartphone_OS_Market_Share,_2016_Q3-226" xr:uid="{CE523404-6915-4947-B73A-06AA38F0B4AB}"/>
    <hyperlink ref="J38" r:id="rId32" location="cite_note-227" display="https://en.wikipedia.org/wiki/Mobile_operating_system - cite_note-227" xr:uid="{D750413F-A3BD-4FE1-83FE-D79C2CF0C29B}"/>
    <hyperlink ref="J39" r:id="rId33" location="cite_note-IDC_Mobile_Operating_System_Market_Share_2015_Q2-228" display="https://en.wikipedia.org/wiki/Mobile_operating_system - cite_note-IDC_Mobile_Operating_System_Market_Share_2015_Q2-228" xr:uid="{175A3115-F0CF-4762-8795-BC43F94685A1}"/>
    <hyperlink ref="J40" r:id="rId34" location="cite_note-IDC_Mobile_Operating_System_Market_Share_2015_Q1-229" display="https://en.wikipedia.org/wiki/Mobile_operating_system - cite_note-IDC_Mobile_Operating_System_Market_Share_2015_Q1-229" xr:uid="{7D582FFB-FFB6-4E8D-981B-C07C196ECB12}"/>
    <hyperlink ref="J41" r:id="rId35" location="cite_note-IDC_Mobile_Operating_System_Market_Share_2014_Q4-230" display="https://en.wikipedia.org/wiki/Mobile_operating_system - cite_note-IDC_Mobile_Operating_System_Market_Share_2014_Q4-230" xr:uid="{5A459A8C-B852-4EDD-A649-99F99CF30008}"/>
    <hyperlink ref="J42" r:id="rId36" location="cite_note-IDC_Mobile_Operating_System_Market_Share_2014_Q3-231" display="https://en.wikipedia.org/wiki/Mobile_operating_system - cite_note-IDC_Mobile_Operating_System_Market_Share_2014_Q3-231" xr:uid="{0464E34F-4307-486E-8E23-BAA061BB6AB5}"/>
    <hyperlink ref="J43" r:id="rId37" location="cite_note-IDC_Mobile_Operating_System_Market_Share_2014_Q2-232" display="https://en.wikipedia.org/wiki/Mobile_operating_system - cite_note-IDC_Mobile_Operating_System_Market_Share_2014_Q2-232" xr:uid="{CBB9C01A-04E7-4CE1-A2EE-6E69B6D13324}"/>
    <hyperlink ref="J44" r:id="rId38" location="cite_note-IDC_Mobile_Operating_System_Market_Share_2014_Q1-233" display="https://en.wikipedia.org/wiki/Mobile_operating_system - cite_note-IDC_Mobile_Operating_System_Market_Share_2014_Q1-233" xr:uid="{8E365982-5AB8-4C98-BA80-3129C226D492}"/>
    <hyperlink ref="J45" r:id="rId39" location="cite_note-IDC_Mobile_Operating_System_Market_Share_2013_Q4-234" display="https://en.wikipedia.org/wiki/Mobile_operating_system - cite_note-IDC_Mobile_Operating_System_Market_Share_2013_Q4-234" xr:uid="{F1A4FE04-6EED-4D1B-A6AE-CB5378D78FC9}"/>
    <hyperlink ref="J46" r:id="rId40" location="cite_note-IDC_Mobile_Operating_System_Market_Share_2013_Q3-235" display="https://en.wikipedia.org/wiki/Mobile_operating_system - cite_note-IDC_Mobile_Operating_System_Market_Share_2013_Q3-235" xr:uid="{6E888989-B572-4E46-9399-5E968585228B}"/>
    <hyperlink ref="J47" r:id="rId41" location="cite_note-IDC_Mobile_Operating_Systems_Market_Share_2013_Q2-236" display="https://en.wikipedia.org/wiki/Mobile_operating_system - cite_note-IDC_Mobile_Operating_Systems_Market_Share_2013_Q2-236" xr:uid="{3BD286E6-2197-49D2-AC88-F6149C5BA559}"/>
    <hyperlink ref="J48" r:id="rId42" location="cite_note-IDC_Mobile_Operating_Systems_Market_Share_2013_Q1-237" display="https://en.wikipedia.org/wiki/Mobile_operating_system - cite_note-IDC_Mobile_Operating_Systems_Market_Share_2013_Q1-237" xr:uid="{EC9B06FC-1E70-4F89-B866-EA51AF6CEC11}"/>
    <hyperlink ref="J49" r:id="rId43" location="cite_note-IDC_Mobile_Operating_Systems_Market_Share_2012_Q4-238" display="https://en.wikipedia.org/wiki/Mobile_operating_system - cite_note-IDC_Mobile_Operating_Systems_Market_Share_2012_Q4-238" xr:uid="{EA4EB25F-7206-4D05-8B26-8F630270CC84}"/>
    <hyperlink ref="J50" r:id="rId44" location="cite_note-IDC_Mobile_Operating_Systems_Market_Share_2012_Q3-239" display="https://en.wikipedia.org/wiki/Mobile_operating_system - cite_note-IDC_Mobile_Operating_Systems_Market_Share_2012_Q3-239" xr:uid="{8DF6D449-E8CF-4D5C-BF2A-F04A447B5D29}"/>
    <hyperlink ref="J51" r:id="rId45" location="cite_note-IDC_Mobile_Operating_Systems_Market_Share_2012_Q2-240" display="https://en.wikipedia.org/wiki/Mobile_operating_system - cite_note-IDC_Mobile_Operating_Systems_Market_Share_2012_Q2-240" xr:uid="{2AA8EE39-B080-40AD-873E-0733B82E2981}"/>
    <hyperlink ref="J52" r:id="rId46" location="cite_note-IDC_Mobile_Operating_Systems_Market_Share_2012_Q1-241" display="https://en.wikipedia.org/wiki/Mobile_operating_system - cite_note-IDC_Mobile_Operating_Systems_Market_Share_2012_Q1-241" xr:uid="{24459B2C-D57F-4067-972C-4F5C01A54D85}"/>
    <hyperlink ref="J53" r:id="rId47" location="cite_note-IDC_Mobile_Operating_Systems_Market_Share_2012_Q4-238" display="https://en.wikipedia.org/wiki/Mobile_operating_system - cite_note-IDC_Mobile_Operating_Systems_Market_Share_2012_Q4-238" xr:uid="{A9ABC0D2-86DA-427A-9CDE-6142621555A2}"/>
    <hyperlink ref="J54" r:id="rId48" location="cite_note-IDC_Mobile_Operating_Systems_Market_Share_2012_Q3-239" display="https://en.wikipedia.org/wiki/Mobile_operating_system - cite_note-IDC_Mobile_Operating_Systems_Market_Share_2012_Q3-239" xr:uid="{1B523FC8-C4C4-4A3B-AE3E-91CC991055DE}"/>
    <hyperlink ref="J55" r:id="rId49" location="cite_note-IDC_Mobile_Operating_Systems_Market_Share_2012_Q2-240" display="https://en.wikipedia.org/wiki/Mobile_operating_system - cite_note-IDC_Mobile_Operating_Systems_Market_Share_2012_Q2-240" xr:uid="{3E6C77C4-82C0-40B4-8847-0752B5A6C917}"/>
    <hyperlink ref="J56" r:id="rId50" location="cite_note-IDC_Mobile_Operating_Systems_Market_Share_2012_Q1-241" display="https://en.wikipedia.org/wiki/Mobile_operating_system - cite_note-IDC_Mobile_Operating_Systems_Market_Share_2012_Q1-241" xr:uid="{3D737FFB-78B4-4191-9786-20037473AAE4}"/>
    <hyperlink ref="A78" r:id="rId51" location="cite_note-IDC_Mobile_Operating_System_Market_Share_2015_Q2-228" display="https://en.wikipedia.org/wiki/Mobile_operating_system - cite_note-IDC_Mobile_Operating_System_Market_Share_2015_Q2-228" xr:uid="{93B4CAAA-41A9-44D7-AFAD-675E7BDD407D}"/>
    <hyperlink ref="A77" r:id="rId52" location="cite_note-IDC_Mobile_Operating_System_Market_Share_2015_Q1-229" display="https://en.wikipedia.org/wiki/Mobile_operating_system - cite_note-IDC_Mobile_Operating_System_Market_Share_2015_Q1-229" xr:uid="{45DD780F-E57E-4846-8D14-45ABC62B6739}"/>
    <hyperlink ref="A76" r:id="rId53" location="cite_note-IDC_Mobile_Operating_System_Market_Share_2014_Q4-230" display="https://en.wikipedia.org/wiki/Mobile_operating_system - cite_note-IDC_Mobile_Operating_System_Market_Share_2014_Q4-230" xr:uid="{06EE1A88-E420-4A97-AC4D-CA032CAFAEA0}"/>
    <hyperlink ref="A75" r:id="rId54" location="cite_note-IDC_Mobile_Operating_System_Market_Share_2014_Q3-231" display="https://en.wikipedia.org/wiki/Mobile_operating_system - cite_note-IDC_Mobile_Operating_System_Market_Share_2014_Q3-231" xr:uid="{7C8BEFC7-277D-40F8-ADEC-3073C146081A}"/>
    <hyperlink ref="A74" r:id="rId55" location="cite_note-IDC_Mobile_Operating_System_Market_Share_2014_Q2-232" display="https://en.wikipedia.org/wiki/Mobile_operating_system - cite_note-IDC_Mobile_Operating_System_Market_Share_2014_Q2-232" xr:uid="{D7B17A78-E980-4D01-9CAB-3D34B02AD28D}"/>
    <hyperlink ref="A73" r:id="rId56" location="cite_note-IDC_Mobile_Operating_System_Market_Share_2014_Q1-233" display="https://en.wikipedia.org/wiki/Mobile_operating_system - cite_note-IDC_Mobile_Operating_System_Market_Share_2014_Q1-233" xr:uid="{264E88F0-78EF-4C96-B879-EFCBAD7B5800}"/>
    <hyperlink ref="A72" r:id="rId57" location="cite_note-IDC_Mobile_Operating_System_Market_Share_2013_Q4-234" display="https://en.wikipedia.org/wiki/Mobile_operating_system - cite_note-IDC_Mobile_Operating_System_Market_Share_2013_Q4-234" xr:uid="{7C2B0698-E5E0-4CBC-9B47-83B411F2711A}"/>
    <hyperlink ref="A71" r:id="rId58" location="cite_note-IDC_Mobile_Operating_System_Market_Share_2013_Q3-235" display="https://en.wikipedia.org/wiki/Mobile_operating_system - cite_note-IDC_Mobile_Operating_System_Market_Share_2013_Q3-235" xr:uid="{5E3ABEBC-E280-41F8-A9C5-9F45D9C2AE94}"/>
    <hyperlink ref="A70" r:id="rId59" location="cite_note-IDC_Mobile_Operating_Systems_Market_Share_2013_Q2-236" display="https://en.wikipedia.org/wiki/Mobile_operating_system - cite_note-IDC_Mobile_Operating_Systems_Market_Share_2013_Q2-236" xr:uid="{E7BCAAF3-52A5-467E-9FA3-79368D87395D}"/>
    <hyperlink ref="A69" r:id="rId60" location="cite_note-IDC_Mobile_Operating_Systems_Market_Share_2013_Q1-237" display="https://en.wikipedia.org/wiki/Mobile_operating_system - cite_note-IDC_Mobile_Operating_Systems_Market_Share_2013_Q1-237" xr:uid="{176275BC-BAA2-4C5E-ABDC-011B21384B88}"/>
    <hyperlink ref="A68" r:id="rId61" location="cite_note-IDC_Mobile_Operating_Systems_Market_Share_2012_Q4-238" display="https://en.wikipedia.org/wiki/Mobile_operating_system - cite_note-IDC_Mobile_Operating_Systems_Market_Share_2012_Q4-238" xr:uid="{6253A6C4-8EE0-4090-B80A-806A136BFBC9}"/>
    <hyperlink ref="A67" r:id="rId62" location="cite_note-IDC_Mobile_Operating_Systems_Market_Share_2012_Q3-239" display="https://en.wikipedia.org/wiki/Mobile_operating_system - cite_note-IDC_Mobile_Operating_Systems_Market_Share_2012_Q3-239" xr:uid="{0F5084C5-89B8-4B04-B1F8-9EBCDB35E3CE}"/>
    <hyperlink ref="A66" r:id="rId63" location="cite_note-IDC_Mobile_Operating_Systems_Market_Share_2012_Q2-240" display="https://en.wikipedia.org/wiki/Mobile_operating_system - cite_note-IDC_Mobile_Operating_Systems_Market_Share_2012_Q2-240" xr:uid="{B1B6FBA3-1F75-455F-9D73-D3F609C4B6C3}"/>
    <hyperlink ref="A65" r:id="rId64" location="cite_note-IDC_Mobile_Operating_Systems_Market_Share_2012_Q1-241" display="https://en.wikipedia.org/wiki/Mobile_operating_system - cite_note-IDC_Mobile_Operating_Systems_Market_Share_2012_Q1-241" xr:uid="{2A34BC89-B647-405A-8998-0E963F978B48}"/>
    <hyperlink ref="A64" r:id="rId65" location="cite_note-IDC_Mobile_Operating_Systems_Market_Share_2012_Q4-238" display="https://en.wikipedia.org/wiki/Mobile_operating_system - cite_note-IDC_Mobile_Operating_Systems_Market_Share_2012_Q4-238" xr:uid="{F23BEB8B-D8D8-4052-9D4E-239DE309C204}"/>
    <hyperlink ref="A63" r:id="rId66" location="cite_note-IDC_Mobile_Operating_Systems_Market_Share_2012_Q3-239" display="https://en.wikipedia.org/wiki/Mobile_operating_system - cite_note-IDC_Mobile_Operating_Systems_Market_Share_2012_Q3-239" xr:uid="{DDF1C2EF-3C86-439C-A11E-E63E62287552}"/>
    <hyperlink ref="A62" r:id="rId67" location="cite_note-IDC_Mobile_Operating_Systems_Market_Share_2012_Q2-240" display="https://en.wikipedia.org/wiki/Mobile_operating_system - cite_note-IDC_Mobile_Operating_Systems_Market_Share_2012_Q2-240" xr:uid="{6FAB346C-6E82-41C1-B4A5-4813CC3DD0AE}"/>
    <hyperlink ref="A61" r:id="rId68" location="cite_note-IDC_Mobile_Operating_Systems_Market_Share_2012_Q1-241" display="https://en.wikipedia.org/wiki/Mobile_operating_system - cite_note-IDC_Mobile_Operating_Systems_Market_Share_2012_Q1-241" xr:uid="{C4ACB650-4BCC-4424-B285-6E3E5310C2A5}"/>
    <hyperlink ref="A79" r:id="rId69" location="cite_note-227" display="https://en.wikipedia.org/wiki/Mobile_operating_system - cite_note-227" xr:uid="{272CFD0D-556B-4EB7-B811-8F26D09A1BBF}"/>
    <hyperlink ref="A80" r:id="rId70" location="cite_note-IDC_Smartphone_OS_Market_Share,_2016_Q3-226" display="https://en.wikipedia.org/wiki/Mobile_operating_system - cite_note-IDC_Smartphone_OS_Market_Share,_2016_Q3-226" xr:uid="{4BD10207-251A-46FA-B490-EF0460C383E9}"/>
    <hyperlink ref="A81" r:id="rId71" location="cite_note-IDC_Smartphone_OS_Market_Share,_2016_Q3-226" display="https://en.wikipedia.org/wiki/Mobile_operating_system - cite_note-IDC_Smartphone_OS_Market_Share,_2016_Q3-226" xr:uid="{3F83EE83-9DD4-46CF-990D-448A55523CC1}"/>
    <hyperlink ref="A82" r:id="rId72" location="cite_note-IDC_Smartphone_OS_Market_Share,_2016_Q3-226" display="https://en.wikipedia.org/wiki/Mobile_operating_system - cite_note-IDC_Smartphone_OS_Market_Share,_2016_Q3-226" xr:uid="{EA5547CD-5497-4E53-895B-81C1D2AD1ED6}"/>
    <hyperlink ref="A83" r:id="rId73" location="cite_note-IDC_Smartphone_OS_Market_Share,_2016_Q3-226" display="https://en.wikipedia.org/wiki/Mobile_operating_system - cite_note-IDC_Smartphone_OS_Market_Share,_2016_Q3-226" xr:uid="{348D178A-292E-4A58-9088-C4FEA345F49B}"/>
    <hyperlink ref="A84" r:id="rId74" location="cite_note-IDC_Smartphone_OS_Market_Share,_2017_Q1-225" display="https://en.wikipedia.org/wiki/Mobile_operating_system - cite_note-IDC_Smartphone_OS_Market_Share,_2017_Q1-225" xr:uid="{943C0A8F-D2F9-4463-BDFE-EDF6FD73A769}"/>
    <hyperlink ref="A85" r:id="rId75" location="cite_note-IDC_Smartphone_OS_Market_Share,_2017_Q1-225" display="cite_note-IDC_Smartphone_OS_Market_Share,_2017_Q1-225" xr:uid="{21E4D36E-0AE8-4541-A040-167583F7ECF3}"/>
    <hyperlink ref="A90" r:id="rId76" location="cite_note-IDC_Smartphone_OS_Market_Share,_2017_Q1-225" display="cite_note-IDC_Smartphone_OS_Market_Share,_2017_Q1-225" xr:uid="{6A2E13B7-B75E-4C76-9736-50D71ABDA5C1}"/>
    <hyperlink ref="A91" r:id="rId77" location="cite_note-IDC_Smartphone_OS_Market_Share,_2017_Q1-225" display="https://en.wikipedia.org/wiki/Mobile_operating_system - cite_note-IDC_Smartphone_OS_Market_Share,_2017_Q1-225" xr:uid="{2287F061-DBDD-4B7F-80DE-620A9C2EFF23}"/>
    <hyperlink ref="A92" r:id="rId78" location="cite_note-IDC_Smartphone_OS_Market_Share,_2016_Q3-226" display="https://en.wikipedia.org/wiki/Mobile_operating_system - cite_note-IDC_Smartphone_OS_Market_Share,_2016_Q3-226" xr:uid="{9C170290-F1CC-42B4-8752-AE2D2FD9EE9B}"/>
    <hyperlink ref="A93" r:id="rId79" location="cite_note-IDC_Smartphone_OS_Market_Share,_2016_Q3-226" display="https://en.wikipedia.org/wiki/Mobile_operating_system - cite_note-IDC_Smartphone_OS_Market_Share,_2016_Q3-226" xr:uid="{864921BA-1687-48A9-8280-E3C2EBC55496}"/>
    <hyperlink ref="A94" r:id="rId80" location="cite_note-IDC_Smartphone_OS_Market_Share,_2016_Q3-226" display="https://en.wikipedia.org/wiki/Mobile_operating_system - cite_note-IDC_Smartphone_OS_Market_Share,_2016_Q3-226" xr:uid="{CE6C4293-D855-4EBB-A77A-977D3235BFA1}"/>
    <hyperlink ref="A95" r:id="rId81" location="cite_note-IDC_Smartphone_OS_Market_Share,_2016_Q3-226" display="https://en.wikipedia.org/wiki/Mobile_operating_system - cite_note-IDC_Smartphone_OS_Market_Share,_2016_Q3-226" xr:uid="{B3ACA713-0A3E-48D4-ACD7-38C80C43B466}"/>
    <hyperlink ref="A96" r:id="rId82" location="cite_note-227" display="https://en.wikipedia.org/wiki/Mobile_operating_system - cite_note-227" xr:uid="{FA5F1B0F-B166-4ED9-92FC-2200F16F270A}"/>
    <hyperlink ref="A97" r:id="rId83" location="cite_note-IDC_Mobile_Operating_System_Market_Share_2015_Q2-228" display="https://en.wikipedia.org/wiki/Mobile_operating_system - cite_note-IDC_Mobile_Operating_System_Market_Share_2015_Q2-228" xr:uid="{1903438C-304F-4C13-A87B-2958890C2F5D}"/>
    <hyperlink ref="A98" r:id="rId84" location="cite_note-IDC_Mobile_Operating_System_Market_Share_2015_Q1-229" display="https://en.wikipedia.org/wiki/Mobile_operating_system - cite_note-IDC_Mobile_Operating_System_Market_Share_2015_Q1-229" xr:uid="{E6E6AE41-6DCB-4BA5-A623-C864A98AF1AA}"/>
    <hyperlink ref="A99" r:id="rId85" location="cite_note-IDC_Mobile_Operating_System_Market_Share_2014_Q4-230" display="https://en.wikipedia.org/wiki/Mobile_operating_system - cite_note-IDC_Mobile_Operating_System_Market_Share_2014_Q4-230" xr:uid="{2152096B-03AA-44D6-A798-F14DF03B90C0}"/>
    <hyperlink ref="A100" r:id="rId86" location="cite_note-IDC_Mobile_Operating_System_Market_Share_2014_Q3-231" display="https://en.wikipedia.org/wiki/Mobile_operating_system - cite_note-IDC_Mobile_Operating_System_Market_Share_2014_Q3-231" xr:uid="{19E52FC3-85A9-4A8D-9F96-B96AB6016F4F}"/>
    <hyperlink ref="A101" r:id="rId87" location="cite_note-IDC_Mobile_Operating_System_Market_Share_2014_Q2-232" display="https://en.wikipedia.org/wiki/Mobile_operating_system - cite_note-IDC_Mobile_Operating_System_Market_Share_2014_Q2-232" xr:uid="{AFB98B09-DC1D-4C68-A7DA-36C9664ACB1F}"/>
    <hyperlink ref="A102" r:id="rId88" location="cite_note-IDC_Mobile_Operating_System_Market_Share_2014_Q1-233" display="https://en.wikipedia.org/wiki/Mobile_operating_system - cite_note-IDC_Mobile_Operating_System_Market_Share_2014_Q1-233" xr:uid="{3509471B-03E9-44F5-B3DB-3F80650B9AC5}"/>
    <hyperlink ref="A103" r:id="rId89" location="cite_note-IDC_Mobile_Operating_System_Market_Share_2013_Q4-234" display="https://en.wikipedia.org/wiki/Mobile_operating_system - cite_note-IDC_Mobile_Operating_System_Market_Share_2013_Q4-234" xr:uid="{03217227-9D87-4D24-8180-A76987C391CA}"/>
    <hyperlink ref="A104" r:id="rId90" location="cite_note-IDC_Mobile_Operating_System_Market_Share_2013_Q3-235" display="https://en.wikipedia.org/wiki/Mobile_operating_system - cite_note-IDC_Mobile_Operating_System_Market_Share_2013_Q3-235" xr:uid="{EC42F875-4277-41BA-A87D-A3A5233B09CB}"/>
    <hyperlink ref="A105" r:id="rId91" location="cite_note-IDC_Mobile_Operating_Systems_Market_Share_2013_Q2-236" display="https://en.wikipedia.org/wiki/Mobile_operating_system - cite_note-IDC_Mobile_Operating_Systems_Market_Share_2013_Q2-236" xr:uid="{0F668444-6F71-4559-BFF9-57CBDE264AC3}"/>
    <hyperlink ref="A106" r:id="rId92" location="cite_note-IDC_Mobile_Operating_Systems_Market_Share_2013_Q1-237" display="https://en.wikipedia.org/wiki/Mobile_operating_system - cite_note-IDC_Mobile_Operating_Systems_Market_Share_2013_Q1-237" xr:uid="{99BC4BA9-8BE5-46AE-A36C-0EDD725835B7}"/>
    <hyperlink ref="A107" r:id="rId93" location="cite_note-IDC_Mobile_Operating_Systems_Market_Share_2012_Q4-238" display="https://en.wikipedia.org/wiki/Mobile_operating_system - cite_note-IDC_Mobile_Operating_Systems_Market_Share_2012_Q4-238" xr:uid="{0D741848-84C5-4453-9512-A4B818AA7EAD}"/>
    <hyperlink ref="A108" r:id="rId94" location="cite_note-IDC_Mobile_Operating_Systems_Market_Share_2012_Q3-239" display="https://en.wikipedia.org/wiki/Mobile_operating_system - cite_note-IDC_Mobile_Operating_Systems_Market_Share_2012_Q3-239" xr:uid="{5FB13594-3072-488A-BB08-51EE480A791E}"/>
    <hyperlink ref="A109" r:id="rId95" location="cite_note-IDC_Mobile_Operating_Systems_Market_Share_2012_Q2-240" display="https://en.wikipedia.org/wiki/Mobile_operating_system - cite_note-IDC_Mobile_Operating_Systems_Market_Share_2012_Q2-240" xr:uid="{0596D578-583E-45F3-8737-BA5A0400098C}"/>
    <hyperlink ref="A110" r:id="rId96" location="cite_note-IDC_Mobile_Operating_Systems_Market_Share_2012_Q1-241" display="https://en.wikipedia.org/wiki/Mobile_operating_system - cite_note-IDC_Mobile_Operating_Systems_Market_Share_2012_Q1-241" xr:uid="{E8AAD9F5-DF1D-44CC-B192-ADF7C07B7C93}"/>
    <hyperlink ref="A111" r:id="rId97" location="cite_note-IDC_Mobile_Operating_Systems_Market_Share_2012_Q4-238" display="https://en.wikipedia.org/wiki/Mobile_operating_system - cite_note-IDC_Mobile_Operating_Systems_Market_Share_2012_Q4-238" xr:uid="{4894B3E6-4D52-42B1-B2B2-D76C98160B50}"/>
    <hyperlink ref="A112" r:id="rId98" location="cite_note-IDC_Mobile_Operating_Systems_Market_Share_2012_Q3-239" display="https://en.wikipedia.org/wiki/Mobile_operating_system - cite_note-IDC_Mobile_Operating_Systems_Market_Share_2012_Q3-239" xr:uid="{B0DF43FF-09D4-4DB5-9BBC-B0758F7B0AA8}"/>
    <hyperlink ref="A113" r:id="rId99" location="cite_note-IDC_Mobile_Operating_Systems_Market_Share_2012_Q2-240" display="https://en.wikipedia.org/wiki/Mobile_operating_system - cite_note-IDC_Mobile_Operating_Systems_Market_Share_2012_Q2-240" xr:uid="{90D16564-18E3-4116-B4F5-9BA79031F5BE}"/>
    <hyperlink ref="A114" r:id="rId100" location="cite_note-IDC_Mobile_Operating_Systems_Market_Share_2012_Q1-241" display="https://en.wikipedia.org/wiki/Mobile_operating_system - cite_note-IDC_Mobile_Operating_Systems_Market_Share_2012_Q1-241" xr:uid="{95A201D1-7376-4859-81A2-F16B355DB0A4}"/>
  </hyperlinks>
  <pageMargins left="0.7" right="0.7" top="0.75" bottom="0.75" header="0.3" footer="0.3"/>
  <pageSetup orientation="portrait" horizontalDpi="300" verticalDpi="300" r:id="rId101"/>
  <drawing r:id="rId1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AF18-3BE3-423E-83B3-0D42BECC7994}">
  <dimension ref="A1:G11"/>
  <sheetViews>
    <sheetView topLeftCell="A13" workbookViewId="0">
      <selection activeCell="H13" sqref="H13"/>
    </sheetView>
  </sheetViews>
  <sheetFormatPr defaultRowHeight="12.75"/>
  <cols>
    <col min="1" max="1" width="22.28515625" customWidth="1"/>
    <col min="2" max="3" width="18.5703125" customWidth="1"/>
    <col min="4" max="6" width="17.28515625" customWidth="1"/>
    <col min="7" max="7" width="15.28515625" customWidth="1"/>
  </cols>
  <sheetData>
    <row r="1" spans="1:7" ht="42.75" thickBot="1">
      <c r="A1" s="2" t="s">
        <v>3</v>
      </c>
      <c r="B1" s="2" t="s">
        <v>4</v>
      </c>
      <c r="C1" s="2" t="s">
        <v>5</v>
      </c>
      <c r="D1" s="2" t="s">
        <v>6</v>
      </c>
      <c r="E1" s="2" t="s">
        <v>27</v>
      </c>
      <c r="F1" s="2" t="s">
        <v>26</v>
      </c>
      <c r="G1" s="2" t="s">
        <v>7</v>
      </c>
    </row>
    <row r="2" spans="1:7" ht="22.5" thickTop="1" thickBot="1">
      <c r="A2" s="5">
        <v>2011</v>
      </c>
      <c r="B2" s="6">
        <v>43929</v>
      </c>
      <c r="C2" s="8">
        <v>35125</v>
      </c>
      <c r="D2" s="5" t="s">
        <v>11</v>
      </c>
      <c r="E2" s="5">
        <v>2</v>
      </c>
      <c r="F2" s="5">
        <v>0</v>
      </c>
      <c r="G2" s="9">
        <f t="shared" ref="G2:G10" si="0">SUM(E2:F2)</f>
        <v>2</v>
      </c>
    </row>
    <row r="3" spans="1:7" ht="22.5" thickTop="1" thickBot="1">
      <c r="A3" s="3">
        <v>2012</v>
      </c>
      <c r="B3" s="4">
        <v>43846</v>
      </c>
      <c r="C3" s="7">
        <v>20668</v>
      </c>
      <c r="D3" s="7">
        <v>28825</v>
      </c>
      <c r="E3" s="3">
        <v>2</v>
      </c>
      <c r="F3" s="5">
        <v>0</v>
      </c>
      <c r="G3" s="9">
        <f t="shared" si="0"/>
        <v>2</v>
      </c>
    </row>
    <row r="4" spans="1:7" ht="22.5" thickTop="1" thickBot="1">
      <c r="A4" s="5">
        <v>2013</v>
      </c>
      <c r="B4" s="8">
        <v>21763</v>
      </c>
      <c r="C4" s="6">
        <v>43881</v>
      </c>
      <c r="D4" s="5" t="s">
        <v>10</v>
      </c>
      <c r="E4" s="5">
        <v>3</v>
      </c>
      <c r="F4" s="5">
        <v>0</v>
      </c>
      <c r="G4" s="9">
        <f t="shared" si="0"/>
        <v>3</v>
      </c>
    </row>
    <row r="5" spans="1:7" ht="22.5" thickTop="1" thickBot="1">
      <c r="A5" s="3">
        <v>2014</v>
      </c>
      <c r="B5" s="7">
        <v>11810</v>
      </c>
      <c r="C5" s="4">
        <v>43883</v>
      </c>
      <c r="D5" s="7">
        <v>23163</v>
      </c>
      <c r="E5" s="3">
        <v>7</v>
      </c>
      <c r="F5" s="5">
        <v>0</v>
      </c>
      <c r="G5" s="9">
        <f t="shared" si="0"/>
        <v>7</v>
      </c>
    </row>
    <row r="6" spans="1:7" ht="22.5" thickTop="1" thickBot="1">
      <c r="A6" s="5">
        <v>2015</v>
      </c>
      <c r="B6" s="6">
        <v>43921</v>
      </c>
      <c r="C6" s="5" t="s">
        <v>8</v>
      </c>
      <c r="D6" s="5" t="s">
        <v>9</v>
      </c>
      <c r="E6" s="5">
        <v>10</v>
      </c>
      <c r="F6" s="5">
        <v>0</v>
      </c>
      <c r="G6" s="9">
        <f t="shared" si="0"/>
        <v>10</v>
      </c>
    </row>
    <row r="7" spans="1:7" ht="22.5" thickTop="1" thickBot="1">
      <c r="A7" s="3">
        <v>2016</v>
      </c>
      <c r="B7" s="4">
        <v>43919</v>
      </c>
      <c r="C7" s="7">
        <v>19756</v>
      </c>
      <c r="D7" s="4">
        <v>44134</v>
      </c>
      <c r="E7" s="3">
        <v>8</v>
      </c>
      <c r="F7" s="5">
        <v>0</v>
      </c>
      <c r="G7" s="9">
        <f t="shared" si="0"/>
        <v>8</v>
      </c>
    </row>
    <row r="8" spans="1:7" ht="22.5" thickTop="1" thickBot="1">
      <c r="A8" s="5">
        <v>2017</v>
      </c>
      <c r="B8" s="6">
        <v>44068</v>
      </c>
      <c r="C8" s="6">
        <v>44001</v>
      </c>
      <c r="D8" s="6">
        <v>43882</v>
      </c>
      <c r="E8" s="5">
        <v>7</v>
      </c>
      <c r="F8" s="5">
        <v>7</v>
      </c>
      <c r="G8" s="9">
        <f t="shared" si="0"/>
        <v>14</v>
      </c>
    </row>
    <row r="9" spans="1:7" ht="22.5" thickTop="1" thickBot="1">
      <c r="A9" s="3">
        <v>2018</v>
      </c>
      <c r="B9" s="4">
        <v>44006</v>
      </c>
      <c r="C9" s="4">
        <v>43907</v>
      </c>
      <c r="D9" s="4">
        <v>43909</v>
      </c>
      <c r="E9" s="3">
        <v>3</v>
      </c>
      <c r="F9" s="5">
        <v>8</v>
      </c>
      <c r="G9" s="9">
        <f t="shared" si="0"/>
        <v>11</v>
      </c>
    </row>
    <row r="10" spans="1:7" ht="22.5" thickTop="1" thickBot="1">
      <c r="A10" s="5">
        <v>2019</v>
      </c>
      <c r="B10" s="6">
        <v>44039</v>
      </c>
      <c r="C10" s="6">
        <v>43918</v>
      </c>
      <c r="D10" s="8">
        <v>11780</v>
      </c>
      <c r="E10" s="5">
        <v>2</v>
      </c>
      <c r="F10" s="5">
        <v>13</v>
      </c>
      <c r="G10" s="9">
        <f t="shared" si="0"/>
        <v>15</v>
      </c>
    </row>
    <row r="11" spans="1:7" ht="21.75" thickBot="1">
      <c r="E11" s="3">
        <f>SUM(E2:E10)</f>
        <v>44</v>
      </c>
      <c r="F11" s="3">
        <f>SUM(F2:F10)</f>
        <v>28</v>
      </c>
      <c r="G11" s="3">
        <f>SUM(G2:G10)</f>
        <v>72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"/>
  <sheetViews>
    <sheetView tabSelected="1" topLeftCell="B1" zoomScale="115" zoomScaleNormal="115" workbookViewId="0">
      <selection activeCell="L17" sqref="L17"/>
    </sheetView>
  </sheetViews>
  <sheetFormatPr defaultColWidth="14.42578125" defaultRowHeight="15.75" customHeight="1"/>
  <sheetData>
    <row r="1" spans="1:3" ht="15.75" customHeight="1">
      <c r="A1" t="s">
        <v>697</v>
      </c>
      <c r="B1" t="s">
        <v>698</v>
      </c>
      <c r="C1" t="s">
        <v>699</v>
      </c>
    </row>
    <row r="2" spans="1:3" ht="15.75" customHeight="1">
      <c r="A2" t="s">
        <v>662</v>
      </c>
      <c r="B2">
        <v>6093</v>
      </c>
      <c r="C2">
        <v>362</v>
      </c>
    </row>
    <row r="3" spans="1:3" ht="15.75" customHeight="1">
      <c r="A3" t="s">
        <v>663</v>
      </c>
      <c r="B3">
        <v>2109</v>
      </c>
      <c r="C3">
        <v>326</v>
      </c>
    </row>
    <row r="4" spans="1:3" ht="15.75" customHeight="1">
      <c r="A4" t="s">
        <v>700</v>
      </c>
      <c r="B4">
        <v>2236</v>
      </c>
      <c r="C4">
        <v>328</v>
      </c>
    </row>
    <row r="5" spans="1:3" ht="15.75" customHeight="1">
      <c r="A5" t="s">
        <v>701</v>
      </c>
      <c r="B5">
        <v>4131</v>
      </c>
      <c r="C5">
        <v>352</v>
      </c>
    </row>
    <row r="17" spans="1:7" ht="15.75" customHeight="1">
      <c r="A17" t="s">
        <v>684</v>
      </c>
      <c r="B17" t="s">
        <v>2</v>
      </c>
      <c r="C17" t="s">
        <v>685</v>
      </c>
      <c r="D17" t="s">
        <v>0</v>
      </c>
      <c r="E17" t="s">
        <v>686</v>
      </c>
      <c r="F17" t="s">
        <v>688</v>
      </c>
      <c r="G17" t="s">
        <v>687</v>
      </c>
    </row>
    <row r="18" spans="1:7" ht="15.75" customHeight="1">
      <c r="A18" t="s">
        <v>662</v>
      </c>
      <c r="B18" s="18">
        <v>0.94</v>
      </c>
      <c r="C18" s="18">
        <v>0.93</v>
      </c>
      <c r="D18">
        <v>5797</v>
      </c>
      <c r="E18">
        <v>361</v>
      </c>
      <c r="F18">
        <f>E18/D18</f>
        <v>6.2273589787821285E-2</v>
      </c>
      <c r="G18">
        <v>362</v>
      </c>
    </row>
    <row r="19" spans="1:7" ht="15.75" customHeight="1">
      <c r="A19" t="s">
        <v>663</v>
      </c>
      <c r="B19" s="18">
        <v>0.97</v>
      </c>
      <c r="C19" s="18">
        <v>0.98</v>
      </c>
      <c r="D19">
        <v>2109</v>
      </c>
      <c r="E19">
        <v>326</v>
      </c>
      <c r="F19">
        <f>E19/D19</f>
        <v>0.15457562825983878</v>
      </c>
      <c r="G19">
        <v>339</v>
      </c>
    </row>
    <row r="20" spans="1:7" ht="15.75" customHeight="1">
      <c r="A20" t="s">
        <v>700</v>
      </c>
      <c r="B20" s="18">
        <v>0.98</v>
      </c>
      <c r="C20" s="18">
        <v>0.91</v>
      </c>
      <c r="D20">
        <v>2236</v>
      </c>
      <c r="E20">
        <v>328</v>
      </c>
      <c r="F20">
        <f>E20/D20</f>
        <v>0.14669051878354203</v>
      </c>
      <c r="G20">
        <v>353</v>
      </c>
    </row>
    <row r="21" spans="1:7" ht="15.75" customHeight="1">
      <c r="A21" t="s">
        <v>701</v>
      </c>
      <c r="B21" s="18">
        <v>0.99</v>
      </c>
      <c r="C21" s="18">
        <v>0.89</v>
      </c>
      <c r="D21">
        <v>4131</v>
      </c>
      <c r="E21">
        <v>352</v>
      </c>
      <c r="F21">
        <f>E21/D21</f>
        <v>8.520939239893488E-2</v>
      </c>
      <c r="G21">
        <v>297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9F4E-B4F4-43E7-80CF-D1E49276F9A9}">
  <dimension ref="A1:G72"/>
  <sheetViews>
    <sheetView topLeftCell="A49" workbookViewId="0">
      <selection activeCell="G58" sqref="G58"/>
    </sheetView>
  </sheetViews>
  <sheetFormatPr defaultRowHeight="12.75"/>
  <cols>
    <col min="1" max="1" width="17.140625" bestFit="1" customWidth="1"/>
    <col min="2" max="3" width="12" bestFit="1" customWidth="1"/>
    <col min="4" max="4" width="12.5703125" bestFit="1" customWidth="1"/>
    <col min="5" max="5" width="12" bestFit="1" customWidth="1"/>
    <col min="7" max="7" width="12" bestFit="1" customWidth="1"/>
  </cols>
  <sheetData>
    <row r="1" spans="1:2">
      <c r="A1" t="s">
        <v>660</v>
      </c>
      <c r="B1" t="s">
        <v>661</v>
      </c>
    </row>
    <row r="2" spans="1:2">
      <c r="A2" t="s">
        <v>662</v>
      </c>
      <c r="B2">
        <v>61</v>
      </c>
    </row>
    <row r="3" spans="1:2">
      <c r="A3" t="s">
        <v>663</v>
      </c>
      <c r="B3">
        <v>4</v>
      </c>
    </row>
    <row r="4" spans="1:2">
      <c r="A4" t="s">
        <v>664</v>
      </c>
      <c r="B4">
        <v>17</v>
      </c>
    </row>
    <row r="5" spans="1:2">
      <c r="A5" t="s">
        <v>665</v>
      </c>
      <c r="B5">
        <v>55</v>
      </c>
    </row>
    <row r="20" spans="1:4">
      <c r="A20" t="s">
        <v>356</v>
      </c>
      <c r="B20" t="s">
        <v>354</v>
      </c>
      <c r="C20" s="1" t="s">
        <v>355</v>
      </c>
      <c r="D20" s="1" t="s">
        <v>666</v>
      </c>
    </row>
    <row r="21" spans="1:4">
      <c r="A21" t="s">
        <v>663</v>
      </c>
      <c r="B21">
        <v>3</v>
      </c>
      <c r="C21">
        <v>1</v>
      </c>
    </row>
    <row r="22" spans="1:4">
      <c r="A22" t="s">
        <v>662</v>
      </c>
      <c r="B22">
        <v>29</v>
      </c>
      <c r="C22">
        <v>26</v>
      </c>
      <c r="D22">
        <v>2</v>
      </c>
    </row>
    <row r="23" spans="1:4">
      <c r="A23" t="s">
        <v>682</v>
      </c>
      <c r="B23">
        <v>0</v>
      </c>
      <c r="C23">
        <v>17</v>
      </c>
      <c r="D23">
        <v>0</v>
      </c>
    </row>
    <row r="24" spans="1:4">
      <c r="A24" t="s">
        <v>683</v>
      </c>
      <c r="B24">
        <v>55</v>
      </c>
    </row>
    <row r="48" ht="13.5" thickBot="1"/>
    <row r="49" spans="1:7" ht="24" thickBot="1">
      <c r="A49" s="38" t="s">
        <v>359</v>
      </c>
      <c r="B49" s="43"/>
      <c r="C49" s="44"/>
      <c r="D49" s="43"/>
      <c r="E49" s="44"/>
      <c r="F49" s="43"/>
      <c r="G49" s="44"/>
    </row>
    <row r="50" spans="1:7" ht="15.75">
      <c r="A50" s="39" t="s">
        <v>360</v>
      </c>
      <c r="B50" s="38" t="s">
        <v>366</v>
      </c>
      <c r="C50" s="38" t="s">
        <v>368</v>
      </c>
      <c r="D50" s="38" t="s">
        <v>369</v>
      </c>
      <c r="E50" s="38" t="s">
        <v>368</v>
      </c>
      <c r="F50" s="38" t="s">
        <v>371</v>
      </c>
      <c r="G50" s="38" t="s">
        <v>368</v>
      </c>
    </row>
    <row r="51" spans="1:7" ht="32.25" thickBot="1">
      <c r="A51" s="30"/>
      <c r="B51" s="40" t="s">
        <v>367</v>
      </c>
      <c r="C51" s="40" t="s">
        <v>360</v>
      </c>
      <c r="D51" s="40" t="s">
        <v>370</v>
      </c>
      <c r="E51" s="40" t="s">
        <v>360</v>
      </c>
      <c r="F51" s="40" t="s">
        <v>372</v>
      </c>
      <c r="G51" s="40" t="s">
        <v>360</v>
      </c>
    </row>
    <row r="52" spans="1:7" ht="16.5" thickBot="1">
      <c r="A52" s="33">
        <v>1392</v>
      </c>
      <c r="B52" s="33">
        <v>125</v>
      </c>
      <c r="C52" s="33">
        <v>1381</v>
      </c>
      <c r="D52" s="33">
        <v>62</v>
      </c>
      <c r="E52" s="33">
        <v>1361</v>
      </c>
      <c r="F52" s="33">
        <v>70</v>
      </c>
      <c r="G52" s="33">
        <v>1138</v>
      </c>
    </row>
    <row r="53" spans="1:7" ht="16.5" thickBot="1">
      <c r="A53" s="33">
        <v>737</v>
      </c>
      <c r="B53" s="33">
        <v>95</v>
      </c>
      <c r="C53" s="33">
        <v>1075</v>
      </c>
      <c r="D53" s="33">
        <v>34</v>
      </c>
      <c r="E53" s="33">
        <v>971</v>
      </c>
      <c r="F53" s="33">
        <v>44</v>
      </c>
      <c r="G53" s="33">
        <v>905</v>
      </c>
    </row>
    <row r="54" spans="1:7" ht="16.5" thickBot="1">
      <c r="A54" s="33">
        <v>3680</v>
      </c>
      <c r="B54" s="33">
        <v>370</v>
      </c>
      <c r="C54" s="33">
        <v>3762</v>
      </c>
      <c r="D54" s="33">
        <v>270</v>
      </c>
      <c r="E54" s="33">
        <v>3762</v>
      </c>
      <c r="F54" s="33">
        <v>409</v>
      </c>
      <c r="G54" s="33">
        <v>3649</v>
      </c>
    </row>
    <row r="55" spans="1:7" ht="16.5" thickBot="1">
      <c r="A55" s="33">
        <v>2016</v>
      </c>
      <c r="B55" s="33">
        <v>200</v>
      </c>
      <c r="C55" s="33">
        <v>1607</v>
      </c>
      <c r="D55" s="33">
        <v>132</v>
      </c>
      <c r="E55" s="33">
        <v>1731</v>
      </c>
      <c r="F55" s="33">
        <v>282</v>
      </c>
      <c r="G55" s="33">
        <v>2133</v>
      </c>
    </row>
    <row r="56" spans="1:7">
      <c r="C56">
        <f>ABS(C52-A52)/A52</f>
        <v>7.9022988505747134E-3</v>
      </c>
      <c r="E56">
        <f>ABS(E52-A52)/A52</f>
        <v>2.2270114942528736E-2</v>
      </c>
      <c r="G56">
        <f>ABS(G52-A52)/A52</f>
        <v>0.18247126436781611</v>
      </c>
    </row>
    <row r="57" spans="1:7">
      <c r="C57">
        <f>ABS(C53-A53)/A53</f>
        <v>0.45861601085481685</v>
      </c>
      <c r="E57">
        <f>ABS(E53-A53)/A53</f>
        <v>0.3175033921302578</v>
      </c>
      <c r="G57">
        <f>ABS(G53-A53)/A53</f>
        <v>0.22795115332428764</v>
      </c>
    </row>
    <row r="58" spans="1:7">
      <c r="C58">
        <f>ABS(C54-A54)/A54</f>
        <v>2.2282608695652174E-2</v>
      </c>
      <c r="E58">
        <f>ABS(E54-A54)/A54</f>
        <v>2.2282608695652174E-2</v>
      </c>
      <c r="G58">
        <f>ABS(G54-A54)/A54</f>
        <v>8.4239130434782608E-3</v>
      </c>
    </row>
    <row r="59" spans="1:7">
      <c r="C59">
        <f>ABS(C55-A55)/A55</f>
        <v>0.20287698412698413</v>
      </c>
      <c r="E59">
        <f>ABS(E55-A55)/A55</f>
        <v>0.14136904761904762</v>
      </c>
      <c r="G59">
        <f>ABS(G55-A55)/A55</f>
        <v>5.8035714285714288E-2</v>
      </c>
    </row>
    <row r="64" spans="1:7">
      <c r="A64">
        <v>-3</v>
      </c>
      <c r="B64">
        <f>_xlfn.NORM.DIST(A64, 0, 1, FALSE)</f>
        <v>4.4318484119380075E-3</v>
      </c>
    </row>
    <row r="65" spans="1:2">
      <c r="A65">
        <v>-2</v>
      </c>
      <c r="B65">
        <f t="shared" ref="B65:B70" si="0">_xlfn.NORM.DIST(A65, 0, 1, FALSE)</f>
        <v>5.3990966513188063E-2</v>
      </c>
    </row>
    <row r="66" spans="1:2">
      <c r="A66">
        <v>-1</v>
      </c>
      <c r="B66">
        <f t="shared" si="0"/>
        <v>0.24197072451914337</v>
      </c>
    </row>
    <row r="67" spans="1:2">
      <c r="A67">
        <v>0</v>
      </c>
      <c r="B67">
        <f t="shared" si="0"/>
        <v>0.3989422804014327</v>
      </c>
    </row>
    <row r="68" spans="1:2">
      <c r="A68">
        <v>1</v>
      </c>
      <c r="B68">
        <f t="shared" si="0"/>
        <v>0.24197072451914337</v>
      </c>
    </row>
    <row r="69" spans="1:2">
      <c r="A69">
        <v>2</v>
      </c>
      <c r="B69">
        <f t="shared" si="0"/>
        <v>5.3990966513188063E-2</v>
      </c>
    </row>
    <row r="70" spans="1:2">
      <c r="A70">
        <v>3</v>
      </c>
      <c r="B70">
        <f t="shared" si="0"/>
        <v>4.4318484119380075E-3</v>
      </c>
    </row>
    <row r="71" spans="1:2">
      <c r="A71" t="s">
        <v>680</v>
      </c>
      <c r="B71">
        <v>0</v>
      </c>
    </row>
    <row r="72" spans="1:2">
      <c r="A72" t="s">
        <v>681</v>
      </c>
      <c r="B72">
        <v>1</v>
      </c>
    </row>
  </sheetData>
  <mergeCells count="3">
    <mergeCell ref="B49:C49"/>
    <mergeCell ref="D49:E49"/>
    <mergeCell ref="F49:G49"/>
  </mergeCells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89E3-FD8A-49D9-93CD-F6292BECD313}">
  <dimension ref="A1:B45"/>
  <sheetViews>
    <sheetView workbookViewId="0">
      <selection activeCell="R43" sqref="R43"/>
    </sheetView>
  </sheetViews>
  <sheetFormatPr defaultRowHeight="12.75"/>
  <sheetData>
    <row r="1" spans="1:2">
      <c r="A1" t="s">
        <v>660</v>
      </c>
      <c r="B1" t="s">
        <v>693</v>
      </c>
    </row>
    <row r="2" spans="1:2">
      <c r="A2" t="s">
        <v>694</v>
      </c>
      <c r="B2">
        <v>0.92</v>
      </c>
    </row>
    <row r="3" spans="1:2">
      <c r="A3" t="s">
        <v>695</v>
      </c>
      <c r="B3">
        <v>0.68</v>
      </c>
    </row>
    <row r="21" spans="1:2">
      <c r="A21" t="s">
        <v>696</v>
      </c>
      <c r="B21" t="s">
        <v>349</v>
      </c>
    </row>
    <row r="22" spans="1:2">
      <c r="A22" t="s">
        <v>670</v>
      </c>
      <c r="B22" s="18">
        <v>0.5</v>
      </c>
    </row>
    <row r="23" spans="1:2">
      <c r="A23" t="s">
        <v>667</v>
      </c>
      <c r="B23" s="18">
        <v>0.4</v>
      </c>
    </row>
    <row r="24" spans="1:2">
      <c r="A24" t="s">
        <v>668</v>
      </c>
      <c r="B24" s="18">
        <v>0.7</v>
      </c>
    </row>
    <row r="25" spans="1:2">
      <c r="A25" t="s">
        <v>669</v>
      </c>
      <c r="B25" s="18">
        <v>0.8</v>
      </c>
    </row>
    <row r="41" spans="1:2">
      <c r="A41" t="s">
        <v>696</v>
      </c>
      <c r="B41" t="s">
        <v>349</v>
      </c>
    </row>
    <row r="42" spans="1:2">
      <c r="A42" t="s">
        <v>351</v>
      </c>
      <c r="B42" s="18">
        <v>0.25800000000000001</v>
      </c>
    </row>
    <row r="43" spans="1:2">
      <c r="A43" t="s">
        <v>667</v>
      </c>
      <c r="B43" s="18">
        <v>0.24</v>
      </c>
    </row>
    <row r="44" spans="1:2">
      <c r="A44" t="s">
        <v>668</v>
      </c>
      <c r="B44" s="18">
        <v>0.28000000000000003</v>
      </c>
    </row>
    <row r="45" spans="1:2">
      <c r="A45" t="s">
        <v>669</v>
      </c>
      <c r="B45" s="18">
        <v>0.37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5569-78F3-491B-9D14-E0D2828C2EFA}">
  <dimension ref="A1:O56"/>
  <sheetViews>
    <sheetView topLeftCell="A52" workbookViewId="0">
      <selection activeCell="P6" sqref="P6"/>
    </sheetView>
  </sheetViews>
  <sheetFormatPr defaultRowHeight="12.75"/>
  <sheetData>
    <row r="1" spans="1:15" ht="15.75" customHeight="1">
      <c r="A1" s="52" t="s">
        <v>1</v>
      </c>
      <c r="B1" s="52" t="s">
        <v>3</v>
      </c>
      <c r="C1" s="27" t="s">
        <v>359</v>
      </c>
      <c r="D1" s="45" t="s">
        <v>361</v>
      </c>
      <c r="E1" s="46"/>
      <c r="F1" s="45" t="s">
        <v>362</v>
      </c>
      <c r="G1" s="46"/>
      <c r="H1" s="45" t="s">
        <v>364</v>
      </c>
      <c r="I1" s="46"/>
    </row>
    <row r="2" spans="1:15" ht="32.25" thickBot="1">
      <c r="A2" s="53"/>
      <c r="B2" s="53"/>
      <c r="C2" s="28" t="s">
        <v>360</v>
      </c>
      <c r="D2" s="47" t="s">
        <v>144</v>
      </c>
      <c r="E2" s="48"/>
      <c r="F2" s="47" t="s">
        <v>363</v>
      </c>
      <c r="G2" s="48"/>
      <c r="H2" s="47" t="s">
        <v>365</v>
      </c>
      <c r="I2" s="48"/>
      <c r="L2" t="s">
        <v>367</v>
      </c>
      <c r="M2" t="s">
        <v>370</v>
      </c>
      <c r="N2" t="s">
        <v>372</v>
      </c>
      <c r="O2" t="s">
        <v>360</v>
      </c>
    </row>
    <row r="3" spans="1:15" ht="31.5">
      <c r="A3" s="53"/>
      <c r="B3" s="53"/>
      <c r="C3" s="29"/>
      <c r="D3" s="27" t="s">
        <v>366</v>
      </c>
      <c r="E3" s="27" t="s">
        <v>368</v>
      </c>
      <c r="F3" s="27" t="s">
        <v>369</v>
      </c>
      <c r="G3" s="27" t="s">
        <v>368</v>
      </c>
      <c r="H3" s="27" t="s">
        <v>371</v>
      </c>
      <c r="I3" s="27" t="s">
        <v>368</v>
      </c>
      <c r="L3">
        <v>370</v>
      </c>
      <c r="M3">
        <v>270</v>
      </c>
      <c r="N3">
        <v>409</v>
      </c>
      <c r="O3">
        <v>3680</v>
      </c>
    </row>
    <row r="4" spans="1:15" ht="32.25" thickBot="1">
      <c r="A4" s="54"/>
      <c r="B4" s="54"/>
      <c r="C4" s="30"/>
      <c r="D4" s="31" t="s">
        <v>367</v>
      </c>
      <c r="E4" s="31" t="s">
        <v>360</v>
      </c>
      <c r="F4" s="31" t="s">
        <v>370</v>
      </c>
      <c r="G4" s="31" t="s">
        <v>360</v>
      </c>
      <c r="H4" s="31" t="s">
        <v>372</v>
      </c>
      <c r="I4" s="31" t="s">
        <v>360</v>
      </c>
      <c r="L4">
        <v>200</v>
      </c>
      <c r="M4">
        <v>132</v>
      </c>
      <c r="N4">
        <v>282</v>
      </c>
      <c r="O4">
        <v>2016</v>
      </c>
    </row>
    <row r="5" spans="1:15" ht="95.25" thickBot="1">
      <c r="A5" s="32" t="s">
        <v>373</v>
      </c>
      <c r="B5" s="33" t="s">
        <v>374</v>
      </c>
      <c r="C5" s="33">
        <v>3680</v>
      </c>
      <c r="D5" s="33">
        <v>370</v>
      </c>
      <c r="E5" s="33">
        <v>3762</v>
      </c>
      <c r="F5" s="33">
        <v>270</v>
      </c>
      <c r="G5" s="33">
        <v>3762</v>
      </c>
      <c r="H5" s="33">
        <v>409</v>
      </c>
      <c r="I5" s="33">
        <v>3649</v>
      </c>
      <c r="L5">
        <v>125</v>
      </c>
      <c r="M5">
        <v>62</v>
      </c>
      <c r="N5">
        <v>70</v>
      </c>
      <c r="O5">
        <v>1392</v>
      </c>
    </row>
    <row r="6" spans="1:15" ht="32.25" thickBot="1">
      <c r="A6" s="32" t="s">
        <v>375</v>
      </c>
      <c r="B6" s="33">
        <v>2015</v>
      </c>
      <c r="C6" s="33">
        <v>2016</v>
      </c>
      <c r="D6" s="33">
        <v>200</v>
      </c>
      <c r="E6" s="33">
        <v>1607</v>
      </c>
      <c r="F6" s="33">
        <v>132</v>
      </c>
      <c r="G6" s="33">
        <v>1731</v>
      </c>
      <c r="H6" s="33">
        <v>282</v>
      </c>
      <c r="I6" s="33">
        <v>2133</v>
      </c>
      <c r="L6">
        <v>95</v>
      </c>
      <c r="M6">
        <v>34</v>
      </c>
      <c r="N6">
        <v>44</v>
      </c>
      <c r="O6">
        <v>737</v>
      </c>
    </row>
    <row r="7" spans="1:15" ht="32.25" thickBot="1">
      <c r="A7" s="32" t="s">
        <v>376</v>
      </c>
      <c r="B7" s="33" t="s">
        <v>377</v>
      </c>
      <c r="C7" s="33">
        <v>1392</v>
      </c>
      <c r="D7" s="33">
        <v>125</v>
      </c>
      <c r="E7" s="33">
        <v>1381</v>
      </c>
      <c r="F7" s="33">
        <v>62</v>
      </c>
      <c r="G7" s="33">
        <v>1361</v>
      </c>
      <c r="H7" s="33">
        <v>70</v>
      </c>
      <c r="I7" s="33">
        <v>1138</v>
      </c>
    </row>
    <row r="8" spans="1:15" ht="32.25" thickBot="1">
      <c r="A8" s="32" t="s">
        <v>378</v>
      </c>
      <c r="B8" s="33" t="s">
        <v>379</v>
      </c>
      <c r="C8" s="33">
        <v>737</v>
      </c>
      <c r="D8" s="33">
        <v>95</v>
      </c>
      <c r="E8" s="33">
        <v>1075</v>
      </c>
      <c r="F8" s="33">
        <v>34</v>
      </c>
      <c r="G8" s="33">
        <v>971</v>
      </c>
      <c r="H8" s="33">
        <v>44</v>
      </c>
      <c r="I8" s="33">
        <v>905</v>
      </c>
    </row>
    <row r="30" spans="1:4">
      <c r="B30" t="s">
        <v>380</v>
      </c>
      <c r="C30" s="34" t="s">
        <v>383</v>
      </c>
      <c r="D30" t="s">
        <v>381</v>
      </c>
    </row>
    <row r="31" spans="1:4">
      <c r="A31" t="s">
        <v>382</v>
      </c>
      <c r="B31">
        <v>1</v>
      </c>
      <c r="C31">
        <v>2</v>
      </c>
      <c r="D31">
        <v>3</v>
      </c>
    </row>
    <row r="32" spans="1:4">
      <c r="A32" s="34" t="s">
        <v>384</v>
      </c>
      <c r="B32">
        <v>2</v>
      </c>
      <c r="C32">
        <v>3</v>
      </c>
      <c r="D32">
        <v>5</v>
      </c>
    </row>
    <row r="33" spans="1:10">
      <c r="A33" t="s">
        <v>381</v>
      </c>
      <c r="B33">
        <v>3</v>
      </c>
      <c r="C33">
        <v>5</v>
      </c>
      <c r="D33">
        <v>8</v>
      </c>
    </row>
    <row r="37" spans="1:10">
      <c r="A37" t="s">
        <v>385</v>
      </c>
      <c r="B37" s="49" t="s">
        <v>386</v>
      </c>
      <c r="C37" s="49"/>
      <c r="D37" s="49"/>
      <c r="E37" s="50" t="s">
        <v>387</v>
      </c>
      <c r="F37" s="50"/>
      <c r="G37" s="50"/>
      <c r="H37" s="51" t="s">
        <v>388</v>
      </c>
      <c r="I37" s="51"/>
      <c r="J37" s="51"/>
    </row>
    <row r="38" spans="1:10">
      <c r="A38" t="s">
        <v>382</v>
      </c>
      <c r="B38">
        <v>1</v>
      </c>
      <c r="C38">
        <v>1</v>
      </c>
      <c r="D38">
        <v>2</v>
      </c>
      <c r="E38">
        <v>1</v>
      </c>
      <c r="F38">
        <v>2</v>
      </c>
      <c r="G38">
        <v>3</v>
      </c>
      <c r="H38">
        <v>2</v>
      </c>
      <c r="I38">
        <v>3</v>
      </c>
      <c r="J38">
        <v>5</v>
      </c>
    </row>
    <row r="39" spans="1:10">
      <c r="A39" s="34" t="s">
        <v>384</v>
      </c>
      <c r="B39">
        <v>1</v>
      </c>
      <c r="C39">
        <v>2</v>
      </c>
      <c r="D39">
        <v>3</v>
      </c>
      <c r="E39">
        <v>2</v>
      </c>
      <c r="F39">
        <v>3</v>
      </c>
      <c r="G39">
        <v>5</v>
      </c>
      <c r="H39">
        <v>3</v>
      </c>
      <c r="I39">
        <v>5</v>
      </c>
      <c r="J39">
        <v>8</v>
      </c>
    </row>
    <row r="40" spans="1:10">
      <c r="A40" t="s">
        <v>381</v>
      </c>
      <c r="B40">
        <v>2</v>
      </c>
      <c r="C40">
        <v>3</v>
      </c>
      <c r="D40">
        <v>5</v>
      </c>
      <c r="E40">
        <v>3</v>
      </c>
      <c r="F40">
        <v>5</v>
      </c>
      <c r="G40">
        <v>8</v>
      </c>
      <c r="H40">
        <v>5</v>
      </c>
      <c r="I40">
        <v>8</v>
      </c>
      <c r="J40">
        <v>8</v>
      </c>
    </row>
    <row r="44" spans="1:10">
      <c r="B44" s="1" t="s">
        <v>719</v>
      </c>
      <c r="C44" s="1" t="s">
        <v>720</v>
      </c>
      <c r="D44" s="1" t="s">
        <v>721</v>
      </c>
      <c r="E44" s="1" t="s">
        <v>722</v>
      </c>
      <c r="F44" s="1" t="s">
        <v>723</v>
      </c>
      <c r="G44" s="1" t="s">
        <v>724</v>
      </c>
      <c r="H44" t="s">
        <v>398</v>
      </c>
    </row>
    <row r="45" spans="1:10">
      <c r="A45" t="s">
        <v>395</v>
      </c>
      <c r="B45">
        <v>0.5</v>
      </c>
      <c r="C45">
        <v>0.5</v>
      </c>
      <c r="D45">
        <v>0.5</v>
      </c>
      <c r="E45">
        <v>0.5</v>
      </c>
      <c r="F45">
        <v>0.5</v>
      </c>
      <c r="G45">
        <v>0.5</v>
      </c>
      <c r="H45">
        <f>AVERAGE(B45:G45)</f>
        <v>0.5</v>
      </c>
    </row>
    <row r="46" spans="1:10">
      <c r="A46" t="s">
        <v>396</v>
      </c>
      <c r="B46">
        <v>0.5</v>
      </c>
      <c r="C46">
        <v>0.5</v>
      </c>
      <c r="D46">
        <v>0.75</v>
      </c>
      <c r="E46">
        <v>0.75</v>
      </c>
      <c r="F46">
        <v>1</v>
      </c>
      <c r="G46">
        <v>1</v>
      </c>
      <c r="H46">
        <f>AVERAGE(B46:G46)</f>
        <v>0.75</v>
      </c>
    </row>
    <row r="47" spans="1:10">
      <c r="A47" t="s">
        <v>397</v>
      </c>
      <c r="B47">
        <v>0.5</v>
      </c>
      <c r="C47">
        <v>0.75</v>
      </c>
      <c r="D47">
        <v>1</v>
      </c>
      <c r="E47">
        <v>1</v>
      </c>
      <c r="F47">
        <v>1</v>
      </c>
      <c r="G47">
        <v>1</v>
      </c>
      <c r="H47">
        <f>AVERAGE(B47:G47)</f>
        <v>0.875</v>
      </c>
    </row>
    <row r="53" spans="1:7">
      <c r="B53" t="s">
        <v>389</v>
      </c>
      <c r="C53" t="s">
        <v>390</v>
      </c>
      <c r="D53" t="s">
        <v>391</v>
      </c>
      <c r="E53" t="s">
        <v>392</v>
      </c>
      <c r="F53" t="s">
        <v>393</v>
      </c>
      <c r="G53" t="s">
        <v>394</v>
      </c>
    </row>
    <row r="54" spans="1:7">
      <c r="A54" t="s">
        <v>395</v>
      </c>
      <c r="B54">
        <v>0.91</v>
      </c>
      <c r="C54">
        <v>0.91</v>
      </c>
      <c r="D54">
        <v>0.91</v>
      </c>
      <c r="E54">
        <v>0.91</v>
      </c>
      <c r="F54">
        <v>0.91</v>
      </c>
      <c r="G54">
        <v>0.91</v>
      </c>
    </row>
    <row r="55" spans="1:7">
      <c r="A55" t="s">
        <v>396</v>
      </c>
      <c r="B55">
        <v>0.91</v>
      </c>
      <c r="C55">
        <v>0.92</v>
      </c>
      <c r="D55">
        <v>0.93</v>
      </c>
      <c r="E55">
        <v>0.95</v>
      </c>
      <c r="F55">
        <v>0.96</v>
      </c>
      <c r="G55">
        <v>0.96</v>
      </c>
    </row>
    <row r="56" spans="1:7">
      <c r="A56" t="s">
        <v>397</v>
      </c>
      <c r="B56">
        <v>0.91</v>
      </c>
      <c r="C56">
        <v>0.94</v>
      </c>
      <c r="D56">
        <v>0.95</v>
      </c>
      <c r="E56">
        <v>0.97</v>
      </c>
      <c r="F56">
        <v>0.97</v>
      </c>
      <c r="G56">
        <v>0.97</v>
      </c>
    </row>
  </sheetData>
  <mergeCells count="11">
    <mergeCell ref="A1:A4"/>
    <mergeCell ref="B1:B4"/>
    <mergeCell ref="D1:E1"/>
    <mergeCell ref="D2:E2"/>
    <mergeCell ref="F1:G1"/>
    <mergeCell ref="F2:G2"/>
    <mergeCell ref="H1:I1"/>
    <mergeCell ref="H2:I2"/>
    <mergeCell ref="B37:D37"/>
    <mergeCell ref="E37:G37"/>
    <mergeCell ref="H37:J3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FFA1-86F9-438B-A9D8-4E7F83381D89}">
  <dimension ref="A1:D4"/>
  <sheetViews>
    <sheetView workbookViewId="0">
      <selection activeCell="O19" sqref="O19"/>
    </sheetView>
  </sheetViews>
  <sheetFormatPr defaultRowHeight="12.75"/>
  <sheetData>
    <row r="1" spans="1:4">
      <c r="A1" t="s">
        <v>689</v>
      </c>
      <c r="B1" t="s">
        <v>690</v>
      </c>
      <c r="C1" t="s">
        <v>691</v>
      </c>
      <c r="D1" t="s">
        <v>692</v>
      </c>
    </row>
    <row r="2" spans="1:4">
      <c r="A2" t="s">
        <v>667</v>
      </c>
      <c r="B2" s="20">
        <v>0.17230000000000001</v>
      </c>
      <c r="C2" s="20">
        <v>0.2145</v>
      </c>
      <c r="D2" s="20">
        <v>0.23780000000000001</v>
      </c>
    </row>
    <row r="3" spans="1:4">
      <c r="A3" t="s">
        <v>668</v>
      </c>
      <c r="B3" s="20">
        <v>0.18429999999999999</v>
      </c>
      <c r="C3" s="20">
        <v>0.23119999999999999</v>
      </c>
      <c r="D3" s="20">
        <v>0.2782</v>
      </c>
    </row>
    <row r="4" spans="1:4">
      <c r="A4" t="s">
        <v>669</v>
      </c>
      <c r="B4" s="20">
        <v>0.23330000000000001</v>
      </c>
      <c r="C4" s="20">
        <v>0.31140000000000001</v>
      </c>
      <c r="D4" s="20">
        <v>0.37109999999999999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1C92-3082-4BE7-9B2A-B0FF9ED9A887}">
  <dimension ref="A1:E57"/>
  <sheetViews>
    <sheetView workbookViewId="0">
      <selection activeCell="F21" sqref="F21"/>
    </sheetView>
  </sheetViews>
  <sheetFormatPr defaultRowHeight="12.75"/>
  <cols>
    <col min="2" max="2" width="15.140625" customWidth="1"/>
  </cols>
  <sheetData>
    <row r="1" spans="1:5" ht="14.25">
      <c r="A1" s="23"/>
      <c r="B1" s="41" t="s">
        <v>349</v>
      </c>
      <c r="C1" s="1" t="s">
        <v>650</v>
      </c>
      <c r="D1" t="s">
        <v>651</v>
      </c>
    </row>
    <row r="2" spans="1:5" ht="14.25">
      <c r="A2" s="23" t="s">
        <v>350</v>
      </c>
      <c r="B2" s="24">
        <v>0.65</v>
      </c>
      <c r="C2" s="18">
        <v>0.6</v>
      </c>
      <c r="D2" s="1" t="s">
        <v>652</v>
      </c>
    </row>
    <row r="3" spans="1:5" ht="14.25">
      <c r="A3" s="23" t="s">
        <v>351</v>
      </c>
      <c r="B3" s="24">
        <v>0.13</v>
      </c>
      <c r="D3" t="s">
        <v>653</v>
      </c>
    </row>
    <row r="4" spans="1:5" ht="14.25">
      <c r="A4" s="26" t="s">
        <v>353</v>
      </c>
      <c r="B4" s="18">
        <v>0.42199999999999999</v>
      </c>
    </row>
    <row r="5" spans="1:5" ht="14.25">
      <c r="A5" s="23" t="s">
        <v>352</v>
      </c>
      <c r="B5" s="25">
        <v>0.375</v>
      </c>
    </row>
    <row r="6" spans="1:5" ht="14.25">
      <c r="A6" s="26" t="s">
        <v>654</v>
      </c>
      <c r="B6">
        <v>83</v>
      </c>
    </row>
    <row r="15" spans="1:5">
      <c r="A15" t="s">
        <v>663</v>
      </c>
      <c r="B15" t="s">
        <v>667</v>
      </c>
      <c r="C15" t="s">
        <v>668</v>
      </c>
      <c r="D15" t="s">
        <v>669</v>
      </c>
      <c r="E15" t="s">
        <v>670</v>
      </c>
    </row>
    <row r="16" spans="1:5">
      <c r="A16" s="1" t="s">
        <v>349</v>
      </c>
      <c r="B16" s="18">
        <v>0.4</v>
      </c>
      <c r="C16" s="18">
        <v>0.7</v>
      </c>
      <c r="D16" s="18">
        <v>0.8</v>
      </c>
      <c r="E16" s="18">
        <v>0.5</v>
      </c>
    </row>
    <row r="17" spans="1:5">
      <c r="A17" t="s">
        <v>349</v>
      </c>
      <c r="B17">
        <f>AVERAGE(B18:B22)</f>
        <v>0.4</v>
      </c>
      <c r="C17">
        <f>AVERAGE(C18:C22)</f>
        <v>0.7</v>
      </c>
      <c r="D17">
        <f>AVERAGE(D18:D22)</f>
        <v>0.8</v>
      </c>
      <c r="E17">
        <f>AVERAGE(E18:E22)</f>
        <v>0.5</v>
      </c>
    </row>
    <row r="18" spans="1:5">
      <c r="A18" t="s">
        <v>671</v>
      </c>
      <c r="B18">
        <v>0.5</v>
      </c>
      <c r="C18">
        <v>1</v>
      </c>
      <c r="D18">
        <v>1</v>
      </c>
      <c r="E18">
        <v>0.5</v>
      </c>
    </row>
    <row r="19" spans="1:5">
      <c r="A19" t="s">
        <v>672</v>
      </c>
      <c r="B19">
        <v>0.5</v>
      </c>
      <c r="C19">
        <v>0.5</v>
      </c>
      <c r="D19">
        <v>1</v>
      </c>
      <c r="E19">
        <v>0.5</v>
      </c>
    </row>
    <row r="20" spans="1:5">
      <c r="A20" t="s">
        <v>673</v>
      </c>
      <c r="B20">
        <v>0.5</v>
      </c>
      <c r="C20">
        <v>0.5</v>
      </c>
      <c r="D20">
        <v>1</v>
      </c>
      <c r="E20">
        <v>0.5</v>
      </c>
    </row>
    <row r="21" spans="1:5">
      <c r="A21" t="s">
        <v>674</v>
      </c>
      <c r="B21">
        <v>0.5</v>
      </c>
      <c r="C21">
        <v>0.5</v>
      </c>
      <c r="D21">
        <v>0.5</v>
      </c>
      <c r="E21">
        <v>0.5</v>
      </c>
    </row>
    <row r="22" spans="1:5">
      <c r="A22" t="s">
        <v>675</v>
      </c>
      <c r="B22">
        <v>0</v>
      </c>
      <c r="C22">
        <v>1</v>
      </c>
      <c r="D22">
        <v>0.5</v>
      </c>
      <c r="E22">
        <v>0.5</v>
      </c>
    </row>
    <row r="32" spans="1:5">
      <c r="A32" s="1" t="s">
        <v>662</v>
      </c>
      <c r="B32" s="1" t="s">
        <v>676</v>
      </c>
      <c r="C32" s="1" t="s">
        <v>349</v>
      </c>
      <c r="D32" s="1" t="s">
        <v>677</v>
      </c>
    </row>
    <row r="33" spans="1:4">
      <c r="A33" s="1" t="s">
        <v>667</v>
      </c>
      <c r="B33" s="20">
        <v>0.14499999999999999</v>
      </c>
      <c r="C33" s="20">
        <v>0.23799999999999999</v>
      </c>
      <c r="D33" s="20">
        <v>0.46200000000000002</v>
      </c>
    </row>
    <row r="34" spans="1:4">
      <c r="A34" s="1" t="s">
        <v>668</v>
      </c>
      <c r="B34" s="20">
        <v>0.151</v>
      </c>
      <c r="C34" s="20">
        <v>0.27800000000000002</v>
      </c>
      <c r="D34" s="20">
        <v>0.53500000000000003</v>
      </c>
    </row>
    <row r="35" spans="1:4">
      <c r="A35" s="1" t="s">
        <v>669</v>
      </c>
      <c r="B35" s="20">
        <v>0.28000000000000003</v>
      </c>
      <c r="C35" s="20">
        <v>0.371</v>
      </c>
      <c r="D35" s="20">
        <v>0.57099999999999995</v>
      </c>
    </row>
    <row r="36" spans="1:4">
      <c r="A36" s="1" t="s">
        <v>351</v>
      </c>
      <c r="B36" s="20">
        <v>0.14699999999999999</v>
      </c>
      <c r="C36" s="20">
        <v>0.25800000000000001</v>
      </c>
      <c r="D36" s="20">
        <v>0.38500000000000001</v>
      </c>
    </row>
    <row r="49" spans="1:2">
      <c r="A49" s="42" t="s">
        <v>678</v>
      </c>
      <c r="B49" s="1" t="s">
        <v>349</v>
      </c>
    </row>
    <row r="50" spans="1:2">
      <c r="A50" s="1" t="s">
        <v>351</v>
      </c>
      <c r="B50" s="18">
        <v>0.38</v>
      </c>
    </row>
    <row r="51" spans="1:2">
      <c r="A51" s="1" t="s">
        <v>679</v>
      </c>
      <c r="B51" s="18">
        <v>0.3</v>
      </c>
    </row>
    <row r="52" spans="1:2">
      <c r="A52" s="1" t="s">
        <v>352</v>
      </c>
      <c r="B52" s="18">
        <v>0.28999999999999998</v>
      </c>
    </row>
    <row r="53" spans="1:2">
      <c r="A53" s="1" t="s">
        <v>353</v>
      </c>
      <c r="B53" s="18">
        <v>0.39</v>
      </c>
    </row>
    <row r="54" spans="1:2">
      <c r="A54" s="1" t="s">
        <v>145</v>
      </c>
      <c r="B54" s="18">
        <v>0.3</v>
      </c>
    </row>
    <row r="55" spans="1:2">
      <c r="A55" s="1" t="s">
        <v>667</v>
      </c>
      <c r="B55" s="18">
        <v>0.31</v>
      </c>
    </row>
    <row r="56" spans="1:2">
      <c r="A56" s="1" t="s">
        <v>668</v>
      </c>
      <c r="B56" s="18">
        <v>0.37</v>
      </c>
    </row>
    <row r="57" spans="1:2">
      <c r="A57" s="1" t="s">
        <v>669</v>
      </c>
      <c r="B57" s="18">
        <v>0.44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3EF6-3434-4775-8B8B-3CD08C54E179}">
  <dimension ref="A1:C40"/>
  <sheetViews>
    <sheetView workbookViewId="0">
      <selection activeCell="J22" sqref="J22"/>
    </sheetView>
  </sheetViews>
  <sheetFormatPr defaultRowHeight="12.75"/>
  <cols>
    <col min="1" max="1" width="15.5703125" customWidth="1"/>
    <col min="2" max="2" width="18.5703125" customWidth="1"/>
    <col min="3" max="3" width="20.85546875" customWidth="1"/>
  </cols>
  <sheetData>
    <row r="1" spans="1:3">
      <c r="A1" t="s">
        <v>12</v>
      </c>
    </row>
    <row r="3" spans="1:3">
      <c r="B3" t="s">
        <v>15</v>
      </c>
      <c r="C3" t="s">
        <v>16</v>
      </c>
    </row>
    <row r="4" spans="1:3">
      <c r="A4" t="s">
        <v>13</v>
      </c>
      <c r="B4" t="s">
        <v>17</v>
      </c>
      <c r="C4" t="s">
        <v>18</v>
      </c>
    </row>
    <row r="5" spans="1:3">
      <c r="A5" t="s">
        <v>14</v>
      </c>
      <c r="B5" t="s">
        <v>19</v>
      </c>
      <c r="C5" t="s">
        <v>20</v>
      </c>
    </row>
    <row r="11" spans="1:3">
      <c r="B11" t="s">
        <v>15</v>
      </c>
      <c r="C11" t="s">
        <v>16</v>
      </c>
    </row>
    <row r="12" spans="1:3">
      <c r="A12" t="s">
        <v>21</v>
      </c>
      <c r="B12">
        <v>42</v>
      </c>
      <c r="C12">
        <v>130</v>
      </c>
    </row>
    <row r="13" spans="1:3">
      <c r="A13" t="s">
        <v>22</v>
      </c>
      <c r="B13">
        <v>57</v>
      </c>
      <c r="C13">
        <v>195</v>
      </c>
    </row>
    <row r="36" spans="1:1">
      <c r="A36" t="s">
        <v>655</v>
      </c>
    </row>
    <row r="37" spans="1:1">
      <c r="A37" t="s">
        <v>656</v>
      </c>
    </row>
    <row r="38" spans="1:1">
      <c r="A38" t="s">
        <v>657</v>
      </c>
    </row>
    <row r="39" spans="1:1">
      <c r="A39" t="s">
        <v>658</v>
      </c>
    </row>
    <row r="40" spans="1:1">
      <c r="A40" t="s">
        <v>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2AE2-5035-4376-882A-574E3FE364E4}">
  <dimension ref="A1:J100"/>
  <sheetViews>
    <sheetView workbookViewId="0">
      <selection activeCell="C15" sqref="C15"/>
    </sheetView>
  </sheetViews>
  <sheetFormatPr defaultRowHeight="12.75"/>
  <sheetData>
    <row r="1" spans="1:9">
      <c r="A1">
        <v>2011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</row>
    <row r="2" spans="1:9">
      <c r="A2" s="22">
        <v>18</v>
      </c>
      <c r="B2" s="22">
        <v>13</v>
      </c>
      <c r="C2" s="22">
        <v>10</v>
      </c>
      <c r="D2" s="22">
        <v>6</v>
      </c>
      <c r="E2" s="22">
        <v>22</v>
      </c>
      <c r="F2" s="22">
        <v>22</v>
      </c>
      <c r="G2" s="22">
        <v>21</v>
      </c>
      <c r="H2">
        <v>11</v>
      </c>
      <c r="I2">
        <v>20</v>
      </c>
    </row>
    <row r="3" spans="1:9">
      <c r="A3" s="22">
        <v>16</v>
      </c>
      <c r="B3" s="22">
        <v>14</v>
      </c>
      <c r="C3" s="22">
        <v>8</v>
      </c>
      <c r="D3" s="22">
        <v>9</v>
      </c>
      <c r="E3" s="22">
        <v>22</v>
      </c>
      <c r="F3" s="22">
        <v>22</v>
      </c>
      <c r="G3" s="22">
        <v>18</v>
      </c>
      <c r="H3">
        <v>13</v>
      </c>
      <c r="I3">
        <v>17</v>
      </c>
    </row>
    <row r="4" spans="1:9">
      <c r="A4" s="22">
        <v>12</v>
      </c>
      <c r="B4" s="22">
        <v>29</v>
      </c>
      <c r="C4" s="22">
        <v>4</v>
      </c>
      <c r="D4" s="22">
        <v>10</v>
      </c>
      <c r="E4" s="22">
        <v>3</v>
      </c>
      <c r="F4" s="22">
        <v>4</v>
      </c>
      <c r="G4" s="22">
        <v>23</v>
      </c>
      <c r="H4">
        <v>29</v>
      </c>
      <c r="I4">
        <v>20</v>
      </c>
    </row>
    <row r="5" spans="1:9">
      <c r="A5" s="22">
        <v>11</v>
      </c>
      <c r="B5" s="22">
        <v>6</v>
      </c>
      <c r="C5" s="22">
        <v>5</v>
      </c>
      <c r="D5" s="22">
        <v>8</v>
      </c>
      <c r="E5" s="22">
        <v>10</v>
      </c>
      <c r="F5" s="22">
        <v>4</v>
      </c>
      <c r="G5" s="22"/>
      <c r="H5">
        <v>13</v>
      </c>
      <c r="I5">
        <v>4</v>
      </c>
    </row>
    <row r="6" spans="1:9">
      <c r="A6" s="22">
        <v>4</v>
      </c>
      <c r="B6" s="22"/>
      <c r="C6" s="22">
        <v>17</v>
      </c>
      <c r="D6" s="22">
        <v>3</v>
      </c>
      <c r="E6" s="22">
        <v>6</v>
      </c>
      <c r="F6" s="22">
        <v>3</v>
      </c>
      <c r="G6" s="22"/>
      <c r="H6">
        <v>12</v>
      </c>
      <c r="I6">
        <v>29</v>
      </c>
    </row>
    <row r="7" spans="1:9">
      <c r="A7" s="22">
        <v>7</v>
      </c>
      <c r="B7" s="22">
        <v>8</v>
      </c>
      <c r="C7" s="22">
        <v>11</v>
      </c>
      <c r="D7" s="22">
        <v>10</v>
      </c>
      <c r="E7" s="22">
        <v>11</v>
      </c>
      <c r="F7" s="22">
        <v>11</v>
      </c>
      <c r="G7" s="22">
        <v>11</v>
      </c>
      <c r="H7">
        <v>14</v>
      </c>
      <c r="I7">
        <v>22</v>
      </c>
    </row>
    <row r="8" spans="1:9">
      <c r="A8" s="22">
        <v>5</v>
      </c>
      <c r="B8" s="22"/>
      <c r="C8" s="22"/>
      <c r="D8" s="22">
        <v>9</v>
      </c>
      <c r="E8" s="22">
        <v>10</v>
      </c>
      <c r="F8" s="22">
        <v>6</v>
      </c>
      <c r="G8" s="22"/>
      <c r="I8">
        <v>12</v>
      </c>
    </row>
    <row r="9" spans="1:9">
      <c r="A9" s="22">
        <v>17</v>
      </c>
      <c r="B9" s="22"/>
      <c r="C9" s="22"/>
      <c r="D9" s="22">
        <v>13</v>
      </c>
      <c r="F9" s="22">
        <v>10</v>
      </c>
      <c r="I9">
        <v>17</v>
      </c>
    </row>
    <row r="10" spans="1:9">
      <c r="A10" s="22">
        <v>23</v>
      </c>
      <c r="B10" s="22"/>
      <c r="C10" s="22">
        <v>5</v>
      </c>
      <c r="D10" s="22">
        <v>10</v>
      </c>
      <c r="F10" s="22">
        <v>6</v>
      </c>
      <c r="I10">
        <v>5</v>
      </c>
    </row>
    <row r="11" spans="1:9">
      <c r="A11" s="22"/>
      <c r="B11" s="22">
        <v>3</v>
      </c>
      <c r="C11" s="22">
        <v>13</v>
      </c>
      <c r="D11" s="22">
        <v>8</v>
      </c>
    </row>
    <row r="12" spans="1:9">
      <c r="A12" s="22"/>
      <c r="C12" s="22">
        <v>19</v>
      </c>
      <c r="D12" s="22">
        <v>6</v>
      </c>
      <c r="I12">
        <v>6</v>
      </c>
    </row>
    <row r="13" spans="1:9">
      <c r="A13" s="22"/>
      <c r="C13" s="22">
        <v>11</v>
      </c>
      <c r="D13" s="22">
        <v>9</v>
      </c>
      <c r="I13">
        <v>32</v>
      </c>
    </row>
    <row r="14" spans="1:9">
      <c r="A14" s="22"/>
      <c r="C14" s="22">
        <v>9</v>
      </c>
      <c r="D14" s="22">
        <v>13</v>
      </c>
      <c r="I14">
        <v>23</v>
      </c>
    </row>
    <row r="15" spans="1:9">
      <c r="C15" s="22"/>
      <c r="D15" s="22">
        <v>15</v>
      </c>
    </row>
    <row r="16" spans="1:9">
      <c r="C16" s="22"/>
      <c r="D16" s="22">
        <v>9</v>
      </c>
    </row>
    <row r="17" spans="1:10">
      <c r="C17" s="22">
        <v>17</v>
      </c>
    </row>
    <row r="20" spans="1:10">
      <c r="A20" t="s">
        <v>3</v>
      </c>
      <c r="B20" t="s">
        <v>341</v>
      </c>
      <c r="C20" t="s">
        <v>341</v>
      </c>
      <c r="D20" t="s">
        <v>338</v>
      </c>
    </row>
    <row r="21" spans="1:10">
      <c r="A21">
        <v>2011</v>
      </c>
      <c r="B21" t="s">
        <v>339</v>
      </c>
      <c r="C21">
        <v>2011</v>
      </c>
      <c r="D21" s="22">
        <v>18</v>
      </c>
    </row>
    <row r="22" spans="1:10">
      <c r="A22">
        <v>2011</v>
      </c>
      <c r="B22" t="s">
        <v>339</v>
      </c>
      <c r="C22">
        <v>2011</v>
      </c>
      <c r="D22" s="22">
        <v>16</v>
      </c>
    </row>
    <row r="23" spans="1:10">
      <c r="A23">
        <v>2011</v>
      </c>
      <c r="B23" t="s">
        <v>339</v>
      </c>
      <c r="C23">
        <v>2011</v>
      </c>
      <c r="D23" s="22">
        <v>12</v>
      </c>
    </row>
    <row r="24" spans="1:10">
      <c r="A24">
        <v>2011</v>
      </c>
      <c r="B24" t="s">
        <v>339</v>
      </c>
      <c r="C24">
        <v>2011</v>
      </c>
      <c r="D24" s="22">
        <v>11</v>
      </c>
    </row>
    <row r="25" spans="1:10">
      <c r="A25">
        <v>2011</v>
      </c>
      <c r="B25" t="s">
        <v>339</v>
      </c>
      <c r="C25">
        <v>2011</v>
      </c>
      <c r="D25" s="22">
        <v>4</v>
      </c>
    </row>
    <row r="26" spans="1:10">
      <c r="A26">
        <v>2011</v>
      </c>
      <c r="B26" t="s">
        <v>339</v>
      </c>
      <c r="C26">
        <v>2011</v>
      </c>
      <c r="D26" s="22">
        <v>7</v>
      </c>
    </row>
    <row r="27" spans="1:10">
      <c r="A27">
        <v>2011</v>
      </c>
      <c r="B27" t="s">
        <v>339</v>
      </c>
      <c r="C27">
        <v>2011</v>
      </c>
      <c r="D27" s="22">
        <v>5</v>
      </c>
    </row>
    <row r="28" spans="1:10">
      <c r="A28">
        <v>2011</v>
      </c>
      <c r="B28" t="s">
        <v>339</v>
      </c>
      <c r="C28">
        <v>2011</v>
      </c>
      <c r="D28" s="22">
        <v>17</v>
      </c>
    </row>
    <row r="29" spans="1:10">
      <c r="A29">
        <v>2011</v>
      </c>
      <c r="B29" t="s">
        <v>339</v>
      </c>
      <c r="C29">
        <v>2011</v>
      </c>
      <c r="D29" s="22">
        <v>23</v>
      </c>
    </row>
    <row r="30" spans="1:10">
      <c r="A30">
        <v>2012</v>
      </c>
      <c r="B30" t="s">
        <v>340</v>
      </c>
      <c r="C30">
        <v>2012</v>
      </c>
      <c r="D30" s="22">
        <v>13</v>
      </c>
      <c r="J30" s="22"/>
    </row>
    <row r="31" spans="1:10">
      <c r="A31">
        <v>2012</v>
      </c>
      <c r="B31" t="s">
        <v>340</v>
      </c>
      <c r="C31">
        <v>2012</v>
      </c>
      <c r="D31" s="22">
        <v>14</v>
      </c>
      <c r="J31" s="22"/>
    </row>
    <row r="32" spans="1:10">
      <c r="A32">
        <v>2012</v>
      </c>
      <c r="B32" t="s">
        <v>340</v>
      </c>
      <c r="C32">
        <v>2012</v>
      </c>
      <c r="D32" s="22">
        <v>29</v>
      </c>
      <c r="J32" s="22"/>
    </row>
    <row r="33" spans="1:4">
      <c r="A33">
        <v>2012</v>
      </c>
      <c r="B33" t="s">
        <v>340</v>
      </c>
      <c r="C33">
        <v>2012</v>
      </c>
      <c r="D33" s="22">
        <v>6</v>
      </c>
    </row>
    <row r="34" spans="1:4">
      <c r="A34">
        <v>2012</v>
      </c>
      <c r="B34" t="s">
        <v>340</v>
      </c>
      <c r="C34">
        <v>2012</v>
      </c>
      <c r="D34" s="22">
        <v>8</v>
      </c>
    </row>
    <row r="35" spans="1:4">
      <c r="A35">
        <v>2012</v>
      </c>
      <c r="B35" t="s">
        <v>340</v>
      </c>
      <c r="C35">
        <v>2012</v>
      </c>
      <c r="D35" s="22">
        <v>3</v>
      </c>
    </row>
    <row r="36" spans="1:4">
      <c r="A36">
        <v>2013</v>
      </c>
      <c r="B36" t="s">
        <v>342</v>
      </c>
      <c r="C36">
        <v>2013</v>
      </c>
      <c r="D36" s="22">
        <v>10</v>
      </c>
    </row>
    <row r="37" spans="1:4">
      <c r="A37">
        <v>2013</v>
      </c>
      <c r="B37" t="s">
        <v>342</v>
      </c>
      <c r="C37">
        <v>2013</v>
      </c>
      <c r="D37" s="22">
        <v>8</v>
      </c>
    </row>
    <row r="38" spans="1:4">
      <c r="A38">
        <v>2013</v>
      </c>
      <c r="B38" t="s">
        <v>342</v>
      </c>
      <c r="C38">
        <v>2013</v>
      </c>
      <c r="D38" s="22">
        <v>4</v>
      </c>
    </row>
    <row r="39" spans="1:4">
      <c r="A39">
        <v>2013</v>
      </c>
      <c r="B39" t="s">
        <v>342</v>
      </c>
      <c r="C39">
        <v>2013</v>
      </c>
      <c r="D39" s="22">
        <v>5</v>
      </c>
    </row>
    <row r="40" spans="1:4">
      <c r="A40">
        <v>2013</v>
      </c>
      <c r="B40" t="s">
        <v>342</v>
      </c>
      <c r="C40">
        <v>2013</v>
      </c>
      <c r="D40" s="22">
        <v>17</v>
      </c>
    </row>
    <row r="41" spans="1:4">
      <c r="A41">
        <v>2013</v>
      </c>
      <c r="B41" t="s">
        <v>342</v>
      </c>
      <c r="C41">
        <v>2013</v>
      </c>
      <c r="D41" s="22">
        <v>11</v>
      </c>
    </row>
    <row r="42" spans="1:4">
      <c r="A42">
        <v>2013</v>
      </c>
      <c r="B42" t="s">
        <v>342</v>
      </c>
      <c r="C42">
        <v>2013</v>
      </c>
      <c r="D42" s="22">
        <v>5</v>
      </c>
    </row>
    <row r="43" spans="1:4">
      <c r="A43">
        <v>2013</v>
      </c>
      <c r="B43" t="s">
        <v>342</v>
      </c>
      <c r="C43">
        <v>2013</v>
      </c>
      <c r="D43" s="22">
        <v>13</v>
      </c>
    </row>
    <row r="44" spans="1:4">
      <c r="A44">
        <v>2013</v>
      </c>
      <c r="B44" t="s">
        <v>342</v>
      </c>
      <c r="C44">
        <v>2013</v>
      </c>
      <c r="D44" s="22">
        <v>19</v>
      </c>
    </row>
    <row r="45" spans="1:4">
      <c r="A45">
        <v>2013</v>
      </c>
      <c r="B45" t="s">
        <v>342</v>
      </c>
      <c r="C45">
        <v>2013</v>
      </c>
      <c r="D45" s="22">
        <v>11</v>
      </c>
    </row>
    <row r="46" spans="1:4">
      <c r="A46">
        <v>2013</v>
      </c>
      <c r="B46" t="s">
        <v>342</v>
      </c>
      <c r="C46">
        <v>2013</v>
      </c>
      <c r="D46" s="22">
        <v>9</v>
      </c>
    </row>
    <row r="47" spans="1:4">
      <c r="A47">
        <v>2013</v>
      </c>
      <c r="B47" t="s">
        <v>342</v>
      </c>
      <c r="C47">
        <v>2013</v>
      </c>
      <c r="D47" s="22">
        <v>17</v>
      </c>
    </row>
    <row r="48" spans="1:4">
      <c r="A48">
        <v>2014</v>
      </c>
      <c r="B48" t="s">
        <v>343</v>
      </c>
      <c r="C48">
        <v>2014</v>
      </c>
      <c r="D48" s="22">
        <v>6</v>
      </c>
    </row>
    <row r="49" spans="1:4">
      <c r="A49">
        <v>2014</v>
      </c>
      <c r="B49" t="s">
        <v>343</v>
      </c>
      <c r="C49">
        <v>2014</v>
      </c>
      <c r="D49" s="22">
        <v>9</v>
      </c>
    </row>
    <row r="50" spans="1:4">
      <c r="A50">
        <v>2014</v>
      </c>
      <c r="B50" t="s">
        <v>343</v>
      </c>
      <c r="C50">
        <v>2014</v>
      </c>
      <c r="D50" s="22">
        <v>10</v>
      </c>
    </row>
    <row r="51" spans="1:4">
      <c r="A51">
        <v>2014</v>
      </c>
      <c r="B51" t="s">
        <v>343</v>
      </c>
      <c r="C51">
        <v>2014</v>
      </c>
      <c r="D51" s="22">
        <v>8</v>
      </c>
    </row>
    <row r="52" spans="1:4">
      <c r="A52">
        <v>2014</v>
      </c>
      <c r="B52" t="s">
        <v>343</v>
      </c>
      <c r="C52">
        <v>2014</v>
      </c>
      <c r="D52" s="22">
        <v>3</v>
      </c>
    </row>
    <row r="53" spans="1:4">
      <c r="A53">
        <v>2014</v>
      </c>
      <c r="B53" t="s">
        <v>343</v>
      </c>
      <c r="C53">
        <v>2014</v>
      </c>
      <c r="D53" s="22">
        <v>10</v>
      </c>
    </row>
    <row r="54" spans="1:4">
      <c r="A54">
        <v>2014</v>
      </c>
      <c r="B54" t="s">
        <v>343</v>
      </c>
      <c r="C54">
        <v>2014</v>
      </c>
      <c r="D54" s="22">
        <v>9</v>
      </c>
    </row>
    <row r="55" spans="1:4">
      <c r="A55">
        <v>2014</v>
      </c>
      <c r="B55" t="s">
        <v>343</v>
      </c>
      <c r="C55">
        <v>2014</v>
      </c>
      <c r="D55" s="22">
        <v>13</v>
      </c>
    </row>
    <row r="56" spans="1:4">
      <c r="A56">
        <v>2014</v>
      </c>
      <c r="B56" t="s">
        <v>343</v>
      </c>
      <c r="C56">
        <v>2014</v>
      </c>
      <c r="D56" s="22">
        <v>10</v>
      </c>
    </row>
    <row r="57" spans="1:4">
      <c r="A57">
        <v>2014</v>
      </c>
      <c r="B57" t="s">
        <v>343</v>
      </c>
      <c r="C57">
        <v>2014</v>
      </c>
      <c r="D57" s="22">
        <v>8</v>
      </c>
    </row>
    <row r="58" spans="1:4">
      <c r="A58">
        <v>2014</v>
      </c>
      <c r="B58" t="s">
        <v>343</v>
      </c>
      <c r="C58">
        <v>2014</v>
      </c>
      <c r="D58" s="22">
        <v>6</v>
      </c>
    </row>
    <row r="59" spans="1:4">
      <c r="A59">
        <v>2014</v>
      </c>
      <c r="B59" t="s">
        <v>343</v>
      </c>
      <c r="C59">
        <v>2014</v>
      </c>
      <c r="D59" s="22">
        <v>9</v>
      </c>
    </row>
    <row r="60" spans="1:4">
      <c r="A60">
        <v>2014</v>
      </c>
      <c r="B60" t="s">
        <v>343</v>
      </c>
      <c r="C60">
        <v>2014</v>
      </c>
      <c r="D60" s="22">
        <v>13</v>
      </c>
    </row>
    <row r="61" spans="1:4">
      <c r="A61">
        <v>2014</v>
      </c>
      <c r="B61" t="s">
        <v>343</v>
      </c>
      <c r="C61">
        <v>2014</v>
      </c>
      <c r="D61" s="22">
        <v>15</v>
      </c>
    </row>
    <row r="62" spans="1:4">
      <c r="A62">
        <v>2014</v>
      </c>
      <c r="B62" t="s">
        <v>343</v>
      </c>
      <c r="C62">
        <v>2014</v>
      </c>
      <c r="D62" s="22">
        <v>9</v>
      </c>
    </row>
    <row r="63" spans="1:4">
      <c r="A63">
        <v>2015</v>
      </c>
      <c r="B63" t="s">
        <v>344</v>
      </c>
      <c r="C63">
        <v>2015</v>
      </c>
      <c r="D63" s="22">
        <v>22</v>
      </c>
    </row>
    <row r="64" spans="1:4">
      <c r="A64">
        <v>2015</v>
      </c>
      <c r="B64" t="s">
        <v>344</v>
      </c>
      <c r="C64">
        <v>2015</v>
      </c>
      <c r="D64" s="22">
        <v>22</v>
      </c>
    </row>
    <row r="65" spans="1:4">
      <c r="A65">
        <v>2015</v>
      </c>
      <c r="B65" t="s">
        <v>344</v>
      </c>
      <c r="C65">
        <v>2015</v>
      </c>
      <c r="D65" s="22">
        <v>3</v>
      </c>
    </row>
    <row r="66" spans="1:4">
      <c r="A66">
        <v>2015</v>
      </c>
      <c r="B66" t="s">
        <v>344</v>
      </c>
      <c r="C66">
        <v>2015</v>
      </c>
      <c r="D66" s="22">
        <v>10</v>
      </c>
    </row>
    <row r="67" spans="1:4">
      <c r="A67">
        <v>2015</v>
      </c>
      <c r="B67" t="s">
        <v>344</v>
      </c>
      <c r="C67">
        <v>2015</v>
      </c>
      <c r="D67" s="22">
        <v>6</v>
      </c>
    </row>
    <row r="68" spans="1:4">
      <c r="A68">
        <v>2015</v>
      </c>
      <c r="B68" t="s">
        <v>344</v>
      </c>
      <c r="C68">
        <v>2015</v>
      </c>
      <c r="D68" s="22">
        <v>11</v>
      </c>
    </row>
    <row r="69" spans="1:4">
      <c r="A69">
        <v>2015</v>
      </c>
      <c r="B69" t="s">
        <v>344</v>
      </c>
      <c r="C69">
        <v>2015</v>
      </c>
      <c r="D69" s="22">
        <v>10</v>
      </c>
    </row>
    <row r="70" spans="1:4">
      <c r="A70">
        <v>2016</v>
      </c>
      <c r="B70" t="s">
        <v>345</v>
      </c>
      <c r="C70">
        <v>2016</v>
      </c>
      <c r="D70" s="22">
        <v>22</v>
      </c>
    </row>
    <row r="71" spans="1:4">
      <c r="A71">
        <v>2016</v>
      </c>
      <c r="B71" t="s">
        <v>345</v>
      </c>
      <c r="C71">
        <v>2016</v>
      </c>
      <c r="D71" s="22">
        <v>22</v>
      </c>
    </row>
    <row r="72" spans="1:4">
      <c r="A72">
        <v>2016</v>
      </c>
      <c r="B72" t="s">
        <v>345</v>
      </c>
      <c r="C72">
        <v>2016</v>
      </c>
      <c r="D72" s="22">
        <v>4</v>
      </c>
    </row>
    <row r="73" spans="1:4">
      <c r="A73">
        <v>2016</v>
      </c>
      <c r="B73" t="s">
        <v>345</v>
      </c>
      <c r="C73">
        <v>2016</v>
      </c>
      <c r="D73" s="22">
        <v>4</v>
      </c>
    </row>
    <row r="74" spans="1:4">
      <c r="A74">
        <v>2016</v>
      </c>
      <c r="B74" t="s">
        <v>345</v>
      </c>
      <c r="C74">
        <v>2016</v>
      </c>
      <c r="D74" s="22">
        <v>3</v>
      </c>
    </row>
    <row r="75" spans="1:4">
      <c r="A75">
        <v>2016</v>
      </c>
      <c r="B75" t="s">
        <v>345</v>
      </c>
      <c r="C75">
        <v>2016</v>
      </c>
      <c r="D75" s="22">
        <v>11</v>
      </c>
    </row>
    <row r="76" spans="1:4">
      <c r="A76">
        <v>2016</v>
      </c>
      <c r="B76" t="s">
        <v>345</v>
      </c>
      <c r="C76">
        <v>2016</v>
      </c>
      <c r="D76" s="22">
        <v>6</v>
      </c>
    </row>
    <row r="77" spans="1:4">
      <c r="A77">
        <v>2016</v>
      </c>
      <c r="B77" t="s">
        <v>345</v>
      </c>
      <c r="C77">
        <v>2016</v>
      </c>
      <c r="D77" s="22">
        <v>10</v>
      </c>
    </row>
    <row r="78" spans="1:4">
      <c r="A78">
        <v>2016</v>
      </c>
      <c r="B78" t="s">
        <v>345</v>
      </c>
      <c r="C78">
        <v>2016</v>
      </c>
      <c r="D78" s="22">
        <v>6</v>
      </c>
    </row>
    <row r="79" spans="1:4">
      <c r="A79">
        <v>2017</v>
      </c>
      <c r="B79" t="s">
        <v>346</v>
      </c>
      <c r="C79">
        <v>2017</v>
      </c>
      <c r="D79" s="22">
        <v>21</v>
      </c>
    </row>
    <row r="80" spans="1:4">
      <c r="A80">
        <v>2017</v>
      </c>
      <c r="B80" t="s">
        <v>346</v>
      </c>
      <c r="C80">
        <v>2017</v>
      </c>
      <c r="D80" s="22">
        <v>18</v>
      </c>
    </row>
    <row r="81" spans="1:4">
      <c r="A81">
        <v>2017</v>
      </c>
      <c r="B81" t="s">
        <v>346</v>
      </c>
      <c r="C81">
        <v>2017</v>
      </c>
      <c r="D81" s="22">
        <v>23</v>
      </c>
    </row>
    <row r="82" spans="1:4">
      <c r="A82">
        <v>2017</v>
      </c>
      <c r="B82" t="s">
        <v>346</v>
      </c>
      <c r="C82">
        <v>2017</v>
      </c>
      <c r="D82" s="22">
        <v>11</v>
      </c>
    </row>
    <row r="83" spans="1:4">
      <c r="A83">
        <v>2018</v>
      </c>
      <c r="B83" t="s">
        <v>347</v>
      </c>
      <c r="C83">
        <v>2018</v>
      </c>
      <c r="D83">
        <v>11</v>
      </c>
    </row>
    <row r="84" spans="1:4">
      <c r="A84">
        <v>2018</v>
      </c>
      <c r="B84" t="s">
        <v>347</v>
      </c>
      <c r="C84">
        <v>2018</v>
      </c>
      <c r="D84">
        <v>13</v>
      </c>
    </row>
    <row r="85" spans="1:4">
      <c r="A85">
        <v>2018</v>
      </c>
      <c r="B85" t="s">
        <v>347</v>
      </c>
      <c r="C85">
        <v>2018</v>
      </c>
      <c r="D85">
        <v>29</v>
      </c>
    </row>
    <row r="86" spans="1:4">
      <c r="A86">
        <v>2018</v>
      </c>
      <c r="B86" t="s">
        <v>347</v>
      </c>
      <c r="C86">
        <v>2018</v>
      </c>
      <c r="D86">
        <v>13</v>
      </c>
    </row>
    <row r="87" spans="1:4">
      <c r="A87">
        <v>2018</v>
      </c>
      <c r="B87" t="s">
        <v>347</v>
      </c>
      <c r="C87">
        <v>2018</v>
      </c>
      <c r="D87">
        <v>12</v>
      </c>
    </row>
    <row r="88" spans="1:4">
      <c r="A88">
        <v>2018</v>
      </c>
      <c r="B88" t="s">
        <v>347</v>
      </c>
      <c r="C88">
        <v>2018</v>
      </c>
      <c r="D88">
        <v>14</v>
      </c>
    </row>
    <row r="89" spans="1:4">
      <c r="A89">
        <v>2019</v>
      </c>
      <c r="B89" t="s">
        <v>348</v>
      </c>
      <c r="C89">
        <v>2019</v>
      </c>
      <c r="D89">
        <v>20</v>
      </c>
    </row>
    <row r="90" spans="1:4">
      <c r="A90">
        <v>2019</v>
      </c>
      <c r="B90" t="s">
        <v>348</v>
      </c>
      <c r="C90">
        <v>2019</v>
      </c>
      <c r="D90">
        <v>17</v>
      </c>
    </row>
    <row r="91" spans="1:4">
      <c r="A91">
        <v>2019</v>
      </c>
      <c r="B91" t="s">
        <v>348</v>
      </c>
      <c r="C91">
        <v>2019</v>
      </c>
      <c r="D91">
        <v>20</v>
      </c>
    </row>
    <row r="92" spans="1:4">
      <c r="A92">
        <v>2019</v>
      </c>
      <c r="B92" t="s">
        <v>348</v>
      </c>
      <c r="C92">
        <v>2019</v>
      </c>
      <c r="D92">
        <v>4</v>
      </c>
    </row>
    <row r="93" spans="1:4">
      <c r="A93">
        <v>2019</v>
      </c>
      <c r="B93" t="s">
        <v>348</v>
      </c>
      <c r="C93">
        <v>2019</v>
      </c>
      <c r="D93">
        <v>29</v>
      </c>
    </row>
    <row r="94" spans="1:4">
      <c r="A94">
        <v>2019</v>
      </c>
      <c r="B94" t="s">
        <v>348</v>
      </c>
      <c r="C94">
        <v>2019</v>
      </c>
      <c r="D94">
        <v>22</v>
      </c>
    </row>
    <row r="95" spans="1:4">
      <c r="A95">
        <v>2019</v>
      </c>
      <c r="B95" t="s">
        <v>348</v>
      </c>
      <c r="C95">
        <v>2019</v>
      </c>
      <c r="D95">
        <v>12</v>
      </c>
    </row>
    <row r="96" spans="1:4">
      <c r="A96">
        <v>2019</v>
      </c>
      <c r="B96" t="s">
        <v>348</v>
      </c>
      <c r="C96">
        <v>2019</v>
      </c>
      <c r="D96">
        <v>17</v>
      </c>
    </row>
    <row r="97" spans="1:4">
      <c r="A97">
        <v>2019</v>
      </c>
      <c r="B97" t="s">
        <v>348</v>
      </c>
      <c r="C97">
        <v>2019</v>
      </c>
      <c r="D97">
        <v>5</v>
      </c>
    </row>
    <row r="98" spans="1:4">
      <c r="A98">
        <v>2019</v>
      </c>
      <c r="B98" t="s">
        <v>348</v>
      </c>
      <c r="C98">
        <v>2019</v>
      </c>
      <c r="D98">
        <v>6</v>
      </c>
    </row>
    <row r="99" spans="1:4">
      <c r="A99">
        <v>2019</v>
      </c>
      <c r="B99" t="s">
        <v>348</v>
      </c>
      <c r="C99">
        <v>2019</v>
      </c>
      <c r="D99">
        <v>32</v>
      </c>
    </row>
    <row r="100" spans="1:4">
      <c r="A100">
        <v>2019</v>
      </c>
      <c r="B100" t="s">
        <v>348</v>
      </c>
      <c r="C100">
        <v>2019</v>
      </c>
      <c r="D100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EE8B-7531-4FBB-A055-2619BC98BF0E}">
  <dimension ref="A1:E81"/>
  <sheetViews>
    <sheetView workbookViewId="0">
      <selection activeCell="J37" sqref="J37"/>
    </sheetView>
  </sheetViews>
  <sheetFormatPr defaultRowHeight="12.75"/>
  <sheetData>
    <row r="1" spans="1:5">
      <c r="A1" t="s">
        <v>3</v>
      </c>
      <c r="B1" t="s">
        <v>341</v>
      </c>
      <c r="C1" t="s">
        <v>341</v>
      </c>
      <c r="D1" t="s">
        <v>341</v>
      </c>
      <c r="E1" t="s">
        <v>338</v>
      </c>
    </row>
    <row r="2" spans="1:5">
      <c r="A2">
        <v>2011</v>
      </c>
      <c r="B2">
        <v>2011</v>
      </c>
      <c r="C2" t="s">
        <v>339</v>
      </c>
      <c r="D2">
        <v>2011</v>
      </c>
      <c r="E2" s="22">
        <v>18</v>
      </c>
    </row>
    <row r="3" spans="1:5">
      <c r="A3">
        <v>2011</v>
      </c>
      <c r="B3">
        <v>2011</v>
      </c>
      <c r="C3" t="s">
        <v>339</v>
      </c>
      <c r="D3">
        <v>2011</v>
      </c>
      <c r="E3" s="22">
        <v>16</v>
      </c>
    </row>
    <row r="4" spans="1:5">
      <c r="A4">
        <v>2011</v>
      </c>
      <c r="B4">
        <v>2011</v>
      </c>
      <c r="C4" t="s">
        <v>339</v>
      </c>
      <c r="D4">
        <v>2011</v>
      </c>
      <c r="E4" s="22">
        <v>12</v>
      </c>
    </row>
    <row r="5" spans="1:5">
      <c r="A5">
        <v>2011</v>
      </c>
      <c r="B5">
        <v>2011</v>
      </c>
      <c r="C5" t="s">
        <v>339</v>
      </c>
      <c r="D5">
        <v>2011</v>
      </c>
      <c r="E5" s="22">
        <v>11</v>
      </c>
    </row>
    <row r="6" spans="1:5">
      <c r="A6">
        <v>2011</v>
      </c>
      <c r="B6">
        <v>2011</v>
      </c>
      <c r="C6" t="s">
        <v>339</v>
      </c>
      <c r="D6">
        <v>2011</v>
      </c>
      <c r="E6" s="22">
        <v>4</v>
      </c>
    </row>
    <row r="7" spans="1:5">
      <c r="A7">
        <v>2011</v>
      </c>
      <c r="B7">
        <v>2011</v>
      </c>
      <c r="C7" t="s">
        <v>339</v>
      </c>
      <c r="D7">
        <v>2011</v>
      </c>
      <c r="E7" s="22">
        <v>7</v>
      </c>
    </row>
    <row r="8" spans="1:5">
      <c r="A8">
        <v>2011</v>
      </c>
      <c r="B8">
        <v>2011</v>
      </c>
      <c r="C8" t="s">
        <v>339</v>
      </c>
      <c r="D8">
        <v>2011</v>
      </c>
      <c r="E8" s="22">
        <v>5</v>
      </c>
    </row>
    <row r="9" spans="1:5">
      <c r="A9">
        <v>2011</v>
      </c>
      <c r="B9">
        <v>2011</v>
      </c>
      <c r="C9" t="s">
        <v>339</v>
      </c>
      <c r="D9">
        <v>2011</v>
      </c>
      <c r="E9" s="22">
        <v>17</v>
      </c>
    </row>
    <row r="10" spans="1:5">
      <c r="A10">
        <v>2011</v>
      </c>
      <c r="B10">
        <v>2011</v>
      </c>
      <c r="C10" t="s">
        <v>339</v>
      </c>
      <c r="D10">
        <v>2011</v>
      </c>
      <c r="E10" s="22">
        <v>23</v>
      </c>
    </row>
    <row r="11" spans="1:5">
      <c r="A11">
        <v>2012</v>
      </c>
      <c r="B11">
        <v>2012</v>
      </c>
      <c r="C11" t="s">
        <v>340</v>
      </c>
      <c r="D11">
        <v>2012</v>
      </c>
      <c r="E11" s="22">
        <v>13</v>
      </c>
    </row>
    <row r="12" spans="1:5">
      <c r="A12">
        <v>2012</v>
      </c>
      <c r="B12">
        <v>2012</v>
      </c>
      <c r="C12" t="s">
        <v>340</v>
      </c>
      <c r="D12">
        <v>2012</v>
      </c>
      <c r="E12" s="22">
        <v>14</v>
      </c>
    </row>
    <row r="13" spans="1:5">
      <c r="A13">
        <v>2012</v>
      </c>
      <c r="B13">
        <v>2012</v>
      </c>
      <c r="C13" t="s">
        <v>340</v>
      </c>
      <c r="D13">
        <v>2012</v>
      </c>
      <c r="E13" s="22">
        <v>29</v>
      </c>
    </row>
    <row r="14" spans="1:5">
      <c r="A14">
        <v>2012</v>
      </c>
      <c r="B14">
        <v>2012</v>
      </c>
      <c r="C14" t="s">
        <v>340</v>
      </c>
      <c r="D14">
        <v>2012</v>
      </c>
      <c r="E14" s="22">
        <v>6</v>
      </c>
    </row>
    <row r="15" spans="1:5">
      <c r="A15">
        <v>2012</v>
      </c>
      <c r="B15">
        <v>2012</v>
      </c>
      <c r="C15" t="s">
        <v>340</v>
      </c>
      <c r="D15">
        <v>2012</v>
      </c>
      <c r="E15" s="22">
        <v>8</v>
      </c>
    </row>
    <row r="16" spans="1:5">
      <c r="A16">
        <v>2012</v>
      </c>
      <c r="B16">
        <v>2012</v>
      </c>
      <c r="C16" t="s">
        <v>340</v>
      </c>
      <c r="D16">
        <v>2012</v>
      </c>
      <c r="E16" s="22">
        <v>3</v>
      </c>
    </row>
    <row r="17" spans="1:5">
      <c r="A17">
        <v>2013</v>
      </c>
      <c r="B17">
        <v>2013</v>
      </c>
      <c r="C17" t="s">
        <v>342</v>
      </c>
      <c r="D17">
        <v>2013</v>
      </c>
      <c r="E17" s="22">
        <v>10</v>
      </c>
    </row>
    <row r="18" spans="1:5">
      <c r="A18">
        <v>2013</v>
      </c>
      <c r="B18">
        <v>2013</v>
      </c>
      <c r="C18" t="s">
        <v>342</v>
      </c>
      <c r="D18">
        <v>2013</v>
      </c>
      <c r="E18" s="22">
        <v>8</v>
      </c>
    </row>
    <row r="19" spans="1:5">
      <c r="A19">
        <v>2013</v>
      </c>
      <c r="B19">
        <v>2013</v>
      </c>
      <c r="C19" t="s">
        <v>342</v>
      </c>
      <c r="D19">
        <v>2013</v>
      </c>
      <c r="E19" s="22">
        <v>4</v>
      </c>
    </row>
    <row r="20" spans="1:5">
      <c r="A20">
        <v>2013</v>
      </c>
      <c r="B20">
        <v>2013</v>
      </c>
      <c r="C20" t="s">
        <v>342</v>
      </c>
      <c r="D20">
        <v>2013</v>
      </c>
      <c r="E20" s="22">
        <v>5</v>
      </c>
    </row>
    <row r="21" spans="1:5">
      <c r="A21">
        <v>2013</v>
      </c>
      <c r="B21">
        <v>2013</v>
      </c>
      <c r="C21" t="s">
        <v>342</v>
      </c>
      <c r="D21">
        <v>2013</v>
      </c>
      <c r="E21" s="22">
        <v>17</v>
      </c>
    </row>
    <row r="22" spans="1:5">
      <c r="A22">
        <v>2013</v>
      </c>
      <c r="B22">
        <v>2013</v>
      </c>
      <c r="C22" t="s">
        <v>342</v>
      </c>
      <c r="D22">
        <v>2013</v>
      </c>
      <c r="E22" s="22">
        <v>11</v>
      </c>
    </row>
    <row r="23" spans="1:5">
      <c r="A23">
        <v>2013</v>
      </c>
      <c r="B23">
        <v>2013</v>
      </c>
      <c r="C23" t="s">
        <v>342</v>
      </c>
      <c r="D23">
        <v>2013</v>
      </c>
      <c r="E23" s="22">
        <v>5</v>
      </c>
    </row>
    <row r="24" spans="1:5">
      <c r="A24">
        <v>2013</v>
      </c>
      <c r="B24">
        <v>2013</v>
      </c>
      <c r="C24" t="s">
        <v>342</v>
      </c>
      <c r="D24">
        <v>2013</v>
      </c>
      <c r="E24" s="22">
        <v>13</v>
      </c>
    </row>
    <row r="25" spans="1:5">
      <c r="A25">
        <v>2013</v>
      </c>
      <c r="B25">
        <v>2013</v>
      </c>
      <c r="C25" t="s">
        <v>342</v>
      </c>
      <c r="D25">
        <v>2013</v>
      </c>
      <c r="E25" s="22">
        <v>19</v>
      </c>
    </row>
    <row r="26" spans="1:5">
      <c r="A26">
        <v>2013</v>
      </c>
      <c r="B26">
        <v>2013</v>
      </c>
      <c r="C26" t="s">
        <v>342</v>
      </c>
      <c r="D26">
        <v>2013</v>
      </c>
      <c r="E26" s="22">
        <v>11</v>
      </c>
    </row>
    <row r="27" spans="1:5">
      <c r="A27">
        <v>2013</v>
      </c>
      <c r="B27">
        <v>2013</v>
      </c>
      <c r="C27" t="s">
        <v>342</v>
      </c>
      <c r="D27">
        <v>2013</v>
      </c>
      <c r="E27" s="22">
        <v>9</v>
      </c>
    </row>
    <row r="28" spans="1:5">
      <c r="A28">
        <v>2013</v>
      </c>
      <c r="B28">
        <v>2013</v>
      </c>
      <c r="C28" t="s">
        <v>342</v>
      </c>
      <c r="D28">
        <v>2013</v>
      </c>
      <c r="E28" s="22">
        <v>17</v>
      </c>
    </row>
    <row r="29" spans="1:5">
      <c r="A29">
        <v>2014</v>
      </c>
      <c r="B29">
        <v>2014</v>
      </c>
      <c r="C29" t="s">
        <v>343</v>
      </c>
      <c r="D29">
        <v>2014</v>
      </c>
      <c r="E29" s="22">
        <v>6</v>
      </c>
    </row>
    <row r="30" spans="1:5">
      <c r="A30">
        <v>2014</v>
      </c>
      <c r="B30">
        <v>2014</v>
      </c>
      <c r="C30" t="s">
        <v>343</v>
      </c>
      <c r="D30">
        <v>2014</v>
      </c>
      <c r="E30" s="22">
        <v>9</v>
      </c>
    </row>
    <row r="31" spans="1:5">
      <c r="A31">
        <v>2014</v>
      </c>
      <c r="B31">
        <v>2014</v>
      </c>
      <c r="C31" t="s">
        <v>343</v>
      </c>
      <c r="D31">
        <v>2014</v>
      </c>
      <c r="E31" s="22">
        <v>10</v>
      </c>
    </row>
    <row r="32" spans="1:5">
      <c r="A32">
        <v>2014</v>
      </c>
      <c r="B32">
        <v>2014</v>
      </c>
      <c r="C32" t="s">
        <v>343</v>
      </c>
      <c r="D32">
        <v>2014</v>
      </c>
      <c r="E32" s="22">
        <v>8</v>
      </c>
    </row>
    <row r="33" spans="1:5">
      <c r="A33">
        <v>2014</v>
      </c>
      <c r="B33">
        <v>2014</v>
      </c>
      <c r="C33" t="s">
        <v>343</v>
      </c>
      <c r="D33">
        <v>2014</v>
      </c>
      <c r="E33" s="22">
        <v>5</v>
      </c>
    </row>
    <row r="34" spans="1:5">
      <c r="A34">
        <v>2014</v>
      </c>
      <c r="B34">
        <v>2014</v>
      </c>
      <c r="C34" t="s">
        <v>343</v>
      </c>
      <c r="D34">
        <v>2014</v>
      </c>
      <c r="E34" s="22">
        <v>10</v>
      </c>
    </row>
    <row r="35" spans="1:5">
      <c r="A35">
        <v>2014</v>
      </c>
      <c r="B35">
        <v>2014</v>
      </c>
      <c r="C35" t="s">
        <v>343</v>
      </c>
      <c r="D35">
        <v>2014</v>
      </c>
      <c r="E35" s="22">
        <v>9</v>
      </c>
    </row>
    <row r="36" spans="1:5">
      <c r="A36">
        <v>2014</v>
      </c>
      <c r="B36">
        <v>2014</v>
      </c>
      <c r="C36" t="s">
        <v>343</v>
      </c>
      <c r="D36">
        <v>2014</v>
      </c>
      <c r="E36" s="22">
        <v>13</v>
      </c>
    </row>
    <row r="37" spans="1:5">
      <c r="A37">
        <v>2014</v>
      </c>
      <c r="B37">
        <v>2014</v>
      </c>
      <c r="C37" t="s">
        <v>343</v>
      </c>
      <c r="D37">
        <v>2014</v>
      </c>
      <c r="E37" s="22">
        <v>10</v>
      </c>
    </row>
    <row r="38" spans="1:5">
      <c r="A38">
        <v>2014</v>
      </c>
      <c r="B38">
        <v>2014</v>
      </c>
      <c r="C38" t="s">
        <v>343</v>
      </c>
      <c r="D38">
        <v>2014</v>
      </c>
      <c r="E38" s="22">
        <v>8</v>
      </c>
    </row>
    <row r="39" spans="1:5">
      <c r="A39">
        <v>2014</v>
      </c>
      <c r="B39">
        <v>2014</v>
      </c>
      <c r="C39" t="s">
        <v>343</v>
      </c>
      <c r="D39">
        <v>2014</v>
      </c>
      <c r="E39" s="22">
        <v>6</v>
      </c>
    </row>
    <row r="40" spans="1:5">
      <c r="A40">
        <v>2014</v>
      </c>
      <c r="B40">
        <v>2014</v>
      </c>
      <c r="C40" t="s">
        <v>343</v>
      </c>
      <c r="D40">
        <v>2014</v>
      </c>
      <c r="E40" s="22">
        <v>9</v>
      </c>
    </row>
    <row r="41" spans="1:5">
      <c r="A41">
        <v>2014</v>
      </c>
      <c r="B41">
        <v>2014</v>
      </c>
      <c r="C41" t="s">
        <v>343</v>
      </c>
      <c r="D41">
        <v>2014</v>
      </c>
      <c r="E41" s="22">
        <v>13</v>
      </c>
    </row>
    <row r="42" spans="1:5">
      <c r="A42">
        <v>2014</v>
      </c>
      <c r="B42">
        <v>2014</v>
      </c>
      <c r="C42" t="s">
        <v>343</v>
      </c>
      <c r="D42">
        <v>2014</v>
      </c>
      <c r="E42" s="22">
        <v>12</v>
      </c>
    </row>
    <row r="43" spans="1:5">
      <c r="A43">
        <v>2014</v>
      </c>
      <c r="B43">
        <v>2014</v>
      </c>
      <c r="C43" t="s">
        <v>343</v>
      </c>
      <c r="D43">
        <v>2014</v>
      </c>
      <c r="E43" s="22">
        <v>9</v>
      </c>
    </row>
    <row r="44" spans="1:5">
      <c r="A44">
        <v>2015</v>
      </c>
      <c r="B44">
        <v>2015</v>
      </c>
      <c r="C44" t="s">
        <v>344</v>
      </c>
      <c r="D44">
        <v>2015</v>
      </c>
      <c r="E44" s="22">
        <v>22</v>
      </c>
    </row>
    <row r="45" spans="1:5">
      <c r="A45">
        <v>2015</v>
      </c>
      <c r="B45">
        <v>2015</v>
      </c>
      <c r="C45" t="s">
        <v>344</v>
      </c>
      <c r="D45">
        <v>2015</v>
      </c>
      <c r="E45" s="22">
        <v>22</v>
      </c>
    </row>
    <row r="46" spans="1:5">
      <c r="A46">
        <v>2015</v>
      </c>
      <c r="B46">
        <v>2015</v>
      </c>
      <c r="C46" t="s">
        <v>344</v>
      </c>
      <c r="D46">
        <v>2015</v>
      </c>
      <c r="E46" s="22">
        <v>3</v>
      </c>
    </row>
    <row r="47" spans="1:5">
      <c r="A47">
        <v>2015</v>
      </c>
      <c r="B47">
        <v>2015</v>
      </c>
      <c r="C47" t="s">
        <v>344</v>
      </c>
      <c r="D47">
        <v>2015</v>
      </c>
      <c r="E47" s="22">
        <v>10</v>
      </c>
    </row>
    <row r="48" spans="1:5">
      <c r="A48">
        <v>2015</v>
      </c>
      <c r="B48">
        <v>2015</v>
      </c>
      <c r="C48" t="s">
        <v>344</v>
      </c>
      <c r="D48">
        <v>2015</v>
      </c>
      <c r="E48" s="22">
        <v>6</v>
      </c>
    </row>
    <row r="49" spans="1:5">
      <c r="A49">
        <v>2015</v>
      </c>
      <c r="B49">
        <v>2015</v>
      </c>
      <c r="C49" t="s">
        <v>344</v>
      </c>
      <c r="D49">
        <v>2015</v>
      </c>
      <c r="E49" s="22">
        <v>11</v>
      </c>
    </row>
    <row r="50" spans="1:5">
      <c r="A50">
        <v>2015</v>
      </c>
      <c r="B50">
        <v>2015</v>
      </c>
      <c r="C50" t="s">
        <v>344</v>
      </c>
      <c r="D50">
        <v>2015</v>
      </c>
      <c r="E50" s="22">
        <v>10</v>
      </c>
    </row>
    <row r="51" spans="1:5">
      <c r="A51">
        <v>2016</v>
      </c>
      <c r="B51">
        <v>2016</v>
      </c>
      <c r="C51" t="s">
        <v>345</v>
      </c>
      <c r="D51">
        <v>2016</v>
      </c>
      <c r="E51" s="22">
        <v>22</v>
      </c>
    </row>
    <row r="52" spans="1:5">
      <c r="A52">
        <v>2016</v>
      </c>
      <c r="B52">
        <v>2016</v>
      </c>
      <c r="C52" t="s">
        <v>345</v>
      </c>
      <c r="D52">
        <v>2016</v>
      </c>
      <c r="E52" s="22">
        <v>22</v>
      </c>
    </row>
    <row r="53" spans="1:5">
      <c r="A53">
        <v>2016</v>
      </c>
      <c r="B53">
        <v>2016</v>
      </c>
      <c r="C53" t="s">
        <v>345</v>
      </c>
      <c r="D53">
        <v>2016</v>
      </c>
      <c r="E53" s="22">
        <v>6</v>
      </c>
    </row>
    <row r="54" spans="1:5">
      <c r="A54">
        <v>2016</v>
      </c>
      <c r="B54">
        <v>2016</v>
      </c>
      <c r="C54" t="s">
        <v>345</v>
      </c>
      <c r="D54">
        <v>2016</v>
      </c>
      <c r="E54" s="22">
        <v>6</v>
      </c>
    </row>
    <row r="55" spans="1:5">
      <c r="A55">
        <v>2016</v>
      </c>
      <c r="B55">
        <v>2016</v>
      </c>
      <c r="C55" t="s">
        <v>345</v>
      </c>
      <c r="D55">
        <v>2016</v>
      </c>
      <c r="E55" s="22">
        <v>8</v>
      </c>
    </row>
    <row r="56" spans="1:5">
      <c r="A56">
        <v>2016</v>
      </c>
      <c r="B56">
        <v>2016</v>
      </c>
      <c r="C56" t="s">
        <v>345</v>
      </c>
      <c r="D56">
        <v>2016</v>
      </c>
      <c r="E56" s="22">
        <v>11</v>
      </c>
    </row>
    <row r="57" spans="1:5">
      <c r="A57">
        <v>2016</v>
      </c>
      <c r="B57">
        <v>2016</v>
      </c>
      <c r="C57" t="s">
        <v>345</v>
      </c>
      <c r="D57">
        <v>2016</v>
      </c>
      <c r="E57" s="22">
        <v>6</v>
      </c>
    </row>
    <row r="58" spans="1:5">
      <c r="A58">
        <v>2016</v>
      </c>
      <c r="B58">
        <v>2016</v>
      </c>
      <c r="C58" t="s">
        <v>345</v>
      </c>
      <c r="D58">
        <v>2016</v>
      </c>
      <c r="E58" s="22">
        <v>10</v>
      </c>
    </row>
    <row r="59" spans="1:5">
      <c r="A59">
        <v>2016</v>
      </c>
      <c r="B59">
        <v>2016</v>
      </c>
      <c r="C59" t="s">
        <v>345</v>
      </c>
      <c r="D59">
        <v>2016</v>
      </c>
      <c r="E59" s="22">
        <v>6</v>
      </c>
    </row>
    <row r="60" spans="1:5">
      <c r="A60">
        <v>2017</v>
      </c>
      <c r="B60">
        <v>2017</v>
      </c>
      <c r="C60" t="s">
        <v>346</v>
      </c>
      <c r="D60">
        <v>2017</v>
      </c>
      <c r="E60" s="22">
        <v>21</v>
      </c>
    </row>
    <row r="61" spans="1:5">
      <c r="A61">
        <v>2017</v>
      </c>
      <c r="B61">
        <v>2017</v>
      </c>
      <c r="C61" t="s">
        <v>346</v>
      </c>
      <c r="D61">
        <v>2017</v>
      </c>
      <c r="E61" s="22">
        <v>18</v>
      </c>
    </row>
    <row r="62" spans="1:5">
      <c r="A62">
        <v>2017</v>
      </c>
      <c r="B62">
        <v>2017</v>
      </c>
      <c r="C62" t="s">
        <v>346</v>
      </c>
      <c r="D62">
        <v>2017</v>
      </c>
      <c r="E62" s="22">
        <v>23</v>
      </c>
    </row>
    <row r="63" spans="1:5">
      <c r="A63">
        <v>2017</v>
      </c>
      <c r="B63">
        <v>2017</v>
      </c>
      <c r="C63" t="s">
        <v>346</v>
      </c>
      <c r="D63">
        <v>2017</v>
      </c>
      <c r="E63" s="22">
        <v>11</v>
      </c>
    </row>
    <row r="64" spans="1:5">
      <c r="A64">
        <v>2018</v>
      </c>
      <c r="B64">
        <v>2018</v>
      </c>
      <c r="C64" t="s">
        <v>347</v>
      </c>
      <c r="D64">
        <v>2018</v>
      </c>
      <c r="E64">
        <v>11</v>
      </c>
    </row>
    <row r="65" spans="1:5">
      <c r="A65">
        <v>2018</v>
      </c>
      <c r="B65">
        <v>2018</v>
      </c>
      <c r="C65" t="s">
        <v>347</v>
      </c>
      <c r="D65">
        <v>2018</v>
      </c>
      <c r="E65">
        <v>13</v>
      </c>
    </row>
    <row r="66" spans="1:5">
      <c r="A66">
        <v>2018</v>
      </c>
      <c r="B66">
        <v>2018</v>
      </c>
      <c r="C66" t="s">
        <v>347</v>
      </c>
      <c r="D66">
        <v>2018</v>
      </c>
      <c r="E66">
        <v>22</v>
      </c>
    </row>
    <row r="67" spans="1:5">
      <c r="A67">
        <v>2018</v>
      </c>
      <c r="B67">
        <v>2018</v>
      </c>
      <c r="C67" t="s">
        <v>347</v>
      </c>
      <c r="D67">
        <v>2018</v>
      </c>
      <c r="E67">
        <v>13</v>
      </c>
    </row>
    <row r="68" spans="1:5">
      <c r="A68">
        <v>2018</v>
      </c>
      <c r="B68">
        <v>2018</v>
      </c>
      <c r="C68" t="s">
        <v>347</v>
      </c>
      <c r="D68">
        <v>2018</v>
      </c>
      <c r="E68">
        <v>12</v>
      </c>
    </row>
    <row r="69" spans="1:5">
      <c r="A69">
        <v>2018</v>
      </c>
      <c r="B69">
        <v>2018</v>
      </c>
      <c r="C69" t="s">
        <v>347</v>
      </c>
      <c r="D69">
        <v>2018</v>
      </c>
      <c r="E69">
        <v>14</v>
      </c>
    </row>
    <row r="70" spans="1:5">
      <c r="A70">
        <v>2019</v>
      </c>
      <c r="B70">
        <v>2019</v>
      </c>
      <c r="C70" t="s">
        <v>348</v>
      </c>
      <c r="D70">
        <v>2019</v>
      </c>
      <c r="E70">
        <v>20</v>
      </c>
    </row>
    <row r="71" spans="1:5">
      <c r="A71">
        <v>2019</v>
      </c>
      <c r="B71">
        <v>2019</v>
      </c>
      <c r="C71" t="s">
        <v>348</v>
      </c>
      <c r="D71">
        <v>2019</v>
      </c>
      <c r="E71">
        <v>17</v>
      </c>
    </row>
    <row r="72" spans="1:5">
      <c r="A72">
        <v>2019</v>
      </c>
      <c r="B72">
        <v>2019</v>
      </c>
      <c r="C72" t="s">
        <v>348</v>
      </c>
      <c r="D72">
        <v>2019</v>
      </c>
      <c r="E72">
        <v>20</v>
      </c>
    </row>
    <row r="73" spans="1:5">
      <c r="A73">
        <v>2019</v>
      </c>
      <c r="B73">
        <v>2019</v>
      </c>
      <c r="C73" t="s">
        <v>348</v>
      </c>
      <c r="D73">
        <v>2019</v>
      </c>
      <c r="E73">
        <v>4</v>
      </c>
    </row>
    <row r="74" spans="1:5">
      <c r="A74">
        <v>2019</v>
      </c>
      <c r="B74">
        <v>2019</v>
      </c>
      <c r="C74" t="s">
        <v>348</v>
      </c>
      <c r="D74">
        <v>2019</v>
      </c>
      <c r="E74">
        <v>29</v>
      </c>
    </row>
    <row r="75" spans="1:5">
      <c r="A75">
        <v>2019</v>
      </c>
      <c r="B75">
        <v>2019</v>
      </c>
      <c r="C75" t="s">
        <v>348</v>
      </c>
      <c r="D75">
        <v>2019</v>
      </c>
      <c r="E75">
        <v>22</v>
      </c>
    </row>
    <row r="76" spans="1:5">
      <c r="A76">
        <v>2019</v>
      </c>
      <c r="B76">
        <v>2019</v>
      </c>
      <c r="C76" t="s">
        <v>348</v>
      </c>
      <c r="D76">
        <v>2019</v>
      </c>
      <c r="E76">
        <v>12</v>
      </c>
    </row>
    <row r="77" spans="1:5">
      <c r="A77">
        <v>2019</v>
      </c>
      <c r="B77">
        <v>2019</v>
      </c>
      <c r="C77" t="s">
        <v>348</v>
      </c>
      <c r="D77">
        <v>2019</v>
      </c>
      <c r="E77">
        <v>17</v>
      </c>
    </row>
    <row r="78" spans="1:5">
      <c r="A78">
        <v>2019</v>
      </c>
      <c r="B78">
        <v>2019</v>
      </c>
      <c r="C78" t="s">
        <v>348</v>
      </c>
      <c r="D78">
        <v>2019</v>
      </c>
      <c r="E78">
        <v>5</v>
      </c>
    </row>
    <row r="79" spans="1:5">
      <c r="A79">
        <v>2019</v>
      </c>
      <c r="B79">
        <v>2019</v>
      </c>
      <c r="C79" t="s">
        <v>348</v>
      </c>
      <c r="D79">
        <v>2019</v>
      </c>
      <c r="E79">
        <v>6</v>
      </c>
    </row>
    <row r="80" spans="1:5">
      <c r="A80">
        <v>2019</v>
      </c>
      <c r="B80">
        <v>2019</v>
      </c>
      <c r="C80" t="s">
        <v>348</v>
      </c>
      <c r="D80">
        <v>2019</v>
      </c>
      <c r="E80">
        <v>32</v>
      </c>
    </row>
    <row r="81" spans="1:5">
      <c r="A81">
        <v>2019</v>
      </c>
      <c r="B81">
        <v>2019</v>
      </c>
      <c r="C81" t="s">
        <v>348</v>
      </c>
      <c r="D81">
        <v>2019</v>
      </c>
      <c r="E81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67CD-41ED-4A25-AAF0-20CE3E22FE57}">
  <dimension ref="A1:Q28"/>
  <sheetViews>
    <sheetView workbookViewId="0">
      <selection activeCell="K37" sqref="K37"/>
    </sheetView>
  </sheetViews>
  <sheetFormatPr defaultRowHeight="12.75"/>
  <cols>
    <col min="2" max="2" width="30" customWidth="1"/>
  </cols>
  <sheetData>
    <row r="1" spans="1:17">
      <c r="A1" t="s">
        <v>24</v>
      </c>
      <c r="B1" t="s">
        <v>29</v>
      </c>
      <c r="C1" t="s">
        <v>30</v>
      </c>
      <c r="D1" t="s">
        <v>25</v>
      </c>
      <c r="E1" t="s">
        <v>3</v>
      </c>
      <c r="F1" t="s">
        <v>147</v>
      </c>
      <c r="G1" t="s">
        <v>142</v>
      </c>
      <c r="H1" t="s">
        <v>0</v>
      </c>
      <c r="I1" t="s">
        <v>149</v>
      </c>
      <c r="J1" t="s">
        <v>150</v>
      </c>
      <c r="K1" t="s">
        <v>151</v>
      </c>
      <c r="L1" t="s">
        <v>152</v>
      </c>
      <c r="M1" t="s">
        <v>148</v>
      </c>
      <c r="N1" t="s">
        <v>145</v>
      </c>
      <c r="O1" t="s">
        <v>143</v>
      </c>
    </row>
    <row r="2" spans="1:17">
      <c r="A2" t="s">
        <v>32</v>
      </c>
      <c r="B2" t="s">
        <v>28</v>
      </c>
      <c r="C2" t="s">
        <v>31</v>
      </c>
      <c r="D2" t="s">
        <v>146</v>
      </c>
      <c r="E2">
        <v>2017</v>
      </c>
      <c r="F2">
        <v>4</v>
      </c>
      <c r="G2">
        <v>20</v>
      </c>
      <c r="I2">
        <v>11</v>
      </c>
      <c r="J2">
        <v>5</v>
      </c>
      <c r="K2">
        <v>5</v>
      </c>
      <c r="L2">
        <v>5</v>
      </c>
      <c r="M2">
        <v>17</v>
      </c>
      <c r="O2">
        <v>7</v>
      </c>
    </row>
    <row r="3" spans="1:17">
      <c r="A3" t="s">
        <v>33</v>
      </c>
      <c r="B3" t="s">
        <v>39</v>
      </c>
      <c r="C3" t="s">
        <v>40</v>
      </c>
      <c r="E3">
        <v>2017</v>
      </c>
      <c r="F3">
        <v>4</v>
      </c>
      <c r="G3">
        <v>29</v>
      </c>
      <c r="I3">
        <v>6</v>
      </c>
      <c r="J3">
        <v>2</v>
      </c>
      <c r="K3">
        <v>4</v>
      </c>
      <c r="L3">
        <v>2</v>
      </c>
      <c r="M3">
        <v>18</v>
      </c>
      <c r="O3">
        <v>7</v>
      </c>
    </row>
    <row r="4" spans="1:17">
      <c r="A4" t="s">
        <v>34</v>
      </c>
      <c r="B4" t="s">
        <v>42</v>
      </c>
      <c r="C4" t="s">
        <v>41</v>
      </c>
      <c r="E4">
        <v>2017</v>
      </c>
      <c r="F4">
        <v>3</v>
      </c>
      <c r="G4">
        <v>14</v>
      </c>
      <c r="I4">
        <v>5</v>
      </c>
      <c r="J4">
        <v>4</v>
      </c>
      <c r="K4">
        <v>4</v>
      </c>
      <c r="L4">
        <v>2</v>
      </c>
      <c r="M4">
        <v>16</v>
      </c>
      <c r="O4">
        <v>6</v>
      </c>
    </row>
    <row r="5" spans="1:17">
      <c r="A5" t="s">
        <v>35</v>
      </c>
      <c r="B5" t="s">
        <v>44</v>
      </c>
      <c r="C5" t="s">
        <v>43</v>
      </c>
      <c r="E5">
        <v>2017</v>
      </c>
      <c r="F5">
        <v>2</v>
      </c>
      <c r="G5">
        <v>11</v>
      </c>
      <c r="I5">
        <v>9</v>
      </c>
      <c r="J5">
        <v>1</v>
      </c>
      <c r="K5">
        <v>3</v>
      </c>
      <c r="L5">
        <v>5</v>
      </c>
      <c r="M5">
        <v>18</v>
      </c>
      <c r="O5">
        <v>7</v>
      </c>
    </row>
    <row r="6" spans="1:17">
      <c r="A6" t="s">
        <v>36</v>
      </c>
      <c r="B6" t="s">
        <v>45</v>
      </c>
      <c r="C6" t="s">
        <v>46</v>
      </c>
      <c r="E6">
        <v>2017</v>
      </c>
      <c r="F6">
        <v>3</v>
      </c>
      <c r="G6">
        <v>15</v>
      </c>
      <c r="I6">
        <v>4</v>
      </c>
      <c r="J6">
        <v>3</v>
      </c>
      <c r="K6">
        <v>5</v>
      </c>
      <c r="L6">
        <v>4</v>
      </c>
      <c r="M6">
        <v>25</v>
      </c>
      <c r="O6">
        <v>7</v>
      </c>
    </row>
    <row r="7" spans="1:17">
      <c r="A7" t="s">
        <v>37</v>
      </c>
      <c r="B7" t="s">
        <v>48</v>
      </c>
      <c r="C7" t="s">
        <v>47</v>
      </c>
      <c r="E7">
        <v>2017</v>
      </c>
      <c r="F7">
        <v>4</v>
      </c>
      <c r="G7">
        <v>13</v>
      </c>
      <c r="I7">
        <v>6</v>
      </c>
      <c r="J7">
        <v>3</v>
      </c>
      <c r="K7">
        <v>3</v>
      </c>
      <c r="L7">
        <v>34</v>
      </c>
      <c r="M7">
        <v>11</v>
      </c>
      <c r="O7">
        <v>9</v>
      </c>
    </row>
    <row r="8" spans="1:17">
      <c r="A8" t="s">
        <v>38</v>
      </c>
      <c r="B8" t="s">
        <v>50</v>
      </c>
      <c r="C8" t="s">
        <v>49</v>
      </c>
      <c r="E8">
        <v>2017</v>
      </c>
      <c r="F8">
        <v>4</v>
      </c>
      <c r="G8">
        <v>9</v>
      </c>
      <c r="I8">
        <v>6</v>
      </c>
      <c r="J8">
        <v>2</v>
      </c>
      <c r="K8">
        <v>3</v>
      </c>
      <c r="L8">
        <v>3</v>
      </c>
      <c r="M8">
        <v>11</v>
      </c>
      <c r="O8">
        <v>8</v>
      </c>
      <c r="P8">
        <f>AVERAGE(M2:M8)</f>
        <v>16.571428571428573</v>
      </c>
      <c r="Q8">
        <f>AVERAGE(G2:G8)</f>
        <v>15.857142857142858</v>
      </c>
    </row>
    <row r="9" spans="1:17">
      <c r="A9" t="s">
        <v>51</v>
      </c>
      <c r="B9" t="s">
        <v>58</v>
      </c>
      <c r="C9" t="s">
        <v>106</v>
      </c>
      <c r="E9">
        <v>2018</v>
      </c>
      <c r="F9">
        <v>2</v>
      </c>
      <c r="G9">
        <v>15</v>
      </c>
      <c r="I9">
        <v>4</v>
      </c>
      <c r="J9">
        <v>3</v>
      </c>
      <c r="K9">
        <v>3</v>
      </c>
      <c r="L9">
        <v>3</v>
      </c>
      <c r="M9">
        <v>6</v>
      </c>
      <c r="O9">
        <v>7</v>
      </c>
    </row>
    <row r="10" spans="1:17">
      <c r="A10" t="s">
        <v>52</v>
      </c>
      <c r="B10" t="s">
        <v>59</v>
      </c>
      <c r="C10" t="s">
        <v>60</v>
      </c>
      <c r="E10">
        <v>2018</v>
      </c>
      <c r="F10">
        <v>8</v>
      </c>
      <c r="G10">
        <v>41</v>
      </c>
      <c r="I10">
        <v>15</v>
      </c>
      <c r="J10">
        <v>9</v>
      </c>
      <c r="K10">
        <v>4</v>
      </c>
      <c r="L10">
        <v>1</v>
      </c>
      <c r="M10">
        <v>11</v>
      </c>
      <c r="O10">
        <v>8</v>
      </c>
    </row>
    <row r="11" spans="1:17">
      <c r="A11" t="s">
        <v>53</v>
      </c>
      <c r="B11" t="s">
        <v>61</v>
      </c>
      <c r="C11" t="s">
        <v>62</v>
      </c>
      <c r="E11">
        <v>2018</v>
      </c>
      <c r="F11">
        <v>3</v>
      </c>
      <c r="G11">
        <v>10</v>
      </c>
      <c r="I11">
        <v>13</v>
      </c>
      <c r="J11">
        <v>3</v>
      </c>
      <c r="K11">
        <v>3</v>
      </c>
      <c r="L11">
        <v>4</v>
      </c>
      <c r="M11">
        <v>13</v>
      </c>
      <c r="O11">
        <v>8</v>
      </c>
    </row>
    <row r="12" spans="1:17">
      <c r="A12" t="s">
        <v>54</v>
      </c>
      <c r="B12" t="s">
        <v>63</v>
      </c>
      <c r="C12" t="s">
        <v>64</v>
      </c>
      <c r="E12">
        <v>2018</v>
      </c>
      <c r="F12">
        <v>2</v>
      </c>
      <c r="G12">
        <v>9</v>
      </c>
      <c r="I12">
        <v>7</v>
      </c>
      <c r="J12">
        <v>3</v>
      </c>
      <c r="K12">
        <v>5</v>
      </c>
      <c r="L12">
        <v>3</v>
      </c>
      <c r="M12">
        <v>29</v>
      </c>
      <c r="O12">
        <v>8</v>
      </c>
    </row>
    <row r="13" spans="1:17">
      <c r="A13" t="s">
        <v>55</v>
      </c>
      <c r="B13" t="s">
        <v>65</v>
      </c>
      <c r="C13" t="s">
        <v>153</v>
      </c>
      <c r="E13">
        <v>2018</v>
      </c>
      <c r="F13">
        <v>2</v>
      </c>
      <c r="G13">
        <v>13</v>
      </c>
      <c r="I13">
        <v>13</v>
      </c>
      <c r="J13">
        <v>4</v>
      </c>
      <c r="K13">
        <v>3</v>
      </c>
      <c r="L13">
        <v>4</v>
      </c>
      <c r="M13">
        <v>13</v>
      </c>
      <c r="O13">
        <v>8</v>
      </c>
    </row>
    <row r="14" spans="1:17">
      <c r="A14" t="s">
        <v>56</v>
      </c>
      <c r="B14" t="s">
        <v>66</v>
      </c>
      <c r="C14" t="s">
        <v>67</v>
      </c>
      <c r="E14">
        <v>2018</v>
      </c>
      <c r="F14">
        <v>3</v>
      </c>
      <c r="G14">
        <v>12</v>
      </c>
      <c r="I14">
        <v>4</v>
      </c>
      <c r="J14">
        <v>3</v>
      </c>
      <c r="K14">
        <v>3</v>
      </c>
      <c r="L14">
        <v>3</v>
      </c>
      <c r="M14">
        <v>12</v>
      </c>
      <c r="O14">
        <v>7</v>
      </c>
    </row>
    <row r="15" spans="1:17">
      <c r="A15" t="s">
        <v>57</v>
      </c>
      <c r="B15" t="s">
        <v>68</v>
      </c>
      <c r="C15" t="s">
        <v>69</v>
      </c>
      <c r="E15">
        <v>2018</v>
      </c>
      <c r="F15">
        <v>4</v>
      </c>
      <c r="G15">
        <v>19</v>
      </c>
      <c r="I15">
        <v>5</v>
      </c>
      <c r="J15">
        <v>2</v>
      </c>
      <c r="K15">
        <v>5</v>
      </c>
      <c r="L15">
        <v>4</v>
      </c>
      <c r="M15">
        <v>14</v>
      </c>
      <c r="O15">
        <v>7</v>
      </c>
      <c r="P15">
        <f>AVERAGE(M9:M15)</f>
        <v>14</v>
      </c>
      <c r="Q15">
        <f>AVERAGE(G8:G14)</f>
        <v>15.571428571428571</v>
      </c>
    </row>
    <row r="16" spans="1:17">
      <c r="A16" t="s">
        <v>70</v>
      </c>
      <c r="B16" t="s">
        <v>84</v>
      </c>
      <c r="C16" t="s">
        <v>83</v>
      </c>
      <c r="E16">
        <v>2019</v>
      </c>
      <c r="F16">
        <v>3</v>
      </c>
      <c r="G16">
        <v>17</v>
      </c>
      <c r="I16">
        <v>14</v>
      </c>
      <c r="J16">
        <v>13</v>
      </c>
      <c r="K16">
        <v>6</v>
      </c>
      <c r="L16">
        <v>4</v>
      </c>
      <c r="M16">
        <v>20</v>
      </c>
      <c r="O16">
        <v>7</v>
      </c>
    </row>
    <row r="17" spans="1:17">
      <c r="A17" t="s">
        <v>71</v>
      </c>
      <c r="B17" t="s">
        <v>85</v>
      </c>
      <c r="C17" t="s">
        <v>86</v>
      </c>
      <c r="E17">
        <v>2019</v>
      </c>
      <c r="F17">
        <v>5</v>
      </c>
      <c r="G17">
        <v>36</v>
      </c>
      <c r="I17">
        <v>14</v>
      </c>
      <c r="J17">
        <v>6</v>
      </c>
      <c r="K17">
        <v>4</v>
      </c>
      <c r="L17">
        <v>6</v>
      </c>
      <c r="M17">
        <v>17</v>
      </c>
      <c r="O17">
        <v>8</v>
      </c>
    </row>
    <row r="18" spans="1:17">
      <c r="A18" t="s">
        <v>72</v>
      </c>
      <c r="B18" t="s">
        <v>88</v>
      </c>
      <c r="C18" t="s">
        <v>87</v>
      </c>
      <c r="E18">
        <v>2019</v>
      </c>
      <c r="F18">
        <v>3</v>
      </c>
      <c r="G18">
        <v>10</v>
      </c>
      <c r="I18">
        <v>6</v>
      </c>
      <c r="J18">
        <v>3</v>
      </c>
      <c r="K18">
        <v>3</v>
      </c>
      <c r="L18">
        <v>4</v>
      </c>
      <c r="M18">
        <v>20</v>
      </c>
      <c r="O18">
        <v>7</v>
      </c>
    </row>
    <row r="19" spans="1:17">
      <c r="A19" t="s">
        <v>73</v>
      </c>
      <c r="B19" t="s">
        <v>89</v>
      </c>
      <c r="C19" t="s">
        <v>90</v>
      </c>
      <c r="E19">
        <v>2019</v>
      </c>
      <c r="F19">
        <v>2</v>
      </c>
      <c r="G19">
        <v>14</v>
      </c>
      <c r="I19">
        <v>4</v>
      </c>
      <c r="J19">
        <v>3</v>
      </c>
      <c r="K19">
        <v>3</v>
      </c>
      <c r="L19">
        <v>3</v>
      </c>
      <c r="M19">
        <v>4</v>
      </c>
      <c r="O19">
        <v>7</v>
      </c>
    </row>
    <row r="20" spans="1:17">
      <c r="A20" t="s">
        <v>74</v>
      </c>
      <c r="B20" t="s">
        <v>91</v>
      </c>
      <c r="C20" t="s">
        <v>92</v>
      </c>
      <c r="E20">
        <v>2019</v>
      </c>
      <c r="F20">
        <v>5</v>
      </c>
      <c r="G20">
        <v>18</v>
      </c>
      <c r="I20">
        <v>4</v>
      </c>
      <c r="J20">
        <v>3</v>
      </c>
      <c r="K20">
        <v>3</v>
      </c>
      <c r="L20">
        <v>3</v>
      </c>
      <c r="M20">
        <v>29</v>
      </c>
      <c r="O20">
        <v>7</v>
      </c>
    </row>
    <row r="21" spans="1:17">
      <c r="A21" t="s">
        <v>75</v>
      </c>
      <c r="B21" t="s">
        <v>94</v>
      </c>
      <c r="C21" t="s">
        <v>93</v>
      </c>
      <c r="E21">
        <v>2019</v>
      </c>
      <c r="F21">
        <v>3</v>
      </c>
      <c r="G21">
        <v>8</v>
      </c>
      <c r="I21">
        <v>8</v>
      </c>
      <c r="J21">
        <v>3</v>
      </c>
      <c r="K21">
        <v>3</v>
      </c>
      <c r="L21">
        <v>2</v>
      </c>
      <c r="M21">
        <v>22</v>
      </c>
      <c r="O21">
        <v>7</v>
      </c>
    </row>
    <row r="22" spans="1:17">
      <c r="A22" t="s">
        <v>76</v>
      </c>
      <c r="B22" t="s">
        <v>68</v>
      </c>
      <c r="C22" t="s">
        <v>95</v>
      </c>
      <c r="E22">
        <v>2019</v>
      </c>
      <c r="F22">
        <v>6</v>
      </c>
      <c r="G22">
        <v>27</v>
      </c>
      <c r="I22">
        <v>8</v>
      </c>
      <c r="J22">
        <v>4</v>
      </c>
      <c r="K22">
        <v>4</v>
      </c>
      <c r="L22">
        <v>7</v>
      </c>
      <c r="M22">
        <v>12</v>
      </c>
      <c r="O22">
        <v>8</v>
      </c>
    </row>
    <row r="23" spans="1:17">
      <c r="A23" t="s">
        <v>77</v>
      </c>
      <c r="B23" t="s">
        <v>96</v>
      </c>
      <c r="C23" t="s">
        <v>97</v>
      </c>
      <c r="E23">
        <v>2019</v>
      </c>
      <c r="F23">
        <v>4</v>
      </c>
      <c r="G23">
        <v>23</v>
      </c>
      <c r="I23">
        <v>14</v>
      </c>
      <c r="J23">
        <v>5</v>
      </c>
      <c r="K23">
        <v>3</v>
      </c>
      <c r="L23">
        <v>5</v>
      </c>
      <c r="M23">
        <v>17</v>
      </c>
      <c r="O23">
        <v>8</v>
      </c>
    </row>
    <row r="24" spans="1:17">
      <c r="A24" t="s">
        <v>78</v>
      </c>
      <c r="B24" t="s">
        <v>99</v>
      </c>
      <c r="C24" t="s">
        <v>154</v>
      </c>
      <c r="E24">
        <v>2019</v>
      </c>
      <c r="F24">
        <v>4</v>
      </c>
      <c r="G24">
        <v>14</v>
      </c>
      <c r="I24">
        <v>5</v>
      </c>
      <c r="J24">
        <v>4</v>
      </c>
      <c r="K24">
        <v>4</v>
      </c>
      <c r="L24">
        <v>3</v>
      </c>
      <c r="M24">
        <v>5</v>
      </c>
      <c r="O24">
        <v>7</v>
      </c>
    </row>
    <row r="25" spans="1:17">
      <c r="A25" t="s">
        <v>79</v>
      </c>
      <c r="B25" t="s">
        <v>98</v>
      </c>
      <c r="E25">
        <v>2019</v>
      </c>
    </row>
    <row r="26" spans="1:17">
      <c r="A26" t="s">
        <v>80</v>
      </c>
      <c r="B26" t="s">
        <v>100</v>
      </c>
      <c r="C26" t="s">
        <v>101</v>
      </c>
      <c r="E26">
        <v>2019</v>
      </c>
      <c r="F26">
        <v>2</v>
      </c>
      <c r="G26">
        <v>43</v>
      </c>
      <c r="I26">
        <v>7</v>
      </c>
      <c r="J26">
        <v>4</v>
      </c>
      <c r="K26">
        <v>4</v>
      </c>
      <c r="L26">
        <v>4</v>
      </c>
      <c r="M26">
        <v>6</v>
      </c>
      <c r="O26">
        <v>7</v>
      </c>
    </row>
    <row r="27" spans="1:17">
      <c r="A27" t="s">
        <v>81</v>
      </c>
      <c r="B27" t="s">
        <v>102</v>
      </c>
      <c r="C27" t="s">
        <v>103</v>
      </c>
      <c r="E27">
        <v>2019</v>
      </c>
      <c r="F27">
        <v>3</v>
      </c>
      <c r="G27">
        <v>49</v>
      </c>
      <c r="I27">
        <v>10</v>
      </c>
      <c r="J27">
        <v>3</v>
      </c>
      <c r="K27">
        <v>7</v>
      </c>
      <c r="L27">
        <v>4</v>
      </c>
      <c r="M27">
        <v>32</v>
      </c>
      <c r="O27">
        <v>8</v>
      </c>
    </row>
    <row r="28" spans="1:17">
      <c r="A28" t="s">
        <v>82</v>
      </c>
      <c r="B28" t="s">
        <v>104</v>
      </c>
      <c r="C28" t="s">
        <v>105</v>
      </c>
      <c r="E28">
        <v>2019</v>
      </c>
      <c r="F28">
        <v>3</v>
      </c>
      <c r="G28">
        <v>29</v>
      </c>
      <c r="I28">
        <v>10</v>
      </c>
      <c r="J28">
        <v>3</v>
      </c>
      <c r="K28">
        <v>7</v>
      </c>
      <c r="L28">
        <v>2</v>
      </c>
      <c r="M28">
        <v>23</v>
      </c>
      <c r="O28">
        <v>8</v>
      </c>
      <c r="P28">
        <f>AVERAGE(M17:M28)</f>
        <v>17</v>
      </c>
      <c r="Q28">
        <f>AVERAGE(G16:G28)</f>
        <v>24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7863-1391-40B5-8ED0-6988B7603B2B}">
  <dimension ref="A1:F62"/>
  <sheetViews>
    <sheetView workbookViewId="0">
      <selection activeCell="F59" sqref="F59"/>
    </sheetView>
  </sheetViews>
  <sheetFormatPr defaultRowHeight="12.75"/>
  <cols>
    <col min="1" max="1" width="33.140625" customWidth="1"/>
  </cols>
  <sheetData>
    <row r="1" spans="1:6">
      <c r="A1" t="s">
        <v>155</v>
      </c>
      <c r="B1" t="s">
        <v>3</v>
      </c>
      <c r="C1" t="s">
        <v>157</v>
      </c>
      <c r="D1" t="s">
        <v>156</v>
      </c>
    </row>
    <row r="2" spans="1:6">
      <c r="A2" t="s">
        <v>702</v>
      </c>
      <c r="B2">
        <v>2018</v>
      </c>
      <c r="C2">
        <v>101</v>
      </c>
      <c r="D2">
        <v>40</v>
      </c>
    </row>
    <row r="3" spans="1:6">
      <c r="A3" t="s">
        <v>703</v>
      </c>
      <c r="B3">
        <v>2018</v>
      </c>
      <c r="C3">
        <v>34</v>
      </c>
      <c r="D3">
        <v>18</v>
      </c>
    </row>
    <row r="4" spans="1:6">
      <c r="A4" t="s">
        <v>207</v>
      </c>
      <c r="B4">
        <v>2013</v>
      </c>
      <c r="C4">
        <v>59</v>
      </c>
      <c r="D4">
        <v>14</v>
      </c>
    </row>
    <row r="5" spans="1:6">
      <c r="A5" t="s">
        <v>206</v>
      </c>
      <c r="B5">
        <v>2013</v>
      </c>
      <c r="C5">
        <v>81</v>
      </c>
      <c r="D5">
        <v>22</v>
      </c>
    </row>
    <row r="6" spans="1:6">
      <c r="A6" t="s">
        <v>209</v>
      </c>
      <c r="B6">
        <v>2013</v>
      </c>
      <c r="C6">
        <v>189</v>
      </c>
      <c r="D6">
        <v>50</v>
      </c>
    </row>
    <row r="7" spans="1:6">
      <c r="A7" t="s">
        <v>221</v>
      </c>
      <c r="B7">
        <v>2013</v>
      </c>
      <c r="C7">
        <v>281</v>
      </c>
      <c r="D7">
        <v>36</v>
      </c>
    </row>
    <row r="8" spans="1:6">
      <c r="A8" t="s">
        <v>704</v>
      </c>
      <c r="B8">
        <v>2013</v>
      </c>
      <c r="C8">
        <v>39</v>
      </c>
      <c r="D8">
        <v>20</v>
      </c>
    </row>
    <row r="9" spans="1:6">
      <c r="A9" t="s">
        <v>217</v>
      </c>
      <c r="B9">
        <v>2013</v>
      </c>
      <c r="C9">
        <v>88</v>
      </c>
      <c r="D9">
        <v>30</v>
      </c>
    </row>
    <row r="10" spans="1:6">
      <c r="A10" t="s">
        <v>218</v>
      </c>
      <c r="B10">
        <v>2013</v>
      </c>
      <c r="C10">
        <v>159</v>
      </c>
      <c r="D10">
        <v>46</v>
      </c>
    </row>
    <row r="11" spans="1:6">
      <c r="A11" t="s">
        <v>216</v>
      </c>
      <c r="B11">
        <v>2013</v>
      </c>
      <c r="C11">
        <v>144</v>
      </c>
      <c r="D11">
        <v>42</v>
      </c>
    </row>
    <row r="12" spans="1:6">
      <c r="A12" t="s">
        <v>211</v>
      </c>
      <c r="B12">
        <v>2013</v>
      </c>
      <c r="C12">
        <v>31</v>
      </c>
      <c r="D12">
        <v>18</v>
      </c>
    </row>
    <row r="13" spans="1:6">
      <c r="A13" t="s">
        <v>242</v>
      </c>
      <c r="B13">
        <v>2014</v>
      </c>
      <c r="C13">
        <v>188</v>
      </c>
      <c r="D13">
        <v>52</v>
      </c>
      <c r="E13">
        <f>AVERAGE(C2:C13)</f>
        <v>116.16666666666667</v>
      </c>
      <c r="F13">
        <f>AVERAGE(D2:D10)</f>
        <v>30.666666666666668</v>
      </c>
    </row>
    <row r="14" spans="1:6">
      <c r="A14" t="s">
        <v>252</v>
      </c>
      <c r="B14">
        <v>2014</v>
      </c>
      <c r="C14">
        <v>58</v>
      </c>
      <c r="D14">
        <v>20</v>
      </c>
    </row>
    <row r="15" spans="1:6">
      <c r="A15" t="s">
        <v>243</v>
      </c>
      <c r="B15">
        <v>2014</v>
      </c>
      <c r="C15">
        <v>450</v>
      </c>
      <c r="D15">
        <v>32</v>
      </c>
    </row>
    <row r="16" spans="1:6">
      <c r="A16" t="s">
        <v>247</v>
      </c>
      <c r="B16">
        <v>2014</v>
      </c>
      <c r="C16">
        <v>82</v>
      </c>
      <c r="D16">
        <v>20</v>
      </c>
    </row>
    <row r="17" spans="1:6">
      <c r="A17" t="s">
        <v>246</v>
      </c>
      <c r="B17">
        <v>2014</v>
      </c>
      <c r="C17">
        <v>27</v>
      </c>
      <c r="D17">
        <v>10</v>
      </c>
    </row>
    <row r="18" spans="1:6">
      <c r="A18" t="s">
        <v>251</v>
      </c>
      <c r="B18">
        <v>2014</v>
      </c>
      <c r="C18">
        <v>62</v>
      </c>
      <c r="D18">
        <v>20</v>
      </c>
    </row>
    <row r="19" spans="1:6">
      <c r="A19" t="s">
        <v>245</v>
      </c>
      <c r="B19">
        <v>2014</v>
      </c>
      <c r="C19">
        <v>61</v>
      </c>
      <c r="D19">
        <v>26</v>
      </c>
    </row>
    <row r="20" spans="1:6">
      <c r="A20" t="s">
        <v>241</v>
      </c>
      <c r="B20">
        <v>2014</v>
      </c>
      <c r="C20">
        <v>55</v>
      </c>
      <c r="D20">
        <v>16</v>
      </c>
    </row>
    <row r="21" spans="1:6">
      <c r="A21" t="s">
        <v>705</v>
      </c>
      <c r="B21">
        <v>2014</v>
      </c>
      <c r="C21">
        <v>45</v>
      </c>
      <c r="D21">
        <v>16</v>
      </c>
    </row>
    <row r="22" spans="1:6">
      <c r="A22" t="s">
        <v>240</v>
      </c>
      <c r="B22">
        <v>2014</v>
      </c>
      <c r="C22">
        <v>80</v>
      </c>
      <c r="D22">
        <v>16</v>
      </c>
    </row>
    <row r="23" spans="1:6">
      <c r="A23" t="s">
        <v>244</v>
      </c>
      <c r="B23">
        <v>2014</v>
      </c>
      <c r="C23">
        <v>39</v>
      </c>
      <c r="D23">
        <v>16</v>
      </c>
    </row>
    <row r="24" spans="1:6">
      <c r="A24" t="s">
        <v>236</v>
      </c>
      <c r="B24">
        <v>2015</v>
      </c>
      <c r="C24">
        <v>35</v>
      </c>
      <c r="D24">
        <v>14</v>
      </c>
      <c r="E24">
        <f>AVERAGE(C14:C24)</f>
        <v>90.36363636363636</v>
      </c>
      <c r="F24">
        <f>AVERAGE(D14:D24)</f>
        <v>18.727272727272727</v>
      </c>
    </row>
    <row r="25" spans="1:6">
      <c r="A25" t="s">
        <v>282</v>
      </c>
      <c r="B25">
        <v>2015</v>
      </c>
      <c r="C25">
        <v>37</v>
      </c>
      <c r="D25">
        <v>18</v>
      </c>
    </row>
    <row r="26" spans="1:6">
      <c r="A26" t="s">
        <v>238</v>
      </c>
      <c r="B26">
        <v>2015</v>
      </c>
      <c r="C26">
        <v>143</v>
      </c>
      <c r="D26">
        <v>36</v>
      </c>
    </row>
    <row r="27" spans="1:6">
      <c r="A27" t="s">
        <v>284</v>
      </c>
      <c r="B27">
        <v>2015</v>
      </c>
      <c r="C27">
        <v>76</v>
      </c>
      <c r="D27">
        <v>40</v>
      </c>
    </row>
    <row r="28" spans="1:6">
      <c r="A28" t="s">
        <v>281</v>
      </c>
      <c r="B28">
        <v>2015</v>
      </c>
      <c r="C28">
        <v>30</v>
      </c>
      <c r="D28">
        <v>16</v>
      </c>
    </row>
    <row r="29" spans="1:6">
      <c r="A29" t="s">
        <v>235</v>
      </c>
      <c r="B29">
        <v>2015</v>
      </c>
      <c r="C29">
        <v>37</v>
      </c>
      <c r="D29">
        <v>12</v>
      </c>
    </row>
    <row r="30" spans="1:6">
      <c r="A30" t="s">
        <v>285</v>
      </c>
      <c r="B30">
        <v>2015</v>
      </c>
      <c r="C30">
        <v>87</v>
      </c>
      <c r="D30">
        <v>36</v>
      </c>
    </row>
    <row r="31" spans="1:6">
      <c r="A31" t="s">
        <v>239</v>
      </c>
      <c r="B31">
        <v>2015</v>
      </c>
      <c r="C31">
        <v>127</v>
      </c>
      <c r="D31">
        <v>48</v>
      </c>
    </row>
    <row r="32" spans="1:6">
      <c r="A32" t="s">
        <v>237</v>
      </c>
      <c r="B32">
        <v>2016</v>
      </c>
      <c r="C32">
        <v>34</v>
      </c>
      <c r="D32">
        <v>16</v>
      </c>
    </row>
    <row r="33" spans="1:6">
      <c r="A33" t="s">
        <v>307</v>
      </c>
      <c r="B33">
        <v>2016</v>
      </c>
      <c r="C33">
        <v>32</v>
      </c>
      <c r="D33">
        <v>16</v>
      </c>
    </row>
    <row r="34" spans="1:6">
      <c r="A34" t="s">
        <v>299</v>
      </c>
      <c r="B34">
        <v>2016</v>
      </c>
      <c r="C34">
        <v>48</v>
      </c>
      <c r="D34">
        <v>24</v>
      </c>
    </row>
    <row r="35" spans="1:6">
      <c r="A35" t="s">
        <v>706</v>
      </c>
      <c r="B35">
        <v>2018</v>
      </c>
      <c r="C35">
        <v>29</v>
      </c>
      <c r="D35">
        <v>18</v>
      </c>
    </row>
    <row r="36" spans="1:6">
      <c r="A36" t="s">
        <v>305</v>
      </c>
      <c r="B36">
        <v>2018</v>
      </c>
      <c r="C36">
        <v>39</v>
      </c>
      <c r="D36">
        <v>4</v>
      </c>
    </row>
    <row r="37" spans="1:6">
      <c r="A37" t="s">
        <v>707</v>
      </c>
      <c r="B37">
        <v>2018</v>
      </c>
      <c r="C37">
        <v>163</v>
      </c>
      <c r="D37">
        <v>44</v>
      </c>
    </row>
    <row r="38" spans="1:6">
      <c r="A38" t="s">
        <v>708</v>
      </c>
      <c r="B38">
        <v>2018</v>
      </c>
      <c r="C38">
        <v>121</v>
      </c>
      <c r="D38">
        <v>48</v>
      </c>
    </row>
    <row r="39" spans="1:6">
      <c r="A39" t="s">
        <v>709</v>
      </c>
      <c r="B39">
        <v>2018</v>
      </c>
      <c r="C39">
        <v>58</v>
      </c>
      <c r="D39">
        <v>32</v>
      </c>
    </row>
    <row r="40" spans="1:6">
      <c r="A40" t="s">
        <v>710</v>
      </c>
      <c r="B40">
        <v>2018</v>
      </c>
      <c r="C40">
        <v>133</v>
      </c>
      <c r="D40">
        <v>40</v>
      </c>
      <c r="E40">
        <f>AVERAGE(C25:C40)</f>
        <v>74.625</v>
      </c>
      <c r="F40">
        <f>AVERAGE(D25:D40)</f>
        <v>28</v>
      </c>
    </row>
    <row r="41" spans="1:6">
      <c r="A41" t="s">
        <v>711</v>
      </c>
      <c r="B41">
        <v>2018</v>
      </c>
      <c r="C41">
        <v>75</v>
      </c>
      <c r="D41">
        <v>38</v>
      </c>
    </row>
    <row r="42" spans="1:6">
      <c r="A42" t="s">
        <v>712</v>
      </c>
      <c r="B42">
        <v>2018</v>
      </c>
      <c r="C42">
        <v>118</v>
      </c>
      <c r="D42">
        <v>42</v>
      </c>
    </row>
    <row r="43" spans="1:6">
      <c r="A43" t="s">
        <v>713</v>
      </c>
      <c r="B43">
        <v>2018</v>
      </c>
      <c r="C43">
        <v>43</v>
      </c>
      <c r="D43">
        <v>32</v>
      </c>
    </row>
    <row r="44" spans="1:6">
      <c r="A44" t="s">
        <v>201</v>
      </c>
      <c r="B44">
        <v>2013</v>
      </c>
      <c r="C44">
        <v>59</v>
      </c>
      <c r="D44">
        <v>0</v>
      </c>
    </row>
    <row r="45" spans="1:6">
      <c r="A45" t="s">
        <v>202</v>
      </c>
      <c r="B45">
        <v>2013</v>
      </c>
      <c r="C45">
        <v>68</v>
      </c>
      <c r="D45">
        <v>0</v>
      </c>
    </row>
    <row r="46" spans="1:6">
      <c r="A46" t="s">
        <v>205</v>
      </c>
      <c r="B46">
        <v>2013</v>
      </c>
      <c r="C46">
        <v>62</v>
      </c>
      <c r="D46">
        <v>0</v>
      </c>
    </row>
    <row r="47" spans="1:6">
      <c r="A47" t="s">
        <v>210</v>
      </c>
      <c r="B47">
        <v>2015</v>
      </c>
      <c r="C47">
        <v>155</v>
      </c>
      <c r="D47">
        <v>50</v>
      </c>
      <c r="E47">
        <f>AVERAGE(C41:C47)</f>
        <v>82.857142857142861</v>
      </c>
      <c r="F47">
        <f>AVERAGE(D41:D47)</f>
        <v>23.142857142857142</v>
      </c>
    </row>
    <row r="48" spans="1:6">
      <c r="A48" t="s">
        <v>219</v>
      </c>
      <c r="B48">
        <v>2015</v>
      </c>
      <c r="C48">
        <v>172</v>
      </c>
      <c r="D48">
        <v>48</v>
      </c>
    </row>
    <row r="49" spans="1:6">
      <c r="A49" t="s">
        <v>220</v>
      </c>
      <c r="B49">
        <v>2015</v>
      </c>
      <c r="C49">
        <v>261</v>
      </c>
      <c r="D49">
        <v>40</v>
      </c>
    </row>
    <row r="50" spans="1:6">
      <c r="A50" t="s">
        <v>711</v>
      </c>
      <c r="B50">
        <v>2015</v>
      </c>
      <c r="C50">
        <v>217</v>
      </c>
      <c r="D50">
        <v>38</v>
      </c>
    </row>
    <row r="51" spans="1:6">
      <c r="A51" t="s">
        <v>714</v>
      </c>
      <c r="B51">
        <v>2015</v>
      </c>
      <c r="C51">
        <v>96</v>
      </c>
      <c r="D51">
        <v>24</v>
      </c>
    </row>
    <row r="52" spans="1:6">
      <c r="A52" t="s">
        <v>215</v>
      </c>
      <c r="B52">
        <v>2015</v>
      </c>
      <c r="C52">
        <v>52</v>
      </c>
      <c r="D52">
        <v>24</v>
      </c>
    </row>
    <row r="53" spans="1:6">
      <c r="A53" t="s">
        <v>249</v>
      </c>
      <c r="B53">
        <v>2015</v>
      </c>
      <c r="C53">
        <v>199</v>
      </c>
      <c r="D53">
        <v>20</v>
      </c>
    </row>
    <row r="54" spans="1:6">
      <c r="A54" t="s">
        <v>253</v>
      </c>
      <c r="B54">
        <v>2015</v>
      </c>
      <c r="C54">
        <v>163</v>
      </c>
      <c r="D54">
        <v>22</v>
      </c>
    </row>
    <row r="55" spans="1:6">
      <c r="A55" t="s">
        <v>248</v>
      </c>
      <c r="B55">
        <v>2016</v>
      </c>
      <c r="C55">
        <v>35</v>
      </c>
      <c r="D55">
        <v>18</v>
      </c>
    </row>
    <row r="56" spans="1:6">
      <c r="A56" t="s">
        <v>715</v>
      </c>
      <c r="B56">
        <v>2015</v>
      </c>
      <c r="C56">
        <v>84</v>
      </c>
      <c r="D56">
        <v>14</v>
      </c>
    </row>
    <row r="57" spans="1:6">
      <c r="A57" t="s">
        <v>250</v>
      </c>
      <c r="B57">
        <v>2016</v>
      </c>
      <c r="C57">
        <v>94</v>
      </c>
      <c r="D57">
        <v>32</v>
      </c>
    </row>
    <row r="58" spans="1:6">
      <c r="A58" t="s">
        <v>234</v>
      </c>
      <c r="B58">
        <v>2016</v>
      </c>
      <c r="C58">
        <v>387</v>
      </c>
      <c r="D58">
        <v>48</v>
      </c>
    </row>
    <row r="59" spans="1:6">
      <c r="A59" t="s">
        <v>233</v>
      </c>
      <c r="B59">
        <v>2016</v>
      </c>
      <c r="C59">
        <v>44</v>
      </c>
      <c r="D59">
        <v>48</v>
      </c>
    </row>
    <row r="60" spans="1:6">
      <c r="A60" t="s">
        <v>716</v>
      </c>
      <c r="B60">
        <v>2018</v>
      </c>
      <c r="C60">
        <v>28</v>
      </c>
      <c r="D60">
        <v>30</v>
      </c>
    </row>
    <row r="61" spans="1:6">
      <c r="A61" t="s">
        <v>717</v>
      </c>
      <c r="B61">
        <v>2018</v>
      </c>
      <c r="C61">
        <v>31</v>
      </c>
      <c r="D61">
        <v>22</v>
      </c>
    </row>
    <row r="62" spans="1:6">
      <c r="A62" t="s">
        <v>718</v>
      </c>
      <c r="B62">
        <v>2018</v>
      </c>
      <c r="C62">
        <v>68</v>
      </c>
      <c r="D62">
        <v>16</v>
      </c>
      <c r="E62">
        <f>AVERAGE(C48:C61)</f>
        <v>133.07142857142858</v>
      </c>
      <c r="F62">
        <f>AVERAGE(D48:D61)</f>
        <v>30.571428571428573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3884-7705-43A7-AB57-737FBDB0FC7B}">
  <dimension ref="A1:M121"/>
  <sheetViews>
    <sheetView topLeftCell="A97" workbookViewId="0">
      <selection activeCell="I50" sqref="I50"/>
    </sheetView>
  </sheetViews>
  <sheetFormatPr defaultRowHeight="12.75"/>
  <cols>
    <col min="1" max="1" width="14.42578125" customWidth="1"/>
    <col min="2" max="2" width="19" customWidth="1"/>
    <col min="3" max="3" width="16.7109375" customWidth="1"/>
    <col min="4" max="4" width="23" customWidth="1"/>
  </cols>
  <sheetData>
    <row r="1" spans="1:13">
      <c r="A1" s="22" t="s">
        <v>159</v>
      </c>
      <c r="B1" s="22" t="s">
        <v>155</v>
      </c>
      <c r="C1" s="22" t="s">
        <v>174</v>
      </c>
      <c r="D1" s="22" t="s">
        <v>30</v>
      </c>
      <c r="E1" t="s">
        <v>158</v>
      </c>
      <c r="F1" t="s">
        <v>399</v>
      </c>
      <c r="L1" t="s">
        <v>412</v>
      </c>
    </row>
    <row r="2" spans="1:13">
      <c r="A2" s="22" t="s">
        <v>160</v>
      </c>
      <c r="B2" s="22" t="s">
        <v>161</v>
      </c>
      <c r="C2" s="22" t="s">
        <v>175</v>
      </c>
      <c r="D2" s="22" t="s">
        <v>177</v>
      </c>
      <c r="E2">
        <v>28</v>
      </c>
      <c r="F2" t="s">
        <v>424</v>
      </c>
      <c r="L2" t="s">
        <v>413</v>
      </c>
    </row>
    <row r="3" spans="1:13">
      <c r="A3" s="22" t="s">
        <v>160</v>
      </c>
      <c r="B3" s="22" t="s">
        <v>162</v>
      </c>
      <c r="C3" s="22" t="s">
        <v>175</v>
      </c>
      <c r="D3" s="22" t="s">
        <v>325</v>
      </c>
      <c r="E3">
        <v>16</v>
      </c>
      <c r="F3" t="s">
        <v>561</v>
      </c>
      <c r="H3" t="s">
        <v>490</v>
      </c>
      <c r="L3" t="s">
        <v>413</v>
      </c>
    </row>
    <row r="4" spans="1:13">
      <c r="A4" s="22" t="s">
        <v>160</v>
      </c>
      <c r="B4" s="22" t="s">
        <v>163</v>
      </c>
      <c r="C4" s="22" t="s">
        <v>175</v>
      </c>
      <c r="D4" s="22" t="s">
        <v>178</v>
      </c>
      <c r="E4">
        <v>25</v>
      </c>
      <c r="F4" t="s">
        <v>407</v>
      </c>
      <c r="L4" t="s">
        <v>413</v>
      </c>
    </row>
    <row r="5" spans="1:13">
      <c r="A5" s="22" t="s">
        <v>164</v>
      </c>
      <c r="B5" s="22" t="s">
        <v>165</v>
      </c>
      <c r="C5" s="22" t="s">
        <v>175</v>
      </c>
      <c r="D5" s="22" t="s">
        <v>179</v>
      </c>
      <c r="E5">
        <v>41</v>
      </c>
      <c r="F5" t="s">
        <v>407</v>
      </c>
      <c r="L5" t="s">
        <v>491</v>
      </c>
    </row>
    <row r="6" spans="1:13">
      <c r="A6" s="22" t="s">
        <v>160</v>
      </c>
      <c r="B6" s="22" t="s">
        <v>166</v>
      </c>
      <c r="C6" s="22" t="s">
        <v>175</v>
      </c>
      <c r="D6" s="22" t="s">
        <v>180</v>
      </c>
      <c r="E6">
        <v>4</v>
      </c>
      <c r="F6" t="s">
        <v>468</v>
      </c>
      <c r="G6" t="s">
        <v>492</v>
      </c>
    </row>
    <row r="7" spans="1:13">
      <c r="A7" s="22" t="s">
        <v>160</v>
      </c>
      <c r="B7" s="22" t="s">
        <v>167</v>
      </c>
      <c r="C7" s="22" t="s">
        <v>175</v>
      </c>
      <c r="D7" s="22" t="s">
        <v>326</v>
      </c>
      <c r="E7">
        <v>7</v>
      </c>
      <c r="F7" t="s">
        <v>493</v>
      </c>
      <c r="G7" t="s">
        <v>494</v>
      </c>
      <c r="H7" t="s">
        <v>495</v>
      </c>
      <c r="I7" t="s">
        <v>496</v>
      </c>
      <c r="J7" t="s">
        <v>497</v>
      </c>
      <c r="K7" t="s">
        <v>498</v>
      </c>
      <c r="L7" t="s">
        <v>491</v>
      </c>
    </row>
    <row r="8" spans="1:13">
      <c r="A8" s="22" t="s">
        <v>160</v>
      </c>
      <c r="B8" s="22" t="s">
        <v>168</v>
      </c>
      <c r="C8" s="22" t="s">
        <v>176</v>
      </c>
      <c r="D8" s="22" t="s">
        <v>181</v>
      </c>
      <c r="E8">
        <v>5</v>
      </c>
      <c r="F8" t="s">
        <v>419</v>
      </c>
      <c r="G8" t="s">
        <v>499</v>
      </c>
      <c r="H8" t="s">
        <v>500</v>
      </c>
      <c r="I8" t="s">
        <v>501</v>
      </c>
    </row>
    <row r="9" spans="1:13">
      <c r="A9" s="22" t="s">
        <v>160</v>
      </c>
      <c r="B9" s="22" t="s">
        <v>169</v>
      </c>
      <c r="C9" s="22" t="s">
        <v>175</v>
      </c>
      <c r="D9" s="22" t="s">
        <v>327</v>
      </c>
      <c r="E9">
        <v>17</v>
      </c>
      <c r="F9" t="s">
        <v>407</v>
      </c>
      <c r="G9" t="s">
        <v>419</v>
      </c>
      <c r="H9" t="s">
        <v>502</v>
      </c>
      <c r="L9" t="s">
        <v>503</v>
      </c>
    </row>
    <row r="10" spans="1:13">
      <c r="A10" s="22" t="s">
        <v>160</v>
      </c>
      <c r="B10" s="22" t="s">
        <v>165</v>
      </c>
      <c r="C10" s="22" t="s">
        <v>175</v>
      </c>
      <c r="D10" s="22" t="s">
        <v>328</v>
      </c>
      <c r="E10">
        <v>23</v>
      </c>
      <c r="F10" t="s">
        <v>407</v>
      </c>
      <c r="G10" t="s">
        <v>504</v>
      </c>
      <c r="H10" t="s">
        <v>454</v>
      </c>
      <c r="L10" t="s">
        <v>503</v>
      </c>
    </row>
    <row r="11" spans="1:13">
      <c r="A11" s="22" t="s">
        <v>164</v>
      </c>
      <c r="B11" s="22" t="s">
        <v>170</v>
      </c>
      <c r="C11" s="22" t="s">
        <v>176</v>
      </c>
      <c r="D11" s="22" t="s">
        <v>505</v>
      </c>
      <c r="E11">
        <v>13</v>
      </c>
      <c r="F11" t="s">
        <v>407</v>
      </c>
    </row>
    <row r="12" spans="1:13">
      <c r="A12" s="22" t="s">
        <v>164</v>
      </c>
      <c r="B12" s="22" t="s">
        <v>171</v>
      </c>
      <c r="C12" s="22" t="s">
        <v>175</v>
      </c>
      <c r="D12" s="22" t="s">
        <v>329</v>
      </c>
      <c r="E12">
        <v>14</v>
      </c>
      <c r="F12" t="s">
        <v>407</v>
      </c>
      <c r="G12" t="s">
        <v>454</v>
      </c>
      <c r="L12" t="s">
        <v>506</v>
      </c>
    </row>
    <row r="13" spans="1:13">
      <c r="A13" s="22" t="s">
        <v>164</v>
      </c>
      <c r="B13" s="22" t="s">
        <v>172</v>
      </c>
      <c r="C13" s="22" t="s">
        <v>175</v>
      </c>
      <c r="D13" s="22" t="s">
        <v>507</v>
      </c>
      <c r="E13">
        <v>29</v>
      </c>
      <c r="F13" t="s">
        <v>500</v>
      </c>
      <c r="G13" t="s">
        <v>499</v>
      </c>
      <c r="H13" t="s">
        <v>508</v>
      </c>
      <c r="I13" t="s">
        <v>509</v>
      </c>
      <c r="L13" t="s">
        <v>506</v>
      </c>
    </row>
    <row r="14" spans="1:13">
      <c r="A14" s="22" t="s">
        <v>164</v>
      </c>
      <c r="B14" s="22" t="s">
        <v>173</v>
      </c>
      <c r="C14" s="22" t="s">
        <v>175</v>
      </c>
      <c r="D14" s="22" t="s">
        <v>510</v>
      </c>
      <c r="E14">
        <v>6</v>
      </c>
      <c r="F14" t="s">
        <v>511</v>
      </c>
      <c r="G14" t="s">
        <v>499</v>
      </c>
      <c r="L14" t="s">
        <v>512</v>
      </c>
      <c r="M14" t="s">
        <v>513</v>
      </c>
    </row>
    <row r="15" spans="1:13" s="22" customFormat="1">
      <c r="A15" s="22" t="s">
        <v>187</v>
      </c>
      <c r="B15" s="22" t="s">
        <v>196</v>
      </c>
      <c r="C15" s="22" t="s">
        <v>182</v>
      </c>
    </row>
    <row r="16" spans="1:13" s="22" customFormat="1">
      <c r="A16" s="22" t="s">
        <v>185</v>
      </c>
      <c r="B16" s="22" t="s">
        <v>195</v>
      </c>
      <c r="C16" s="22" t="s">
        <v>182</v>
      </c>
    </row>
    <row r="17" spans="1:13" s="22" customFormat="1">
      <c r="A17" s="22" t="s">
        <v>187</v>
      </c>
      <c r="B17" s="22" t="s">
        <v>194</v>
      </c>
      <c r="C17" s="22" t="s">
        <v>175</v>
      </c>
    </row>
    <row r="18" spans="1:13" s="22" customFormat="1">
      <c r="A18" s="22" t="s">
        <v>185</v>
      </c>
      <c r="B18" s="22" t="s">
        <v>193</v>
      </c>
      <c r="C18" s="22" t="s">
        <v>175</v>
      </c>
    </row>
    <row r="19" spans="1:13" s="22" customFormat="1">
      <c r="A19" s="22" t="s">
        <v>187</v>
      </c>
      <c r="B19" s="22" t="s">
        <v>192</v>
      </c>
      <c r="C19" s="22" t="s">
        <v>175</v>
      </c>
    </row>
    <row r="20" spans="1:13" s="22" customFormat="1">
      <c r="A20" s="22" t="s">
        <v>187</v>
      </c>
      <c r="B20" s="22" t="s">
        <v>191</v>
      </c>
      <c r="C20" s="22" t="s">
        <v>175</v>
      </c>
      <c r="D20" s="22" t="s">
        <v>190</v>
      </c>
      <c r="E20" s="22">
        <v>8</v>
      </c>
      <c r="F20" t="s">
        <v>514</v>
      </c>
      <c r="G20" t="s">
        <v>454</v>
      </c>
      <c r="L20" t="s">
        <v>512</v>
      </c>
      <c r="M20" t="s">
        <v>513</v>
      </c>
    </row>
    <row r="21" spans="1:13" s="22" customFormat="1">
      <c r="A21" s="22" t="s">
        <v>185</v>
      </c>
      <c r="B21" s="22" t="s">
        <v>189</v>
      </c>
      <c r="C21" s="22" t="s">
        <v>175</v>
      </c>
    </row>
    <row r="22" spans="1:13" s="22" customFormat="1">
      <c r="A22" s="22" t="s">
        <v>185</v>
      </c>
      <c r="B22" s="22" t="s">
        <v>188</v>
      </c>
      <c r="C22" s="22" t="s">
        <v>175</v>
      </c>
    </row>
    <row r="23" spans="1:13" s="22" customFormat="1">
      <c r="A23" s="22" t="s">
        <v>187</v>
      </c>
      <c r="B23" s="22" t="s">
        <v>186</v>
      </c>
      <c r="C23" s="22" t="s">
        <v>175</v>
      </c>
    </row>
    <row r="24" spans="1:13" s="22" customFormat="1">
      <c r="A24" s="22" t="s">
        <v>185</v>
      </c>
      <c r="B24" s="22" t="s">
        <v>184</v>
      </c>
      <c r="C24" s="22" t="s">
        <v>175</v>
      </c>
      <c r="D24" s="22" t="s">
        <v>183</v>
      </c>
      <c r="E24" s="22">
        <v>3</v>
      </c>
      <c r="F24" s="22" t="s">
        <v>468</v>
      </c>
      <c r="G24" s="22" t="s">
        <v>515</v>
      </c>
      <c r="L24" t="s">
        <v>512</v>
      </c>
    </row>
    <row r="25" spans="1:13">
      <c r="A25" s="22" t="s">
        <v>197</v>
      </c>
      <c r="B25" s="22" t="s">
        <v>201</v>
      </c>
      <c r="C25" s="22"/>
      <c r="D25" s="22"/>
    </row>
    <row r="26" spans="1:13">
      <c r="A26" s="22" t="s">
        <v>197</v>
      </c>
      <c r="B26" s="22" t="s">
        <v>202</v>
      </c>
      <c r="C26" s="22"/>
      <c r="D26" s="22"/>
    </row>
    <row r="27" spans="1:13">
      <c r="A27" s="22" t="s">
        <v>197</v>
      </c>
      <c r="B27" s="22" t="s">
        <v>203</v>
      </c>
      <c r="C27" s="22"/>
      <c r="D27" s="22"/>
    </row>
    <row r="28" spans="1:13">
      <c r="A28" s="22" t="s">
        <v>197</v>
      </c>
      <c r="B28" s="22" t="s">
        <v>204</v>
      </c>
      <c r="C28" s="22"/>
      <c r="D28" s="22"/>
    </row>
    <row r="29" spans="1:13">
      <c r="A29" s="22" t="s">
        <v>197</v>
      </c>
      <c r="B29" s="22" t="s">
        <v>205</v>
      </c>
      <c r="C29" s="22"/>
      <c r="D29" s="22"/>
    </row>
    <row r="30" spans="1:13">
      <c r="A30" s="22" t="s">
        <v>198</v>
      </c>
      <c r="B30" s="22" t="s">
        <v>206</v>
      </c>
      <c r="C30" s="22" t="s">
        <v>175</v>
      </c>
      <c r="D30" s="22" t="s">
        <v>223</v>
      </c>
      <c r="E30">
        <v>10</v>
      </c>
      <c r="F30" t="s">
        <v>516</v>
      </c>
      <c r="G30" t="s">
        <v>517</v>
      </c>
    </row>
    <row r="31" spans="1:13">
      <c r="A31" s="22" t="s">
        <v>199</v>
      </c>
      <c r="B31" s="22" t="s">
        <v>207</v>
      </c>
      <c r="C31" s="22" t="s">
        <v>222</v>
      </c>
      <c r="D31" s="22" t="s">
        <v>224</v>
      </c>
      <c r="E31">
        <v>8</v>
      </c>
      <c r="F31" t="s">
        <v>107</v>
      </c>
      <c r="G31" t="s">
        <v>468</v>
      </c>
      <c r="L31" t="s">
        <v>518</v>
      </c>
    </row>
    <row r="32" spans="1:13">
      <c r="A32" s="22" t="s">
        <v>198</v>
      </c>
      <c r="B32" s="22" t="s">
        <v>208</v>
      </c>
      <c r="C32" s="22" t="s">
        <v>176</v>
      </c>
      <c r="D32" s="22" t="s">
        <v>225</v>
      </c>
      <c r="E32">
        <v>4</v>
      </c>
      <c r="F32" t="s">
        <v>520</v>
      </c>
      <c r="G32" t="s">
        <v>521</v>
      </c>
      <c r="L32" t="s">
        <v>519</v>
      </c>
    </row>
    <row r="33" spans="1:12">
      <c r="A33" s="22" t="s">
        <v>199</v>
      </c>
      <c r="B33" s="22" t="s">
        <v>209</v>
      </c>
      <c r="C33" s="22" t="s">
        <v>222</v>
      </c>
      <c r="D33" s="22" t="s">
        <v>330</v>
      </c>
      <c r="E33">
        <v>5</v>
      </c>
      <c r="F33" t="s">
        <v>451</v>
      </c>
      <c r="G33" t="s">
        <v>522</v>
      </c>
    </row>
    <row r="34" spans="1:12">
      <c r="A34" s="22" t="s">
        <v>198</v>
      </c>
      <c r="B34" s="22" t="s">
        <v>210</v>
      </c>
      <c r="C34" s="22" t="s">
        <v>182</v>
      </c>
      <c r="D34" s="22" t="s">
        <v>226</v>
      </c>
      <c r="E34">
        <v>17</v>
      </c>
      <c r="F34" t="s">
        <v>407</v>
      </c>
      <c r="G34" t="s">
        <v>454</v>
      </c>
      <c r="H34" t="s">
        <v>496</v>
      </c>
      <c r="L34" t="s">
        <v>523</v>
      </c>
    </row>
    <row r="35" spans="1:12">
      <c r="A35" s="22" t="s">
        <v>198</v>
      </c>
      <c r="B35" s="22" t="s">
        <v>211</v>
      </c>
      <c r="C35" s="22" t="s">
        <v>175</v>
      </c>
      <c r="D35" s="22" t="s">
        <v>227</v>
      </c>
      <c r="E35">
        <v>11</v>
      </c>
      <c r="F35" t="s">
        <v>419</v>
      </c>
      <c r="G35" t="s">
        <v>424</v>
      </c>
    </row>
    <row r="36" spans="1:12">
      <c r="A36" s="22" t="s">
        <v>198</v>
      </c>
      <c r="B36" s="22" t="s">
        <v>212</v>
      </c>
      <c r="C36" s="22" t="s">
        <v>175</v>
      </c>
      <c r="D36" s="22"/>
    </row>
    <row r="37" spans="1:12">
      <c r="A37" s="22" t="s">
        <v>199</v>
      </c>
      <c r="B37" s="22" t="s">
        <v>213</v>
      </c>
      <c r="C37" s="22" t="s">
        <v>175</v>
      </c>
      <c r="D37" s="22"/>
    </row>
    <row r="38" spans="1:12">
      <c r="A38" s="22" t="s">
        <v>200</v>
      </c>
      <c r="B38" s="22" t="s">
        <v>214</v>
      </c>
      <c r="C38" s="22" t="s">
        <v>175</v>
      </c>
      <c r="D38" s="22" t="s">
        <v>331</v>
      </c>
      <c r="E38">
        <v>5</v>
      </c>
      <c r="F38" t="s">
        <v>500</v>
      </c>
      <c r="G38" t="s">
        <v>524</v>
      </c>
    </row>
    <row r="39" spans="1:12">
      <c r="A39" s="22" t="s">
        <v>200</v>
      </c>
      <c r="B39" s="22" t="s">
        <v>215</v>
      </c>
      <c r="C39" s="22" t="s">
        <v>176</v>
      </c>
      <c r="D39" s="22" t="s">
        <v>332</v>
      </c>
      <c r="E39">
        <v>13</v>
      </c>
      <c r="F39" t="s">
        <v>454</v>
      </c>
      <c r="G39" t="s">
        <v>468</v>
      </c>
    </row>
    <row r="40" spans="1:12">
      <c r="A40" s="22" t="s">
        <v>200</v>
      </c>
      <c r="B40" s="22" t="s">
        <v>216</v>
      </c>
      <c r="C40" s="22" t="s">
        <v>182</v>
      </c>
      <c r="D40" s="22" t="s">
        <v>228</v>
      </c>
      <c r="E40">
        <v>19</v>
      </c>
      <c r="F40" t="s">
        <v>525</v>
      </c>
      <c r="G40" t="s">
        <v>454</v>
      </c>
      <c r="H40" t="s">
        <v>526</v>
      </c>
      <c r="I40" t="s">
        <v>527</v>
      </c>
      <c r="J40" t="s">
        <v>528</v>
      </c>
    </row>
    <row r="41" spans="1:12">
      <c r="A41" s="22" t="s">
        <v>200</v>
      </c>
      <c r="B41" s="22" t="s">
        <v>217</v>
      </c>
      <c r="C41" s="22" t="s">
        <v>182</v>
      </c>
      <c r="D41" s="22" t="s">
        <v>333</v>
      </c>
      <c r="E41">
        <v>11</v>
      </c>
      <c r="F41" t="s">
        <v>407</v>
      </c>
    </row>
    <row r="42" spans="1:12">
      <c r="A42" s="22" t="s">
        <v>200</v>
      </c>
      <c r="B42" s="22" t="s">
        <v>218</v>
      </c>
      <c r="C42" s="22" t="s">
        <v>175</v>
      </c>
      <c r="D42" s="22" t="s">
        <v>334</v>
      </c>
      <c r="E42">
        <v>9</v>
      </c>
      <c r="F42" t="s">
        <v>414</v>
      </c>
      <c r="G42" t="s">
        <v>529</v>
      </c>
      <c r="H42" t="s">
        <v>410</v>
      </c>
    </row>
    <row r="43" spans="1:12">
      <c r="A43" s="22" t="s">
        <v>200</v>
      </c>
      <c r="B43" s="22" t="s">
        <v>219</v>
      </c>
      <c r="C43" s="22" t="s">
        <v>222</v>
      </c>
      <c r="D43" s="22"/>
    </row>
    <row r="44" spans="1:12">
      <c r="A44" s="22" t="s">
        <v>200</v>
      </c>
      <c r="B44" s="22" t="s">
        <v>220</v>
      </c>
      <c r="C44" s="22" t="s">
        <v>175</v>
      </c>
      <c r="D44" s="22"/>
    </row>
    <row r="45" spans="1:12">
      <c r="A45" s="22" t="s">
        <v>200</v>
      </c>
      <c r="B45" s="22" t="s">
        <v>221</v>
      </c>
      <c r="C45" s="22" t="s">
        <v>222</v>
      </c>
      <c r="D45" s="22" t="s">
        <v>335</v>
      </c>
      <c r="E45">
        <v>17</v>
      </c>
      <c r="F45" t="s">
        <v>451</v>
      </c>
    </row>
    <row r="46" spans="1:12">
      <c r="A46" s="22" t="s">
        <v>229</v>
      </c>
      <c r="B46" s="22" t="s">
        <v>233</v>
      </c>
      <c r="C46" s="22" t="s">
        <v>254</v>
      </c>
      <c r="D46" s="22" t="s">
        <v>256</v>
      </c>
      <c r="E46">
        <v>22</v>
      </c>
      <c r="F46" t="s">
        <v>407</v>
      </c>
      <c r="G46" t="s">
        <v>107</v>
      </c>
    </row>
    <row r="47" spans="1:12">
      <c r="A47" s="22" t="s">
        <v>229</v>
      </c>
      <c r="B47" s="22" t="s">
        <v>234</v>
      </c>
      <c r="C47" s="22" t="s">
        <v>254</v>
      </c>
      <c r="D47" s="22" t="s">
        <v>257</v>
      </c>
      <c r="E47">
        <v>22</v>
      </c>
      <c r="F47" t="s">
        <v>407</v>
      </c>
      <c r="G47" t="s">
        <v>451</v>
      </c>
    </row>
    <row r="48" spans="1:12">
      <c r="A48" s="22" t="s">
        <v>230</v>
      </c>
      <c r="B48" s="22" t="s">
        <v>235</v>
      </c>
      <c r="C48" s="22" t="s">
        <v>175</v>
      </c>
      <c r="D48" s="22" t="s">
        <v>258</v>
      </c>
      <c r="E48">
        <v>3</v>
      </c>
      <c r="F48" t="s">
        <v>407</v>
      </c>
      <c r="G48" t="s">
        <v>530</v>
      </c>
      <c r="H48" t="s">
        <v>404</v>
      </c>
    </row>
    <row r="49" spans="1:13">
      <c r="A49" s="22" t="s">
        <v>230</v>
      </c>
      <c r="B49" s="22" t="s">
        <v>236</v>
      </c>
      <c r="C49" s="22" t="s">
        <v>182</v>
      </c>
      <c r="D49" s="22" t="s">
        <v>259</v>
      </c>
      <c r="E49">
        <v>10</v>
      </c>
      <c r="F49" t="s">
        <v>407</v>
      </c>
      <c r="G49" t="s">
        <v>454</v>
      </c>
      <c r="H49" t="s">
        <v>516</v>
      </c>
    </row>
    <row r="50" spans="1:13">
      <c r="A50" s="22" t="s">
        <v>230</v>
      </c>
      <c r="B50" s="22" t="s">
        <v>237</v>
      </c>
      <c r="C50" s="22" t="s">
        <v>182</v>
      </c>
      <c r="D50" s="22" t="s">
        <v>260</v>
      </c>
      <c r="E50" s="22">
        <v>6</v>
      </c>
      <c r="F50" t="s">
        <v>407</v>
      </c>
      <c r="G50" t="s">
        <v>530</v>
      </c>
      <c r="H50" t="s">
        <v>532</v>
      </c>
      <c r="L50" t="s">
        <v>531</v>
      </c>
      <c r="M50" t="s">
        <v>416</v>
      </c>
    </row>
    <row r="51" spans="1:13">
      <c r="A51" s="22" t="s">
        <v>230</v>
      </c>
      <c r="B51" s="22" t="s">
        <v>238</v>
      </c>
      <c r="C51" s="22" t="s">
        <v>255</v>
      </c>
      <c r="D51" s="22" t="s">
        <v>261</v>
      </c>
      <c r="E51">
        <v>11</v>
      </c>
      <c r="F51" t="s">
        <v>107</v>
      </c>
      <c r="H51" t="s">
        <v>533</v>
      </c>
    </row>
    <row r="52" spans="1:13">
      <c r="A52" s="22" t="s">
        <v>230</v>
      </c>
      <c r="B52" s="22" t="s">
        <v>239</v>
      </c>
      <c r="C52" s="22" t="s">
        <v>182</v>
      </c>
      <c r="D52" s="22" t="s">
        <v>291</v>
      </c>
      <c r="E52">
        <v>10</v>
      </c>
      <c r="F52" t="s">
        <v>407</v>
      </c>
      <c r="G52" t="s">
        <v>454</v>
      </c>
      <c r="H52" t="s">
        <v>534</v>
      </c>
    </row>
    <row r="53" spans="1:13">
      <c r="A53" s="22" t="s">
        <v>231</v>
      </c>
      <c r="B53" s="22" t="s">
        <v>240</v>
      </c>
      <c r="C53" s="22" t="s">
        <v>182</v>
      </c>
      <c r="D53" s="22" t="s">
        <v>262</v>
      </c>
      <c r="E53">
        <v>6</v>
      </c>
      <c r="F53" t="s">
        <v>536</v>
      </c>
      <c r="G53" t="s">
        <v>537</v>
      </c>
      <c r="I53" t="s">
        <v>535</v>
      </c>
      <c r="L53" t="s">
        <v>531</v>
      </c>
    </row>
    <row r="54" spans="1:13">
      <c r="A54" s="22" t="s">
        <v>231</v>
      </c>
      <c r="B54" s="22" t="s">
        <v>241</v>
      </c>
      <c r="C54" s="22" t="s">
        <v>255</v>
      </c>
      <c r="D54" s="22" t="s">
        <v>263</v>
      </c>
      <c r="E54">
        <v>9</v>
      </c>
      <c r="F54" t="s">
        <v>539</v>
      </c>
      <c r="L54" t="s">
        <v>538</v>
      </c>
    </row>
    <row r="55" spans="1:13">
      <c r="A55" s="22" t="s">
        <v>231</v>
      </c>
      <c r="B55" s="22" t="s">
        <v>242</v>
      </c>
      <c r="C55" s="22" t="s">
        <v>182</v>
      </c>
      <c r="D55" s="22" t="s">
        <v>264</v>
      </c>
      <c r="E55">
        <v>10</v>
      </c>
      <c r="F55" t="s">
        <v>464</v>
      </c>
      <c r="G55" t="s">
        <v>540</v>
      </c>
      <c r="H55" t="s">
        <v>496</v>
      </c>
      <c r="L55" t="s">
        <v>416</v>
      </c>
      <c r="M55" t="s">
        <v>448</v>
      </c>
    </row>
    <row r="56" spans="1:13">
      <c r="A56" s="22" t="s">
        <v>231</v>
      </c>
      <c r="B56" s="22" t="s">
        <v>243</v>
      </c>
      <c r="C56" s="22" t="s">
        <v>182</v>
      </c>
      <c r="D56" s="22" t="s">
        <v>265</v>
      </c>
      <c r="E56">
        <v>8</v>
      </c>
      <c r="F56" t="s">
        <v>407</v>
      </c>
      <c r="G56" t="s">
        <v>530</v>
      </c>
      <c r="H56" t="s">
        <v>496</v>
      </c>
      <c r="I56" t="s">
        <v>535</v>
      </c>
      <c r="L56" t="s">
        <v>416</v>
      </c>
    </row>
    <row r="57" spans="1:13">
      <c r="A57" s="22" t="s">
        <v>231</v>
      </c>
      <c r="B57" s="22" t="s">
        <v>244</v>
      </c>
      <c r="C57" s="22" t="s">
        <v>182</v>
      </c>
      <c r="D57" s="22" t="s">
        <v>266</v>
      </c>
      <c r="E57">
        <v>3</v>
      </c>
      <c r="F57" t="s">
        <v>541</v>
      </c>
      <c r="G57" t="s">
        <v>542</v>
      </c>
      <c r="L57" t="s">
        <v>413</v>
      </c>
    </row>
    <row r="58" spans="1:13">
      <c r="A58" s="22" t="s">
        <v>231</v>
      </c>
      <c r="B58" s="22" t="s">
        <v>245</v>
      </c>
      <c r="C58" s="22" t="s">
        <v>182</v>
      </c>
      <c r="D58" s="22" t="s">
        <v>267</v>
      </c>
      <c r="E58">
        <v>10</v>
      </c>
      <c r="F58" t="s">
        <v>543</v>
      </c>
      <c r="G58" t="s">
        <v>454</v>
      </c>
      <c r="H58" t="s">
        <v>544</v>
      </c>
      <c r="I58" t="s">
        <v>405</v>
      </c>
    </row>
    <row r="59" spans="1:13">
      <c r="A59" s="22" t="s">
        <v>231</v>
      </c>
      <c r="B59" s="22" t="s">
        <v>246</v>
      </c>
      <c r="C59" s="22" t="s">
        <v>255</v>
      </c>
      <c r="D59" s="22" t="s">
        <v>268</v>
      </c>
      <c r="E59">
        <v>9</v>
      </c>
      <c r="F59" t="s">
        <v>545</v>
      </c>
      <c r="G59" t="s">
        <v>546</v>
      </c>
      <c r="H59" t="s">
        <v>547</v>
      </c>
      <c r="L59" t="s">
        <v>413</v>
      </c>
    </row>
    <row r="60" spans="1:13">
      <c r="A60" s="22" t="s">
        <v>231</v>
      </c>
      <c r="B60" s="22" t="s">
        <v>244</v>
      </c>
      <c r="C60" s="22" t="s">
        <v>182</v>
      </c>
      <c r="D60" s="22" t="s">
        <v>269</v>
      </c>
      <c r="E60">
        <v>13</v>
      </c>
      <c r="F60" t="s">
        <v>407</v>
      </c>
      <c r="G60" t="s">
        <v>454</v>
      </c>
      <c r="H60" t="s">
        <v>534</v>
      </c>
    </row>
    <row r="61" spans="1:13">
      <c r="A61" s="22" t="s">
        <v>231</v>
      </c>
      <c r="B61" s="22" t="s">
        <v>247</v>
      </c>
      <c r="C61" s="22" t="s">
        <v>255</v>
      </c>
      <c r="D61" s="22" t="s">
        <v>270</v>
      </c>
      <c r="E61">
        <v>10</v>
      </c>
      <c r="F61" t="s">
        <v>548</v>
      </c>
      <c r="G61" t="s">
        <v>549</v>
      </c>
      <c r="H61" t="s">
        <v>496</v>
      </c>
    </row>
    <row r="62" spans="1:13">
      <c r="A62" s="22" t="s">
        <v>232</v>
      </c>
      <c r="B62" s="22" t="s">
        <v>248</v>
      </c>
      <c r="C62" s="22" t="s">
        <v>182</v>
      </c>
      <c r="D62" s="22" t="s">
        <v>271</v>
      </c>
      <c r="E62">
        <v>8</v>
      </c>
      <c r="F62" t="s">
        <v>551</v>
      </c>
      <c r="G62" t="s">
        <v>454</v>
      </c>
      <c r="H62" t="s">
        <v>496</v>
      </c>
      <c r="I62" t="s">
        <v>527</v>
      </c>
      <c r="J62" t="s">
        <v>405</v>
      </c>
      <c r="K62" t="s">
        <v>550</v>
      </c>
      <c r="L62" t="s">
        <v>413</v>
      </c>
    </row>
    <row r="63" spans="1:13">
      <c r="A63" s="22" t="s">
        <v>232</v>
      </c>
      <c r="B63" s="22" t="s">
        <v>249</v>
      </c>
      <c r="C63" s="22" t="s">
        <v>176</v>
      </c>
      <c r="D63" s="22" t="s">
        <v>272</v>
      </c>
      <c r="E63">
        <v>6</v>
      </c>
      <c r="F63" t="s">
        <v>552</v>
      </c>
      <c r="L63" t="s">
        <v>416</v>
      </c>
    </row>
    <row r="64" spans="1:13">
      <c r="A64" s="22" t="s">
        <v>232</v>
      </c>
      <c r="B64" s="22" t="s">
        <v>250</v>
      </c>
      <c r="C64" s="22" t="s">
        <v>182</v>
      </c>
      <c r="D64" s="22" t="s">
        <v>273</v>
      </c>
      <c r="E64">
        <v>9</v>
      </c>
      <c r="F64" t="s">
        <v>553</v>
      </c>
      <c r="G64" t="s">
        <v>554</v>
      </c>
      <c r="H64" t="s">
        <v>454</v>
      </c>
      <c r="L64" t="s">
        <v>413</v>
      </c>
    </row>
    <row r="65" spans="1:12">
      <c r="A65" s="22" t="s">
        <v>232</v>
      </c>
      <c r="B65" s="22" t="s">
        <v>251</v>
      </c>
      <c r="C65" s="22" t="s">
        <v>182</v>
      </c>
      <c r="D65" s="22" t="s">
        <v>274</v>
      </c>
      <c r="E65">
        <v>13</v>
      </c>
      <c r="F65" t="s">
        <v>555</v>
      </c>
      <c r="G65" t="s">
        <v>455</v>
      </c>
      <c r="H65" t="s">
        <v>556</v>
      </c>
    </row>
    <row r="66" spans="1:12">
      <c r="A66" s="22" t="s">
        <v>232</v>
      </c>
      <c r="B66" s="22" t="s">
        <v>252</v>
      </c>
      <c r="C66" s="22" t="s">
        <v>255</v>
      </c>
      <c r="D66" s="22" t="s">
        <v>275</v>
      </c>
      <c r="E66">
        <v>15</v>
      </c>
      <c r="F66" t="s">
        <v>557</v>
      </c>
      <c r="G66" t="s">
        <v>558</v>
      </c>
      <c r="H66" t="s">
        <v>405</v>
      </c>
    </row>
    <row r="67" spans="1:12">
      <c r="A67" s="22" t="s">
        <v>232</v>
      </c>
      <c r="B67" s="22" t="s">
        <v>253</v>
      </c>
      <c r="C67" s="22" t="s">
        <v>255</v>
      </c>
      <c r="D67" s="22" t="s">
        <v>276</v>
      </c>
      <c r="E67">
        <v>9</v>
      </c>
      <c r="F67" t="s">
        <v>559</v>
      </c>
      <c r="G67" t="s">
        <v>454</v>
      </c>
      <c r="H67" t="s">
        <v>405</v>
      </c>
    </row>
    <row r="68" spans="1:12">
      <c r="A68" s="22" t="s">
        <v>230</v>
      </c>
      <c r="B68" s="22" t="s">
        <v>277</v>
      </c>
      <c r="C68" s="22" t="s">
        <v>254</v>
      </c>
      <c r="D68" s="22" t="s">
        <v>287</v>
      </c>
      <c r="E68">
        <v>22</v>
      </c>
      <c r="F68" t="s">
        <v>407</v>
      </c>
      <c r="G68" t="s">
        <v>107</v>
      </c>
    </row>
    <row r="69" spans="1:12">
      <c r="A69" s="22" t="s">
        <v>229</v>
      </c>
      <c r="B69" s="22" t="s">
        <v>278</v>
      </c>
      <c r="C69" s="22" t="s">
        <v>254</v>
      </c>
      <c r="D69" s="22" t="s">
        <v>288</v>
      </c>
      <c r="E69">
        <v>22</v>
      </c>
      <c r="F69" t="s">
        <v>407</v>
      </c>
      <c r="G69" t="s">
        <v>451</v>
      </c>
    </row>
    <row r="70" spans="1:12">
      <c r="A70" s="22" t="s">
        <v>230</v>
      </c>
      <c r="B70" s="22" t="s">
        <v>279</v>
      </c>
      <c r="C70" s="22" t="s">
        <v>286</v>
      </c>
      <c r="D70" s="22" t="s">
        <v>289</v>
      </c>
      <c r="E70">
        <v>4</v>
      </c>
      <c r="F70" t="s">
        <v>407</v>
      </c>
      <c r="G70" t="s">
        <v>107</v>
      </c>
    </row>
    <row r="71" spans="1:12">
      <c r="A71" s="22" t="s">
        <v>229</v>
      </c>
      <c r="B71" s="22" t="s">
        <v>280</v>
      </c>
      <c r="C71" s="22" t="s">
        <v>254</v>
      </c>
      <c r="D71" s="22" t="s">
        <v>257</v>
      </c>
      <c r="E71">
        <v>4</v>
      </c>
      <c r="F71" t="s">
        <v>407</v>
      </c>
      <c r="G71" t="s">
        <v>451</v>
      </c>
    </row>
    <row r="72" spans="1:12">
      <c r="A72" s="22" t="s">
        <v>230</v>
      </c>
      <c r="B72" s="22" t="s">
        <v>281</v>
      </c>
      <c r="C72" s="22" t="s">
        <v>175</v>
      </c>
      <c r="D72" s="22" t="s">
        <v>258</v>
      </c>
      <c r="E72">
        <v>3</v>
      </c>
      <c r="F72" t="s">
        <v>560</v>
      </c>
      <c r="G72" t="s">
        <v>404</v>
      </c>
      <c r="H72" t="s">
        <v>454</v>
      </c>
      <c r="L72" t="s">
        <v>413</v>
      </c>
    </row>
    <row r="73" spans="1:12">
      <c r="A73" s="22" t="s">
        <v>230</v>
      </c>
      <c r="B73" s="22" t="s">
        <v>282</v>
      </c>
      <c r="C73" s="22" t="s">
        <v>175</v>
      </c>
      <c r="D73" s="22" t="s">
        <v>259</v>
      </c>
      <c r="E73">
        <v>11</v>
      </c>
      <c r="F73" t="s">
        <v>541</v>
      </c>
      <c r="G73" t="s">
        <v>509</v>
      </c>
      <c r="L73" t="s">
        <v>448</v>
      </c>
    </row>
    <row r="74" spans="1:12">
      <c r="A74" s="22" t="s">
        <v>230</v>
      </c>
      <c r="B74" s="22" t="s">
        <v>283</v>
      </c>
      <c r="C74" s="22" t="s">
        <v>222</v>
      </c>
      <c r="D74" s="22" t="s">
        <v>290</v>
      </c>
      <c r="E74">
        <v>6</v>
      </c>
      <c r="F74" t="s">
        <v>407</v>
      </c>
      <c r="G74" t="s">
        <v>454</v>
      </c>
      <c r="H74" t="s">
        <v>107</v>
      </c>
    </row>
    <row r="75" spans="1:12">
      <c r="A75" s="22" t="s">
        <v>230</v>
      </c>
      <c r="B75" s="22" t="s">
        <v>284</v>
      </c>
      <c r="C75" s="22" t="s">
        <v>222</v>
      </c>
      <c r="D75" s="22" t="s">
        <v>261</v>
      </c>
      <c r="E75">
        <v>10</v>
      </c>
      <c r="F75" t="s">
        <v>107</v>
      </c>
      <c r="G75" t="s">
        <v>533</v>
      </c>
    </row>
    <row r="76" spans="1:12">
      <c r="A76" s="22" t="s">
        <v>230</v>
      </c>
      <c r="B76" s="22" t="s">
        <v>285</v>
      </c>
      <c r="C76" s="22" t="s">
        <v>175</v>
      </c>
      <c r="D76" s="22" t="s">
        <v>291</v>
      </c>
      <c r="E76">
        <v>6</v>
      </c>
      <c r="F76" t="s">
        <v>541</v>
      </c>
    </row>
    <row r="77" spans="1:12">
      <c r="A77" s="22" t="s">
        <v>292</v>
      </c>
      <c r="B77" s="22" t="s">
        <v>294</v>
      </c>
      <c r="C77" s="22" t="s">
        <v>295</v>
      </c>
      <c r="D77" s="22" t="s">
        <v>296</v>
      </c>
    </row>
    <row r="78" spans="1:12">
      <c r="A78" s="22" t="s">
        <v>292</v>
      </c>
      <c r="B78" s="22" t="s">
        <v>297</v>
      </c>
      <c r="C78" s="22" t="s">
        <v>295</v>
      </c>
      <c r="D78" s="22" t="s">
        <v>298</v>
      </c>
    </row>
    <row r="79" spans="1:12">
      <c r="A79" s="22" t="s">
        <v>292</v>
      </c>
      <c r="B79" s="22" t="s">
        <v>299</v>
      </c>
      <c r="C79" s="22" t="s">
        <v>295</v>
      </c>
      <c r="D79" s="22" t="s">
        <v>300</v>
      </c>
    </row>
    <row r="80" spans="1:12">
      <c r="A80" s="22" t="s">
        <v>292</v>
      </c>
      <c r="B80" s="22" t="s">
        <v>301</v>
      </c>
      <c r="C80" s="22" t="s">
        <v>175</v>
      </c>
      <c r="D80" s="22" t="s">
        <v>302</v>
      </c>
    </row>
    <row r="81" spans="1:12">
      <c r="A81" s="22" t="s">
        <v>292</v>
      </c>
      <c r="B81" s="22" t="s">
        <v>303</v>
      </c>
      <c r="C81" s="22" t="s">
        <v>175</v>
      </c>
      <c r="D81" s="22" t="s">
        <v>304</v>
      </c>
    </row>
    <row r="82" spans="1:12">
      <c r="A82" s="22" t="s">
        <v>292</v>
      </c>
      <c r="B82" s="22" t="s">
        <v>305</v>
      </c>
      <c r="C82" s="22" t="s">
        <v>175</v>
      </c>
      <c r="D82" s="22" t="s">
        <v>306</v>
      </c>
    </row>
    <row r="83" spans="1:12">
      <c r="A83" s="22" t="s">
        <v>292</v>
      </c>
      <c r="B83" s="22" t="s">
        <v>307</v>
      </c>
      <c r="C83" s="22" t="s">
        <v>175</v>
      </c>
      <c r="D83" s="22" t="s">
        <v>308</v>
      </c>
    </row>
    <row r="84" spans="1:12">
      <c r="A84" s="22" t="s">
        <v>293</v>
      </c>
      <c r="B84" s="22" t="s">
        <v>309</v>
      </c>
      <c r="C84" s="22" t="s">
        <v>175</v>
      </c>
      <c r="D84" s="22" t="s">
        <v>310</v>
      </c>
    </row>
    <row r="85" spans="1:12">
      <c r="A85" s="22" t="s">
        <v>293</v>
      </c>
      <c r="B85" s="22" t="s">
        <v>311</v>
      </c>
      <c r="C85" s="22" t="s">
        <v>295</v>
      </c>
      <c r="D85" s="22" t="s">
        <v>312</v>
      </c>
    </row>
    <row r="86" spans="1:12">
      <c r="A86" s="22" t="s">
        <v>293</v>
      </c>
      <c r="B86" s="22" t="s">
        <v>313</v>
      </c>
      <c r="C86" s="22" t="s">
        <v>175</v>
      </c>
      <c r="D86" s="22" t="s">
        <v>314</v>
      </c>
    </row>
    <row r="87" spans="1:12">
      <c r="A87" s="22" t="s">
        <v>315</v>
      </c>
      <c r="B87" s="22" t="s">
        <v>316</v>
      </c>
      <c r="C87" s="22" t="s">
        <v>175</v>
      </c>
      <c r="D87" s="22" t="s">
        <v>336</v>
      </c>
      <c r="E87">
        <v>21</v>
      </c>
    </row>
    <row r="88" spans="1:12">
      <c r="A88" s="22" t="s">
        <v>315</v>
      </c>
      <c r="B88" s="22" t="s">
        <v>317</v>
      </c>
      <c r="C88" s="22" t="s">
        <v>175</v>
      </c>
      <c r="D88" s="22" t="s">
        <v>318</v>
      </c>
      <c r="E88">
        <v>18</v>
      </c>
    </row>
    <row r="89" spans="1:12">
      <c r="A89" s="22" t="s">
        <v>315</v>
      </c>
      <c r="B89" s="22" t="s">
        <v>319</v>
      </c>
      <c r="C89" s="22" t="s">
        <v>175</v>
      </c>
      <c r="D89" s="22" t="s">
        <v>320</v>
      </c>
      <c r="E89">
        <v>23</v>
      </c>
    </row>
    <row r="90" spans="1:12">
      <c r="A90" s="22" t="s">
        <v>315</v>
      </c>
      <c r="B90" s="22" t="s">
        <v>321</v>
      </c>
      <c r="C90" s="22" t="s">
        <v>295</v>
      </c>
      <c r="D90" s="22"/>
    </row>
    <row r="91" spans="1:12">
      <c r="A91" s="22" t="s">
        <v>315</v>
      </c>
      <c r="B91" s="22" t="s">
        <v>322</v>
      </c>
      <c r="C91" s="22" t="s">
        <v>295</v>
      </c>
      <c r="D91" s="22"/>
    </row>
    <row r="92" spans="1:12">
      <c r="A92" s="22" t="s">
        <v>315</v>
      </c>
      <c r="B92" s="22" t="s">
        <v>323</v>
      </c>
      <c r="C92" s="22" t="s">
        <v>295</v>
      </c>
      <c r="D92" s="22" t="s">
        <v>337</v>
      </c>
      <c r="E92">
        <v>11</v>
      </c>
    </row>
    <row r="93" spans="1:12">
      <c r="A93" s="22" t="s">
        <v>315</v>
      </c>
      <c r="B93" s="22" t="s">
        <v>324</v>
      </c>
      <c r="C93" s="22" t="s">
        <v>175</v>
      </c>
      <c r="D93" s="22"/>
    </row>
    <row r="94" spans="1:12">
      <c r="F94" t="s">
        <v>399</v>
      </c>
      <c r="L94" t="s">
        <v>412</v>
      </c>
    </row>
    <row r="95" spans="1:12">
      <c r="A95" t="s">
        <v>32</v>
      </c>
      <c r="B95" t="s">
        <v>28</v>
      </c>
      <c r="C95" t="s">
        <v>182</v>
      </c>
      <c r="D95" t="s">
        <v>31</v>
      </c>
      <c r="F95" t="s">
        <v>400</v>
      </c>
      <c r="G95" t="s">
        <v>401</v>
      </c>
      <c r="H95" t="s">
        <v>402</v>
      </c>
      <c r="L95" t="s">
        <v>413</v>
      </c>
    </row>
    <row r="96" spans="1:12">
      <c r="A96" t="s">
        <v>33</v>
      </c>
      <c r="B96" t="s">
        <v>39</v>
      </c>
      <c r="C96" t="s">
        <v>182</v>
      </c>
      <c r="D96" t="s">
        <v>403</v>
      </c>
      <c r="F96" t="s">
        <v>404</v>
      </c>
      <c r="G96" t="s">
        <v>405</v>
      </c>
      <c r="L96" t="s">
        <v>413</v>
      </c>
    </row>
    <row r="97" spans="1:13">
      <c r="A97" t="s">
        <v>34</v>
      </c>
      <c r="B97" t="s">
        <v>42</v>
      </c>
      <c r="C97" t="s">
        <v>182</v>
      </c>
      <c r="D97" t="s">
        <v>406</v>
      </c>
      <c r="F97" t="s">
        <v>407</v>
      </c>
      <c r="G97" t="s">
        <v>404</v>
      </c>
      <c r="L97" t="s">
        <v>413</v>
      </c>
    </row>
    <row r="98" spans="1:13">
      <c r="A98" t="s">
        <v>35</v>
      </c>
      <c r="B98" t="s">
        <v>44</v>
      </c>
      <c r="C98" t="s">
        <v>182</v>
      </c>
      <c r="D98" t="s">
        <v>408</v>
      </c>
      <c r="F98" t="s">
        <v>409</v>
      </c>
      <c r="G98" t="s">
        <v>410</v>
      </c>
      <c r="L98" t="s">
        <v>413</v>
      </c>
    </row>
    <row r="99" spans="1:13">
      <c r="A99" t="s">
        <v>36</v>
      </c>
      <c r="B99" t="s">
        <v>45</v>
      </c>
      <c r="C99" t="s">
        <v>182</v>
      </c>
      <c r="D99" t="s">
        <v>411</v>
      </c>
      <c r="F99" t="s">
        <v>400</v>
      </c>
      <c r="G99" t="s">
        <v>414</v>
      </c>
      <c r="H99" t="s">
        <v>404</v>
      </c>
      <c r="L99" t="s">
        <v>413</v>
      </c>
    </row>
    <row r="100" spans="1:13">
      <c r="A100" t="s">
        <v>37</v>
      </c>
      <c r="B100" t="s">
        <v>48</v>
      </c>
      <c r="C100" t="s">
        <v>417</v>
      </c>
      <c r="D100" t="s">
        <v>415</v>
      </c>
      <c r="F100" t="s">
        <v>419</v>
      </c>
      <c r="G100" t="s">
        <v>107</v>
      </c>
      <c r="L100" t="s">
        <v>416</v>
      </c>
    </row>
    <row r="101" spans="1:13">
      <c r="A101" t="s">
        <v>38</v>
      </c>
      <c r="B101" t="s">
        <v>50</v>
      </c>
      <c r="C101" t="s">
        <v>182</v>
      </c>
      <c r="D101" t="s">
        <v>418</v>
      </c>
      <c r="F101" t="s">
        <v>420</v>
      </c>
    </row>
    <row r="102" spans="1:13">
      <c r="A102" t="s">
        <v>51</v>
      </c>
      <c r="B102" t="s">
        <v>422</v>
      </c>
      <c r="C102" t="s">
        <v>423</v>
      </c>
      <c r="D102" t="s">
        <v>421</v>
      </c>
      <c r="F102" t="s">
        <v>424</v>
      </c>
      <c r="G102" t="s">
        <v>425</v>
      </c>
      <c r="L102" t="s">
        <v>416</v>
      </c>
    </row>
    <row r="103" spans="1:13">
      <c r="A103" t="s">
        <v>52</v>
      </c>
      <c r="B103" t="s">
        <v>430</v>
      </c>
      <c r="C103" t="s">
        <v>182</v>
      </c>
      <c r="D103" t="s">
        <v>426</v>
      </c>
      <c r="F103" t="s">
        <v>404</v>
      </c>
      <c r="G103" t="s">
        <v>427</v>
      </c>
      <c r="H103" t="s">
        <v>428</v>
      </c>
      <c r="I103" t="s">
        <v>414</v>
      </c>
      <c r="J103" t="s">
        <v>429</v>
      </c>
    </row>
    <row r="104" spans="1:13">
      <c r="A104" t="s">
        <v>53</v>
      </c>
      <c r="B104" t="s">
        <v>61</v>
      </c>
      <c r="C104" t="s">
        <v>182</v>
      </c>
      <c r="D104" t="s">
        <v>431</v>
      </c>
      <c r="F104" t="s">
        <v>402</v>
      </c>
      <c r="G104" t="s">
        <v>433</v>
      </c>
      <c r="L104" t="s">
        <v>432</v>
      </c>
    </row>
    <row r="105" spans="1:13">
      <c r="A105" t="s">
        <v>54</v>
      </c>
      <c r="B105" t="s">
        <v>63</v>
      </c>
      <c r="C105" t="s">
        <v>182</v>
      </c>
      <c r="D105" t="s">
        <v>434</v>
      </c>
      <c r="F105" t="s">
        <v>437</v>
      </c>
      <c r="G105" t="s">
        <v>438</v>
      </c>
      <c r="H105" t="s">
        <v>439</v>
      </c>
      <c r="L105" t="s">
        <v>435</v>
      </c>
      <c r="M105" t="s">
        <v>436</v>
      </c>
    </row>
    <row r="106" spans="1:13">
      <c r="A106" t="s">
        <v>55</v>
      </c>
      <c r="B106" t="s">
        <v>441</v>
      </c>
      <c r="C106" t="s">
        <v>442</v>
      </c>
      <c r="D106" t="s">
        <v>440</v>
      </c>
      <c r="F106" t="s">
        <v>401</v>
      </c>
      <c r="G106" t="s">
        <v>443</v>
      </c>
      <c r="L106" t="s">
        <v>444</v>
      </c>
    </row>
    <row r="107" spans="1:13">
      <c r="A107" t="s">
        <v>56</v>
      </c>
      <c r="B107" t="s">
        <v>66</v>
      </c>
      <c r="C107" t="s">
        <v>182</v>
      </c>
      <c r="D107" t="s">
        <v>445</v>
      </c>
      <c r="F107" t="s">
        <v>446</v>
      </c>
      <c r="G107" t="s">
        <v>447</v>
      </c>
      <c r="H107" t="s">
        <v>449</v>
      </c>
      <c r="L107" t="s">
        <v>448</v>
      </c>
    </row>
    <row r="108" spans="1:13">
      <c r="A108" t="s">
        <v>57</v>
      </c>
      <c r="B108" t="s">
        <v>68</v>
      </c>
      <c r="C108" t="s">
        <v>474</v>
      </c>
      <c r="D108" t="s">
        <v>450</v>
      </c>
      <c r="F108" t="s">
        <v>449</v>
      </c>
      <c r="L108" t="s">
        <v>444</v>
      </c>
    </row>
    <row r="109" spans="1:13">
      <c r="A109" t="s">
        <v>70</v>
      </c>
      <c r="B109" t="s">
        <v>84</v>
      </c>
      <c r="C109" t="s">
        <v>182</v>
      </c>
      <c r="D109" t="s">
        <v>453</v>
      </c>
      <c r="F109" t="s">
        <v>454</v>
      </c>
      <c r="G109" t="s">
        <v>414</v>
      </c>
      <c r="H109" t="s">
        <v>455</v>
      </c>
    </row>
    <row r="110" spans="1:13">
      <c r="A110" t="s">
        <v>71</v>
      </c>
      <c r="B110" t="s">
        <v>457</v>
      </c>
      <c r="C110" t="s">
        <v>182</v>
      </c>
      <c r="D110" t="s">
        <v>456</v>
      </c>
      <c r="F110" t="s">
        <v>414</v>
      </c>
      <c r="G110" t="s">
        <v>449</v>
      </c>
      <c r="H110" t="s">
        <v>455</v>
      </c>
      <c r="I110" t="s">
        <v>458</v>
      </c>
    </row>
    <row r="111" spans="1:13">
      <c r="A111" t="s">
        <v>72</v>
      </c>
      <c r="B111" t="s">
        <v>88</v>
      </c>
      <c r="C111" t="s">
        <v>182</v>
      </c>
      <c r="D111" t="s">
        <v>87</v>
      </c>
      <c r="F111" t="s">
        <v>459</v>
      </c>
      <c r="G111" t="s">
        <v>460</v>
      </c>
    </row>
    <row r="112" spans="1:13">
      <c r="A112" t="s">
        <v>73</v>
      </c>
      <c r="B112" t="s">
        <v>89</v>
      </c>
      <c r="C112" t="s">
        <v>182</v>
      </c>
      <c r="D112" t="s">
        <v>90</v>
      </c>
      <c r="F112" t="s">
        <v>446</v>
      </c>
      <c r="G112" t="s">
        <v>420</v>
      </c>
    </row>
    <row r="113" spans="1:13">
      <c r="A113" t="s">
        <v>74</v>
      </c>
      <c r="B113" t="s">
        <v>91</v>
      </c>
      <c r="C113" t="s">
        <v>182</v>
      </c>
      <c r="D113" t="s">
        <v>461</v>
      </c>
      <c r="F113" t="s">
        <v>464</v>
      </c>
      <c r="G113" t="s">
        <v>409</v>
      </c>
      <c r="H113" t="s">
        <v>419</v>
      </c>
      <c r="I113" t="s">
        <v>463</v>
      </c>
      <c r="L113" t="s">
        <v>462</v>
      </c>
    </row>
    <row r="114" spans="1:13">
      <c r="A114" t="s">
        <v>75</v>
      </c>
      <c r="B114" t="s">
        <v>94</v>
      </c>
      <c r="C114" t="s">
        <v>182</v>
      </c>
      <c r="D114" t="s">
        <v>465</v>
      </c>
      <c r="L114" t="s">
        <v>466</v>
      </c>
      <c r="M114" t="s">
        <v>444</v>
      </c>
    </row>
    <row r="115" spans="1:13">
      <c r="A115" t="s">
        <v>76</v>
      </c>
      <c r="B115" t="s">
        <v>68</v>
      </c>
      <c r="C115" t="s">
        <v>452</v>
      </c>
      <c r="D115" t="s">
        <v>467</v>
      </c>
      <c r="F115" t="s">
        <v>107</v>
      </c>
      <c r="G115" t="s">
        <v>451</v>
      </c>
      <c r="H115" t="s">
        <v>449</v>
      </c>
      <c r="L115" t="s">
        <v>444</v>
      </c>
    </row>
    <row r="116" spans="1:13">
      <c r="A116" t="s">
        <v>77</v>
      </c>
      <c r="B116" t="s">
        <v>96</v>
      </c>
      <c r="C116" t="s">
        <v>473</v>
      </c>
      <c r="D116" t="s">
        <v>469</v>
      </c>
      <c r="F116" t="s">
        <v>470</v>
      </c>
      <c r="G116" t="s">
        <v>471</v>
      </c>
      <c r="H116" t="s">
        <v>472</v>
      </c>
      <c r="L116" t="s">
        <v>444</v>
      </c>
    </row>
    <row r="117" spans="1:13">
      <c r="A117" t="s">
        <v>78</v>
      </c>
      <c r="B117" t="s">
        <v>99</v>
      </c>
      <c r="C117" t="s">
        <v>476</v>
      </c>
      <c r="D117" t="s">
        <v>475</v>
      </c>
      <c r="F117" t="s">
        <v>107</v>
      </c>
      <c r="G117" t="s">
        <v>478</v>
      </c>
      <c r="H117" t="s">
        <v>410</v>
      </c>
      <c r="I117" t="s">
        <v>449</v>
      </c>
      <c r="L117" t="s">
        <v>477</v>
      </c>
    </row>
    <row r="118" spans="1:13">
      <c r="A118" t="s">
        <v>79</v>
      </c>
    </row>
    <row r="119" spans="1:13">
      <c r="A119" t="s">
        <v>80</v>
      </c>
      <c r="B119" t="s">
        <v>489</v>
      </c>
      <c r="C119" t="s">
        <v>480</v>
      </c>
      <c r="D119" t="s">
        <v>479</v>
      </c>
      <c r="F119" t="s">
        <v>481</v>
      </c>
      <c r="G119" t="s">
        <v>460</v>
      </c>
      <c r="H119" t="s">
        <v>482</v>
      </c>
    </row>
    <row r="120" spans="1:13">
      <c r="A120" t="s">
        <v>81</v>
      </c>
      <c r="B120" t="s">
        <v>102</v>
      </c>
      <c r="C120" t="s">
        <v>480</v>
      </c>
      <c r="D120" t="s">
        <v>483</v>
      </c>
      <c r="F120" t="s">
        <v>448</v>
      </c>
      <c r="G120" t="s">
        <v>484</v>
      </c>
      <c r="H120" t="s">
        <v>485</v>
      </c>
    </row>
    <row r="121" spans="1:13">
      <c r="A121" t="s">
        <v>82</v>
      </c>
      <c r="B121" t="s">
        <v>104</v>
      </c>
      <c r="C121" t="s">
        <v>182</v>
      </c>
      <c r="D121" t="s">
        <v>488</v>
      </c>
      <c r="F121" t="s">
        <v>486</v>
      </c>
      <c r="G121" t="s">
        <v>454</v>
      </c>
      <c r="H121" t="s">
        <v>487</v>
      </c>
      <c r="L121" t="s">
        <v>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1A7E-CC19-4243-955C-569F9EC41A5A}">
  <dimension ref="A1:P111"/>
  <sheetViews>
    <sheetView workbookViewId="0">
      <selection activeCell="P40" sqref="P40"/>
    </sheetView>
  </sheetViews>
  <sheetFormatPr defaultRowHeight="12.75"/>
  <cols>
    <col min="4" max="4" width="14" customWidth="1"/>
  </cols>
  <sheetData>
    <row r="1" spans="1:16">
      <c r="A1" s="22" t="s">
        <v>159</v>
      </c>
      <c r="B1" s="22" t="s">
        <v>155</v>
      </c>
      <c r="C1" s="22" t="s">
        <v>174</v>
      </c>
      <c r="D1" s="22" t="s">
        <v>30</v>
      </c>
      <c r="E1" t="s">
        <v>158</v>
      </c>
      <c r="F1" t="s">
        <v>562</v>
      </c>
      <c r="G1" t="s">
        <v>563</v>
      </c>
      <c r="H1" t="s">
        <v>564</v>
      </c>
      <c r="I1" t="s">
        <v>565</v>
      </c>
      <c r="J1" t="s">
        <v>109</v>
      </c>
      <c r="L1" t="s">
        <v>412</v>
      </c>
      <c r="O1" t="s">
        <v>3</v>
      </c>
      <c r="P1" t="s">
        <v>586</v>
      </c>
    </row>
    <row r="2" spans="1:16">
      <c r="A2" s="22" t="s">
        <v>160</v>
      </c>
      <c r="B2" s="22" t="s">
        <v>161</v>
      </c>
      <c r="C2" s="22" t="s">
        <v>175</v>
      </c>
      <c r="D2" s="22" t="s">
        <v>177</v>
      </c>
      <c r="E2">
        <v>28</v>
      </c>
      <c r="G2" t="s">
        <v>424</v>
      </c>
      <c r="L2" t="s">
        <v>413</v>
      </c>
      <c r="O2">
        <v>2011</v>
      </c>
      <c r="P2" t="s">
        <v>407</v>
      </c>
    </row>
    <row r="3" spans="1:16">
      <c r="A3" s="22" t="s">
        <v>160</v>
      </c>
      <c r="B3" s="22" t="s">
        <v>162</v>
      </c>
      <c r="C3" s="22" t="s">
        <v>175</v>
      </c>
      <c r="D3" s="22" t="s">
        <v>325</v>
      </c>
      <c r="E3">
        <v>16</v>
      </c>
      <c r="G3" t="s">
        <v>561</v>
      </c>
      <c r="J3" t="s">
        <v>490</v>
      </c>
      <c r="L3" t="s">
        <v>413</v>
      </c>
      <c r="P3">
        <f>8/13</f>
        <v>0.61538461538461542</v>
      </c>
    </row>
    <row r="4" spans="1:16">
      <c r="A4" s="22" t="s">
        <v>160</v>
      </c>
      <c r="B4" s="22" t="s">
        <v>163</v>
      </c>
      <c r="C4" s="22" t="s">
        <v>175</v>
      </c>
      <c r="D4" s="22" t="s">
        <v>178</v>
      </c>
      <c r="E4">
        <v>25</v>
      </c>
      <c r="G4" t="s">
        <v>407</v>
      </c>
      <c r="L4" t="s">
        <v>413</v>
      </c>
      <c r="P4" t="s">
        <v>587</v>
      </c>
    </row>
    <row r="5" spans="1:16">
      <c r="A5" s="22" t="s">
        <v>164</v>
      </c>
      <c r="B5" s="22" t="s">
        <v>165</v>
      </c>
      <c r="C5" s="22" t="s">
        <v>175</v>
      </c>
      <c r="D5" s="22" t="s">
        <v>179</v>
      </c>
      <c r="E5">
        <v>41</v>
      </c>
      <c r="G5" t="s">
        <v>407</v>
      </c>
      <c r="L5" t="s">
        <v>491</v>
      </c>
      <c r="P5">
        <f>4/13</f>
        <v>0.30769230769230771</v>
      </c>
    </row>
    <row r="6" spans="1:16">
      <c r="A6" s="22" t="s">
        <v>160</v>
      </c>
      <c r="B6" s="22" t="s">
        <v>166</v>
      </c>
      <c r="C6" s="22" t="s">
        <v>175</v>
      </c>
      <c r="D6" s="22" t="s">
        <v>180</v>
      </c>
      <c r="E6">
        <v>4</v>
      </c>
      <c r="G6" t="s">
        <v>468</v>
      </c>
      <c r="H6" t="s">
        <v>492</v>
      </c>
    </row>
    <row r="7" spans="1:16">
      <c r="A7" s="22" t="s">
        <v>160</v>
      </c>
      <c r="B7" s="22" t="s">
        <v>167</v>
      </c>
      <c r="C7" s="22" t="s">
        <v>175</v>
      </c>
      <c r="D7" s="22" t="s">
        <v>326</v>
      </c>
      <c r="E7">
        <v>7</v>
      </c>
      <c r="G7" t="s">
        <v>498</v>
      </c>
      <c r="H7" t="s">
        <v>495</v>
      </c>
      <c r="I7" t="s">
        <v>496</v>
      </c>
      <c r="J7" t="s">
        <v>566</v>
      </c>
      <c r="L7" t="s">
        <v>491</v>
      </c>
    </row>
    <row r="8" spans="1:16">
      <c r="A8" s="22" t="s">
        <v>160</v>
      </c>
      <c r="B8" s="22" t="s">
        <v>168</v>
      </c>
      <c r="C8" s="22" t="s">
        <v>176</v>
      </c>
      <c r="D8" s="22" t="s">
        <v>181</v>
      </c>
      <c r="E8">
        <v>5</v>
      </c>
      <c r="F8" t="s">
        <v>419</v>
      </c>
      <c r="G8" t="s">
        <v>567</v>
      </c>
    </row>
    <row r="9" spans="1:16">
      <c r="A9" s="22" t="s">
        <v>160</v>
      </c>
      <c r="B9" s="22" t="s">
        <v>169</v>
      </c>
      <c r="C9" s="22" t="s">
        <v>175</v>
      </c>
      <c r="D9" s="22" t="s">
        <v>327</v>
      </c>
      <c r="E9">
        <v>17</v>
      </c>
      <c r="F9" t="s">
        <v>419</v>
      </c>
      <c r="G9" t="s">
        <v>568</v>
      </c>
      <c r="L9" t="s">
        <v>503</v>
      </c>
    </row>
    <row r="10" spans="1:16">
      <c r="A10" s="22" t="s">
        <v>160</v>
      </c>
      <c r="B10" s="22" t="s">
        <v>165</v>
      </c>
      <c r="C10" s="22" t="s">
        <v>175</v>
      </c>
      <c r="D10" s="22" t="s">
        <v>328</v>
      </c>
      <c r="E10">
        <v>23</v>
      </c>
      <c r="G10" t="s">
        <v>407</v>
      </c>
      <c r="H10" t="s">
        <v>454</v>
      </c>
      <c r="I10" t="s">
        <v>504</v>
      </c>
      <c r="L10" t="s">
        <v>503</v>
      </c>
    </row>
    <row r="11" spans="1:16">
      <c r="A11" s="22" t="s">
        <v>164</v>
      </c>
      <c r="B11" s="22" t="s">
        <v>170</v>
      </c>
      <c r="C11" s="22" t="s">
        <v>176</v>
      </c>
      <c r="D11" s="22" t="s">
        <v>505</v>
      </c>
      <c r="E11">
        <v>13</v>
      </c>
      <c r="G11" t="s">
        <v>407</v>
      </c>
    </row>
    <row r="12" spans="1:16">
      <c r="A12" s="22" t="s">
        <v>164</v>
      </c>
      <c r="B12" s="22" t="s">
        <v>171</v>
      </c>
      <c r="C12" s="22" t="s">
        <v>175</v>
      </c>
      <c r="D12" s="22" t="s">
        <v>329</v>
      </c>
      <c r="E12">
        <v>14</v>
      </c>
      <c r="G12" t="s">
        <v>407</v>
      </c>
      <c r="H12" t="s">
        <v>454</v>
      </c>
      <c r="L12" t="s">
        <v>506</v>
      </c>
    </row>
    <row r="13" spans="1:16">
      <c r="A13" s="22" t="s">
        <v>164</v>
      </c>
      <c r="B13" s="22" t="s">
        <v>172</v>
      </c>
      <c r="C13" s="22" t="s">
        <v>175</v>
      </c>
      <c r="D13" s="22" t="s">
        <v>507</v>
      </c>
      <c r="E13">
        <v>29</v>
      </c>
      <c r="F13" t="s">
        <v>569</v>
      </c>
      <c r="G13" t="s">
        <v>567</v>
      </c>
      <c r="L13" t="s">
        <v>506</v>
      </c>
    </row>
    <row r="14" spans="1:16">
      <c r="A14" s="22" t="s">
        <v>164</v>
      </c>
      <c r="B14" s="22" t="s">
        <v>173</v>
      </c>
      <c r="C14" s="22" t="s">
        <v>175</v>
      </c>
      <c r="D14" s="22" t="s">
        <v>510</v>
      </c>
      <c r="E14">
        <v>6</v>
      </c>
      <c r="G14" t="s">
        <v>499</v>
      </c>
      <c r="I14" t="s">
        <v>511</v>
      </c>
      <c r="L14" t="s">
        <v>512</v>
      </c>
      <c r="M14" t="s">
        <v>513</v>
      </c>
    </row>
    <row r="15" spans="1:16">
      <c r="A15" s="22" t="s">
        <v>187</v>
      </c>
      <c r="B15" s="22" t="s">
        <v>196</v>
      </c>
      <c r="C15" s="22" t="s">
        <v>182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O15">
        <v>2012</v>
      </c>
      <c r="P15" t="s">
        <v>407</v>
      </c>
    </row>
    <row r="16" spans="1:16">
      <c r="A16" s="22" t="s">
        <v>185</v>
      </c>
      <c r="B16" s="22" t="s">
        <v>195</v>
      </c>
      <c r="C16" s="22" t="s">
        <v>182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P16">
        <v>0.61538461538461542</v>
      </c>
    </row>
    <row r="17" spans="1:16">
      <c r="A17" s="22" t="s">
        <v>187</v>
      </c>
      <c r="B17" s="22" t="s">
        <v>194</v>
      </c>
      <c r="C17" s="22" t="s">
        <v>175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P17" t="s">
        <v>587</v>
      </c>
    </row>
    <row r="18" spans="1:16">
      <c r="A18" s="22" t="s">
        <v>185</v>
      </c>
      <c r="B18" s="22" t="s">
        <v>193</v>
      </c>
      <c r="C18" s="22" t="s">
        <v>175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P18">
        <v>0.30769230769230771</v>
      </c>
    </row>
    <row r="19" spans="1:16">
      <c r="A19" s="22" t="s">
        <v>187</v>
      </c>
      <c r="B19" s="22" t="s">
        <v>192</v>
      </c>
      <c r="C19" s="22" t="s">
        <v>175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6">
      <c r="A20" s="22" t="s">
        <v>187</v>
      </c>
      <c r="B20" s="22" t="s">
        <v>191</v>
      </c>
      <c r="C20" s="22" t="s">
        <v>175</v>
      </c>
      <c r="D20" s="22" t="s">
        <v>190</v>
      </c>
      <c r="E20" s="22">
        <v>8</v>
      </c>
      <c r="G20" t="s">
        <v>514</v>
      </c>
      <c r="H20" t="s">
        <v>454</v>
      </c>
      <c r="I20" s="22"/>
      <c r="J20" s="22"/>
      <c r="K20" s="22"/>
      <c r="L20" t="s">
        <v>512</v>
      </c>
      <c r="M20" t="s">
        <v>513</v>
      </c>
    </row>
    <row r="21" spans="1:16">
      <c r="A21" s="22" t="s">
        <v>185</v>
      </c>
      <c r="B21" s="22" t="s">
        <v>189</v>
      </c>
      <c r="C21" s="22" t="s">
        <v>175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6">
      <c r="A22" s="22" t="s">
        <v>185</v>
      </c>
      <c r="B22" s="22" t="s">
        <v>188</v>
      </c>
      <c r="C22" s="22" t="s">
        <v>175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6">
      <c r="A23" s="22" t="s">
        <v>187</v>
      </c>
      <c r="B23" s="22" t="s">
        <v>186</v>
      </c>
      <c r="C23" s="22" t="s">
        <v>175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6">
      <c r="A24" s="22" t="s">
        <v>185</v>
      </c>
      <c r="B24" s="22" t="s">
        <v>184</v>
      </c>
      <c r="C24" s="22" t="s">
        <v>175</v>
      </c>
      <c r="D24" s="22" t="s">
        <v>183</v>
      </c>
      <c r="E24" s="22">
        <v>3</v>
      </c>
      <c r="G24" s="22" t="s">
        <v>468</v>
      </c>
      <c r="H24" s="22"/>
      <c r="I24" s="22" t="s">
        <v>515</v>
      </c>
      <c r="J24" s="22"/>
      <c r="K24" s="22"/>
      <c r="L24" t="s">
        <v>512</v>
      </c>
      <c r="M24" s="22"/>
    </row>
    <row r="25" spans="1:16">
      <c r="A25" s="22" t="s">
        <v>197</v>
      </c>
      <c r="B25" s="22" t="s">
        <v>201</v>
      </c>
      <c r="C25" s="22"/>
      <c r="D25" s="22"/>
      <c r="O25">
        <v>2013</v>
      </c>
      <c r="P25" t="s">
        <v>407</v>
      </c>
    </row>
    <row r="26" spans="1:16">
      <c r="A26" s="22" t="s">
        <v>197</v>
      </c>
      <c r="B26" s="22" t="s">
        <v>202</v>
      </c>
      <c r="C26" s="22"/>
      <c r="D26" s="22"/>
      <c r="P26">
        <f>3/10</f>
        <v>0.3</v>
      </c>
    </row>
    <row r="27" spans="1:16">
      <c r="A27" s="22" t="s">
        <v>197</v>
      </c>
      <c r="B27" s="22" t="s">
        <v>203</v>
      </c>
      <c r="C27" s="22"/>
      <c r="D27" s="22"/>
      <c r="P27" t="s">
        <v>468</v>
      </c>
    </row>
    <row r="28" spans="1:16">
      <c r="A28" s="22" t="s">
        <v>197</v>
      </c>
      <c r="B28" s="22" t="s">
        <v>204</v>
      </c>
      <c r="C28" s="22"/>
      <c r="D28" s="22"/>
      <c r="P28">
        <f>4/10</f>
        <v>0.4</v>
      </c>
    </row>
    <row r="29" spans="1:16">
      <c r="A29" s="22" t="s">
        <v>197</v>
      </c>
      <c r="B29" s="22" t="s">
        <v>205</v>
      </c>
      <c r="C29" s="22"/>
      <c r="D29" s="22"/>
      <c r="P29" t="s">
        <v>424</v>
      </c>
    </row>
    <row r="30" spans="1:16">
      <c r="A30" s="22" t="s">
        <v>198</v>
      </c>
      <c r="B30" s="22" t="s">
        <v>206</v>
      </c>
      <c r="C30" s="22" t="s">
        <v>175</v>
      </c>
      <c r="D30" s="22" t="s">
        <v>223</v>
      </c>
      <c r="E30">
        <v>10</v>
      </c>
      <c r="G30" t="s">
        <v>570</v>
      </c>
      <c r="I30" t="s">
        <v>517</v>
      </c>
      <c r="P30">
        <f>2/10</f>
        <v>0.2</v>
      </c>
    </row>
    <row r="31" spans="1:16">
      <c r="A31" s="22" t="s">
        <v>199</v>
      </c>
      <c r="B31" s="22" t="s">
        <v>207</v>
      </c>
      <c r="C31" s="22" t="s">
        <v>222</v>
      </c>
      <c r="D31" s="22" t="s">
        <v>224</v>
      </c>
      <c r="E31">
        <v>8</v>
      </c>
      <c r="G31" t="s">
        <v>571</v>
      </c>
      <c r="L31" t="s">
        <v>518</v>
      </c>
    </row>
    <row r="32" spans="1:16">
      <c r="A32" s="22" t="s">
        <v>198</v>
      </c>
      <c r="B32" s="22" t="s">
        <v>208</v>
      </c>
      <c r="C32" s="22" t="s">
        <v>176</v>
      </c>
      <c r="D32" s="22" t="s">
        <v>225</v>
      </c>
      <c r="E32">
        <v>4</v>
      </c>
      <c r="G32" t="s">
        <v>468</v>
      </c>
      <c r="H32" t="s">
        <v>521</v>
      </c>
      <c r="L32" t="s">
        <v>519</v>
      </c>
    </row>
    <row r="33" spans="1:15">
      <c r="A33" s="22" t="s">
        <v>199</v>
      </c>
      <c r="B33" s="22" t="s">
        <v>209</v>
      </c>
      <c r="C33" s="22" t="s">
        <v>222</v>
      </c>
      <c r="D33" s="22" t="s">
        <v>330</v>
      </c>
      <c r="E33">
        <v>5</v>
      </c>
      <c r="G33" t="s">
        <v>451</v>
      </c>
      <c r="J33" t="s">
        <v>522</v>
      </c>
    </row>
    <row r="34" spans="1:15">
      <c r="A34" s="22" t="s">
        <v>198</v>
      </c>
      <c r="B34" s="22" t="s">
        <v>210</v>
      </c>
      <c r="C34" s="22" t="s">
        <v>182</v>
      </c>
      <c r="D34" s="22" t="s">
        <v>226</v>
      </c>
      <c r="E34">
        <v>17</v>
      </c>
      <c r="G34" t="s">
        <v>407</v>
      </c>
      <c r="H34" t="s">
        <v>454</v>
      </c>
      <c r="I34" t="s">
        <v>496</v>
      </c>
      <c r="L34" t="s">
        <v>523</v>
      </c>
    </row>
    <row r="35" spans="1:15">
      <c r="A35" s="22" t="s">
        <v>198</v>
      </c>
      <c r="B35" s="22" t="s">
        <v>211</v>
      </c>
      <c r="C35" s="22" t="s">
        <v>175</v>
      </c>
      <c r="D35" s="22" t="s">
        <v>227</v>
      </c>
      <c r="E35">
        <v>11</v>
      </c>
      <c r="F35" t="s">
        <v>419</v>
      </c>
      <c r="G35" t="s">
        <v>424</v>
      </c>
    </row>
    <row r="36" spans="1:15">
      <c r="A36" s="22" t="s">
        <v>200</v>
      </c>
      <c r="B36" s="22" t="s">
        <v>214</v>
      </c>
      <c r="C36" s="22" t="s">
        <v>175</v>
      </c>
      <c r="D36" s="22" t="s">
        <v>331</v>
      </c>
      <c r="E36">
        <v>5</v>
      </c>
      <c r="G36" t="s">
        <v>500</v>
      </c>
      <c r="H36" t="s">
        <v>524</v>
      </c>
    </row>
    <row r="37" spans="1:15">
      <c r="A37" s="22" t="s">
        <v>200</v>
      </c>
      <c r="B37" s="22" t="s">
        <v>215</v>
      </c>
      <c r="C37" s="22" t="s">
        <v>176</v>
      </c>
      <c r="D37" s="22" t="s">
        <v>332</v>
      </c>
      <c r="E37">
        <v>13</v>
      </c>
      <c r="G37" t="s">
        <v>468</v>
      </c>
      <c r="H37" t="s">
        <v>454</v>
      </c>
    </row>
    <row r="38" spans="1:15">
      <c r="A38" s="22" t="s">
        <v>200</v>
      </c>
      <c r="B38" s="22" t="s">
        <v>216</v>
      </c>
      <c r="C38" s="22" t="s">
        <v>182</v>
      </c>
      <c r="D38" s="22" t="s">
        <v>228</v>
      </c>
      <c r="E38">
        <v>19</v>
      </c>
      <c r="F38" t="s">
        <v>527</v>
      </c>
      <c r="G38" t="s">
        <v>525</v>
      </c>
      <c r="H38" t="s">
        <v>454</v>
      </c>
      <c r="I38" t="s">
        <v>526</v>
      </c>
      <c r="J38" t="s">
        <v>528</v>
      </c>
    </row>
    <row r="39" spans="1:15">
      <c r="A39" s="22" t="s">
        <v>200</v>
      </c>
      <c r="B39" s="22" t="s">
        <v>217</v>
      </c>
      <c r="C39" s="22" t="s">
        <v>182</v>
      </c>
      <c r="D39" s="22" t="s">
        <v>333</v>
      </c>
      <c r="E39">
        <v>11</v>
      </c>
      <c r="G39" t="s">
        <v>407</v>
      </c>
    </row>
    <row r="40" spans="1:15">
      <c r="A40" s="22" t="s">
        <v>200</v>
      </c>
      <c r="B40" s="22" t="s">
        <v>218</v>
      </c>
      <c r="C40" s="22" t="s">
        <v>175</v>
      </c>
      <c r="D40" s="22" t="s">
        <v>334</v>
      </c>
      <c r="E40">
        <v>9</v>
      </c>
      <c r="G40" t="s">
        <v>572</v>
      </c>
      <c r="I40" t="s">
        <v>410</v>
      </c>
    </row>
    <row r="41" spans="1:15">
      <c r="A41" s="22" t="s">
        <v>200</v>
      </c>
      <c r="B41" s="22" t="s">
        <v>221</v>
      </c>
      <c r="C41" s="22" t="s">
        <v>222</v>
      </c>
      <c r="D41" s="22" t="s">
        <v>335</v>
      </c>
      <c r="E41">
        <v>17</v>
      </c>
      <c r="F41" t="s">
        <v>451</v>
      </c>
      <c r="O41" t="s">
        <v>407</v>
      </c>
    </row>
    <row r="42" spans="1:15">
      <c r="A42" s="22" t="s">
        <v>229</v>
      </c>
      <c r="B42" s="22" t="s">
        <v>233</v>
      </c>
      <c r="C42" s="22" t="s">
        <v>254</v>
      </c>
      <c r="D42" s="22" t="s">
        <v>256</v>
      </c>
      <c r="E42">
        <v>22</v>
      </c>
      <c r="G42" t="s">
        <v>407</v>
      </c>
      <c r="H42" t="s">
        <v>107</v>
      </c>
      <c r="N42">
        <v>2014</v>
      </c>
      <c r="O42">
        <f>9/14</f>
        <v>0.6428571428571429</v>
      </c>
    </row>
    <row r="43" spans="1:15">
      <c r="A43" s="22" t="s">
        <v>229</v>
      </c>
      <c r="B43" s="22" t="s">
        <v>234</v>
      </c>
      <c r="C43" s="22" t="s">
        <v>254</v>
      </c>
      <c r="D43" s="22" t="s">
        <v>257</v>
      </c>
      <c r="E43">
        <v>22</v>
      </c>
      <c r="G43" t="s">
        <v>407</v>
      </c>
      <c r="H43" t="s">
        <v>451</v>
      </c>
      <c r="O43" t="s">
        <v>536</v>
      </c>
    </row>
    <row r="44" spans="1:15">
      <c r="A44" s="22" t="s">
        <v>230</v>
      </c>
      <c r="B44" s="22" t="s">
        <v>235</v>
      </c>
      <c r="C44" s="22" t="s">
        <v>175</v>
      </c>
      <c r="D44" s="22" t="s">
        <v>258</v>
      </c>
      <c r="E44">
        <v>3</v>
      </c>
      <c r="F44" t="s">
        <v>404</v>
      </c>
      <c r="G44" t="s">
        <v>407</v>
      </c>
      <c r="H44" t="s">
        <v>530</v>
      </c>
      <c r="O44">
        <f>3/14</f>
        <v>0.21428571428571427</v>
      </c>
    </row>
    <row r="45" spans="1:15">
      <c r="A45" s="22" t="s">
        <v>230</v>
      </c>
      <c r="B45" s="22" t="s">
        <v>236</v>
      </c>
      <c r="C45" s="22" t="s">
        <v>182</v>
      </c>
      <c r="D45" s="22" t="s">
        <v>259</v>
      </c>
      <c r="E45">
        <v>10</v>
      </c>
      <c r="G45" t="s">
        <v>573</v>
      </c>
      <c r="H45" t="s">
        <v>454</v>
      </c>
      <c r="O45" t="s">
        <v>424</v>
      </c>
    </row>
    <row r="46" spans="1:15">
      <c r="A46" s="22" t="s">
        <v>230</v>
      </c>
      <c r="B46" s="22" t="s">
        <v>237</v>
      </c>
      <c r="C46" s="22" t="s">
        <v>182</v>
      </c>
      <c r="D46" s="22" t="s">
        <v>260</v>
      </c>
      <c r="E46" s="22">
        <v>6</v>
      </c>
      <c r="G46" t="s">
        <v>407</v>
      </c>
      <c r="H46" t="s">
        <v>530</v>
      </c>
      <c r="I46" t="s">
        <v>532</v>
      </c>
      <c r="L46" t="s">
        <v>531</v>
      </c>
      <c r="M46" t="s">
        <v>416</v>
      </c>
      <c r="O46">
        <f>2/14</f>
        <v>0.14285714285714285</v>
      </c>
    </row>
    <row r="47" spans="1:15">
      <c r="A47" s="22" t="s">
        <v>230</v>
      </c>
      <c r="B47" s="22" t="s">
        <v>238</v>
      </c>
      <c r="C47" s="22" t="s">
        <v>255</v>
      </c>
      <c r="D47" s="22" t="s">
        <v>261</v>
      </c>
      <c r="E47">
        <v>11</v>
      </c>
      <c r="G47" t="s">
        <v>107</v>
      </c>
      <c r="H47" t="s">
        <v>533</v>
      </c>
      <c r="O47" t="s">
        <v>468</v>
      </c>
    </row>
    <row r="48" spans="1:15">
      <c r="A48" s="22" t="s">
        <v>230</v>
      </c>
      <c r="B48" s="22" t="s">
        <v>239</v>
      </c>
      <c r="C48" s="22" t="s">
        <v>182</v>
      </c>
      <c r="D48" s="22" t="s">
        <v>291</v>
      </c>
      <c r="E48">
        <v>10</v>
      </c>
      <c r="G48" t="s">
        <v>541</v>
      </c>
      <c r="H48" t="s">
        <v>454</v>
      </c>
      <c r="O48">
        <f>1/14</f>
        <v>7.1428571428571425E-2</v>
      </c>
    </row>
    <row r="49" spans="1:15">
      <c r="A49" s="22" t="s">
        <v>231</v>
      </c>
      <c r="B49" s="22" t="s">
        <v>240</v>
      </c>
      <c r="C49" s="22" t="s">
        <v>182</v>
      </c>
      <c r="D49" s="22" t="s">
        <v>262</v>
      </c>
      <c r="E49">
        <v>6</v>
      </c>
      <c r="G49" t="s">
        <v>536</v>
      </c>
      <c r="H49" t="s">
        <v>537</v>
      </c>
      <c r="I49" t="s">
        <v>535</v>
      </c>
      <c r="L49" t="s">
        <v>531</v>
      </c>
    </row>
    <row r="50" spans="1:15">
      <c r="A50" s="22" t="s">
        <v>231</v>
      </c>
      <c r="B50" s="22" t="s">
        <v>241</v>
      </c>
      <c r="C50" s="22" t="s">
        <v>255</v>
      </c>
      <c r="D50" s="22" t="s">
        <v>263</v>
      </c>
      <c r="E50">
        <v>9</v>
      </c>
      <c r="G50" t="s">
        <v>539</v>
      </c>
      <c r="L50" t="s">
        <v>538</v>
      </c>
    </row>
    <row r="51" spans="1:15">
      <c r="A51" s="22" t="s">
        <v>231</v>
      </c>
      <c r="B51" s="22" t="s">
        <v>242</v>
      </c>
      <c r="C51" s="22" t="s">
        <v>182</v>
      </c>
      <c r="D51" s="22" t="s">
        <v>264</v>
      </c>
      <c r="E51">
        <v>10</v>
      </c>
      <c r="G51" t="s">
        <v>464</v>
      </c>
      <c r="H51" t="s">
        <v>540</v>
      </c>
      <c r="I51" t="s">
        <v>496</v>
      </c>
      <c r="L51" t="s">
        <v>416</v>
      </c>
      <c r="M51" t="s">
        <v>448</v>
      </c>
    </row>
    <row r="52" spans="1:15">
      <c r="A52" s="22" t="s">
        <v>231</v>
      </c>
      <c r="B52" s="22" t="s">
        <v>243</v>
      </c>
      <c r="C52" s="22" t="s">
        <v>182</v>
      </c>
      <c r="D52" s="22" t="s">
        <v>265</v>
      </c>
      <c r="E52">
        <v>8</v>
      </c>
      <c r="G52" t="s">
        <v>407</v>
      </c>
      <c r="H52" t="s">
        <v>530</v>
      </c>
      <c r="I52" t="s">
        <v>574</v>
      </c>
      <c r="L52" t="s">
        <v>416</v>
      </c>
    </row>
    <row r="53" spans="1:15">
      <c r="A53" s="22" t="s">
        <v>231</v>
      </c>
      <c r="B53" s="22" t="s">
        <v>244</v>
      </c>
      <c r="C53" s="22" t="s">
        <v>182</v>
      </c>
      <c r="D53" s="22" t="s">
        <v>266</v>
      </c>
      <c r="E53">
        <v>3</v>
      </c>
      <c r="G53" t="s">
        <v>541</v>
      </c>
      <c r="J53" t="s">
        <v>542</v>
      </c>
      <c r="L53" t="s">
        <v>413</v>
      </c>
    </row>
    <row r="54" spans="1:15">
      <c r="A54" s="22" t="s">
        <v>231</v>
      </c>
      <c r="B54" s="22" t="s">
        <v>245</v>
      </c>
      <c r="C54" s="22" t="s">
        <v>182</v>
      </c>
      <c r="D54" s="22" t="s">
        <v>267</v>
      </c>
      <c r="E54">
        <v>10</v>
      </c>
      <c r="F54" t="s">
        <v>405</v>
      </c>
      <c r="G54" t="s">
        <v>575</v>
      </c>
      <c r="H54" t="s">
        <v>454</v>
      </c>
    </row>
    <row r="55" spans="1:15">
      <c r="A55" s="22" t="s">
        <v>231</v>
      </c>
      <c r="B55" s="22" t="s">
        <v>246</v>
      </c>
      <c r="C55" s="22" t="s">
        <v>255</v>
      </c>
      <c r="D55" s="22" t="s">
        <v>268</v>
      </c>
      <c r="E55">
        <v>9</v>
      </c>
      <c r="G55" t="s">
        <v>576</v>
      </c>
      <c r="H55" t="s">
        <v>547</v>
      </c>
      <c r="L55" t="s">
        <v>413</v>
      </c>
    </row>
    <row r="56" spans="1:15">
      <c r="A56" s="22" t="s">
        <v>231</v>
      </c>
      <c r="B56" s="22" t="s">
        <v>244</v>
      </c>
      <c r="C56" s="22" t="s">
        <v>182</v>
      </c>
      <c r="D56" s="22" t="s">
        <v>269</v>
      </c>
      <c r="E56">
        <v>13</v>
      </c>
      <c r="G56" t="s">
        <v>541</v>
      </c>
      <c r="H56" t="s">
        <v>454</v>
      </c>
    </row>
    <row r="57" spans="1:15">
      <c r="A57" s="22" t="s">
        <v>231</v>
      </c>
      <c r="B57" s="22" t="s">
        <v>247</v>
      </c>
      <c r="C57" s="22" t="s">
        <v>255</v>
      </c>
      <c r="D57" s="22" t="s">
        <v>270</v>
      </c>
      <c r="E57">
        <v>10</v>
      </c>
      <c r="G57" t="s">
        <v>548</v>
      </c>
      <c r="H57" t="s">
        <v>549</v>
      </c>
      <c r="I57" t="s">
        <v>496</v>
      </c>
    </row>
    <row r="58" spans="1:15">
      <c r="A58" s="22" t="s">
        <v>232</v>
      </c>
      <c r="B58" s="22" t="s">
        <v>248</v>
      </c>
      <c r="C58" s="22" t="s">
        <v>182</v>
      </c>
      <c r="D58" s="22" t="s">
        <v>271</v>
      </c>
      <c r="E58">
        <v>8</v>
      </c>
      <c r="F58" t="s">
        <v>577</v>
      </c>
      <c r="G58" t="s">
        <v>551</v>
      </c>
      <c r="H58" t="s">
        <v>454</v>
      </c>
      <c r="I58" t="s">
        <v>496</v>
      </c>
      <c r="K58" t="s">
        <v>550</v>
      </c>
      <c r="L58" t="s">
        <v>413</v>
      </c>
      <c r="N58">
        <v>2015</v>
      </c>
      <c r="O58" t="s">
        <v>407</v>
      </c>
    </row>
    <row r="59" spans="1:15">
      <c r="A59" s="22" t="s">
        <v>232</v>
      </c>
      <c r="B59" s="22" t="s">
        <v>249</v>
      </c>
      <c r="C59" s="22" t="s">
        <v>176</v>
      </c>
      <c r="D59" s="22" t="s">
        <v>272</v>
      </c>
      <c r="E59">
        <v>6</v>
      </c>
      <c r="G59" t="s">
        <v>552</v>
      </c>
      <c r="L59" t="s">
        <v>416</v>
      </c>
      <c r="O59">
        <f>7/12</f>
        <v>0.58333333333333337</v>
      </c>
    </row>
    <row r="60" spans="1:15">
      <c r="A60" s="22" t="s">
        <v>232</v>
      </c>
      <c r="B60" s="22" t="s">
        <v>250</v>
      </c>
      <c r="C60" s="22" t="s">
        <v>182</v>
      </c>
      <c r="D60" s="22" t="s">
        <v>273</v>
      </c>
      <c r="E60">
        <v>9</v>
      </c>
      <c r="F60" t="s">
        <v>554</v>
      </c>
      <c r="G60" t="s">
        <v>553</v>
      </c>
      <c r="H60" t="s">
        <v>454</v>
      </c>
      <c r="L60" t="s">
        <v>413</v>
      </c>
      <c r="O60" t="s">
        <v>468</v>
      </c>
    </row>
    <row r="61" spans="1:15">
      <c r="A61" s="22" t="s">
        <v>232</v>
      </c>
      <c r="B61" s="22" t="s">
        <v>251</v>
      </c>
      <c r="C61" s="22" t="s">
        <v>182</v>
      </c>
      <c r="D61" s="22" t="s">
        <v>274</v>
      </c>
      <c r="E61">
        <v>13</v>
      </c>
      <c r="F61" t="s">
        <v>455</v>
      </c>
      <c r="G61" t="s">
        <v>555</v>
      </c>
      <c r="H61" t="s">
        <v>556</v>
      </c>
      <c r="O61">
        <f>2/12</f>
        <v>0.16666666666666666</v>
      </c>
    </row>
    <row r="62" spans="1:15">
      <c r="A62" s="22" t="s">
        <v>232</v>
      </c>
      <c r="B62" s="22" t="s">
        <v>252</v>
      </c>
      <c r="C62" s="22" t="s">
        <v>255</v>
      </c>
      <c r="D62" s="22" t="s">
        <v>275</v>
      </c>
      <c r="E62">
        <v>15</v>
      </c>
      <c r="F62" t="s">
        <v>405</v>
      </c>
      <c r="G62" t="s">
        <v>557</v>
      </c>
      <c r="H62" t="s">
        <v>558</v>
      </c>
      <c r="O62" t="s">
        <v>424</v>
      </c>
    </row>
    <row r="63" spans="1:15">
      <c r="A63" s="22" t="s">
        <v>232</v>
      </c>
      <c r="B63" s="22" t="s">
        <v>253</v>
      </c>
      <c r="C63" s="22" t="s">
        <v>255</v>
      </c>
      <c r="D63" s="22" t="s">
        <v>276</v>
      </c>
      <c r="E63">
        <v>9</v>
      </c>
      <c r="F63" t="s">
        <v>405</v>
      </c>
      <c r="G63" t="s">
        <v>559</v>
      </c>
      <c r="H63" t="s">
        <v>454</v>
      </c>
      <c r="O63">
        <f>2/12</f>
        <v>0.16666666666666666</v>
      </c>
    </row>
    <row r="64" spans="1:15">
      <c r="A64" s="22" t="s">
        <v>230</v>
      </c>
      <c r="B64" s="22" t="s">
        <v>277</v>
      </c>
      <c r="C64" s="22" t="s">
        <v>254</v>
      </c>
      <c r="D64" s="22" t="s">
        <v>287</v>
      </c>
      <c r="E64">
        <v>22</v>
      </c>
      <c r="G64" t="s">
        <v>407</v>
      </c>
      <c r="H64" t="s">
        <v>107</v>
      </c>
      <c r="O64" t="s">
        <v>536</v>
      </c>
    </row>
    <row r="65" spans="1:15">
      <c r="A65" s="22" t="s">
        <v>229</v>
      </c>
      <c r="B65" s="22" t="s">
        <v>278</v>
      </c>
      <c r="C65" s="22" t="s">
        <v>254</v>
      </c>
      <c r="D65" s="22" t="s">
        <v>288</v>
      </c>
      <c r="E65">
        <v>22</v>
      </c>
      <c r="G65" t="s">
        <v>407</v>
      </c>
      <c r="H65" t="s">
        <v>451</v>
      </c>
      <c r="O65">
        <f>1/12</f>
        <v>8.3333333333333329E-2</v>
      </c>
    </row>
    <row r="66" spans="1:15">
      <c r="A66" s="22" t="s">
        <v>230</v>
      </c>
      <c r="B66" s="22" t="s">
        <v>279</v>
      </c>
      <c r="C66" s="22" t="s">
        <v>286</v>
      </c>
      <c r="D66" s="22" t="s">
        <v>289</v>
      </c>
      <c r="E66">
        <v>4</v>
      </c>
      <c r="G66" t="s">
        <v>407</v>
      </c>
      <c r="H66" t="s">
        <v>107</v>
      </c>
    </row>
    <row r="67" spans="1:15">
      <c r="A67" s="22" t="s">
        <v>229</v>
      </c>
      <c r="B67" s="22" t="s">
        <v>280</v>
      </c>
      <c r="C67" s="22" t="s">
        <v>254</v>
      </c>
      <c r="D67" s="22" t="s">
        <v>257</v>
      </c>
      <c r="E67">
        <v>4</v>
      </c>
      <c r="G67" t="s">
        <v>407</v>
      </c>
      <c r="H67" t="s">
        <v>451</v>
      </c>
    </row>
    <row r="68" spans="1:15">
      <c r="A68" s="22" t="s">
        <v>230</v>
      </c>
      <c r="B68" s="22" t="s">
        <v>281</v>
      </c>
      <c r="C68" s="22" t="s">
        <v>175</v>
      </c>
      <c r="D68" s="22" t="s">
        <v>258</v>
      </c>
      <c r="E68">
        <v>3</v>
      </c>
      <c r="G68" t="s">
        <v>560</v>
      </c>
      <c r="H68" t="s">
        <v>404</v>
      </c>
      <c r="I68" t="s">
        <v>454</v>
      </c>
      <c r="L68" t="s">
        <v>413</v>
      </c>
    </row>
    <row r="69" spans="1:15">
      <c r="A69" s="22" t="s">
        <v>230</v>
      </c>
      <c r="B69" s="22" t="s">
        <v>282</v>
      </c>
      <c r="C69" s="22" t="s">
        <v>175</v>
      </c>
      <c r="D69" s="22" t="s">
        <v>259</v>
      </c>
      <c r="E69">
        <v>11</v>
      </c>
      <c r="G69" t="s">
        <v>541</v>
      </c>
      <c r="H69" t="s">
        <v>509</v>
      </c>
      <c r="L69" t="s">
        <v>448</v>
      </c>
    </row>
    <row r="70" spans="1:15">
      <c r="A70" s="22" t="s">
        <v>230</v>
      </c>
      <c r="B70" s="22" t="s">
        <v>283</v>
      </c>
      <c r="C70" s="22" t="s">
        <v>222</v>
      </c>
      <c r="D70" s="22" t="s">
        <v>290</v>
      </c>
      <c r="E70">
        <v>6</v>
      </c>
      <c r="G70" t="s">
        <v>407</v>
      </c>
      <c r="H70" t="s">
        <v>454</v>
      </c>
      <c r="I70" t="s">
        <v>107</v>
      </c>
    </row>
    <row r="71" spans="1:15">
      <c r="A71" s="22" t="s">
        <v>230</v>
      </c>
      <c r="B71" s="22" t="s">
        <v>284</v>
      </c>
      <c r="C71" s="22" t="s">
        <v>222</v>
      </c>
      <c r="D71" s="22" t="s">
        <v>261</v>
      </c>
      <c r="E71">
        <v>10</v>
      </c>
      <c r="G71" t="s">
        <v>107</v>
      </c>
      <c r="H71" t="s">
        <v>533</v>
      </c>
    </row>
    <row r="72" spans="1:15">
      <c r="A72" s="22" t="s">
        <v>230</v>
      </c>
      <c r="B72" s="22" t="s">
        <v>285</v>
      </c>
      <c r="C72" s="22" t="s">
        <v>175</v>
      </c>
      <c r="D72" s="22" t="s">
        <v>291</v>
      </c>
      <c r="E72">
        <v>6</v>
      </c>
      <c r="G72" t="s">
        <v>541</v>
      </c>
    </row>
    <row r="73" spans="1:15">
      <c r="A73" s="22" t="s">
        <v>292</v>
      </c>
      <c r="B73" s="22" t="s">
        <v>294</v>
      </c>
      <c r="C73" s="22" t="s">
        <v>295</v>
      </c>
      <c r="D73" s="22" t="s">
        <v>296</v>
      </c>
      <c r="N73">
        <v>2015</v>
      </c>
      <c r="O73" t="s">
        <v>407</v>
      </c>
    </row>
    <row r="74" spans="1:15">
      <c r="A74" s="22" t="s">
        <v>292</v>
      </c>
      <c r="B74" s="22" t="s">
        <v>297</v>
      </c>
      <c r="C74" s="22" t="s">
        <v>295</v>
      </c>
      <c r="D74" s="22" t="s">
        <v>298</v>
      </c>
      <c r="O74">
        <v>0.43</v>
      </c>
    </row>
    <row r="75" spans="1:15">
      <c r="A75" s="22" t="s">
        <v>292</v>
      </c>
      <c r="B75" s="22" t="s">
        <v>299</v>
      </c>
      <c r="C75" s="22" t="s">
        <v>295</v>
      </c>
      <c r="D75" s="22" t="s">
        <v>300</v>
      </c>
      <c r="O75" t="s">
        <v>468</v>
      </c>
    </row>
    <row r="76" spans="1:15">
      <c r="A76" s="22" t="s">
        <v>292</v>
      </c>
      <c r="B76" s="22" t="s">
        <v>301</v>
      </c>
      <c r="C76" s="22" t="s">
        <v>175</v>
      </c>
      <c r="D76" s="22" t="s">
        <v>302</v>
      </c>
      <c r="O76">
        <v>0.14000000000000001</v>
      </c>
    </row>
    <row r="77" spans="1:15">
      <c r="A77" s="22" t="s">
        <v>292</v>
      </c>
      <c r="B77" s="22" t="s">
        <v>303</v>
      </c>
      <c r="C77" s="22" t="s">
        <v>175</v>
      </c>
      <c r="D77" s="22" t="s">
        <v>304</v>
      </c>
      <c r="O77" t="s">
        <v>424</v>
      </c>
    </row>
    <row r="78" spans="1:15">
      <c r="A78" s="22" t="s">
        <v>292</v>
      </c>
      <c r="B78" s="22" t="s">
        <v>305</v>
      </c>
      <c r="C78" s="22" t="s">
        <v>175</v>
      </c>
      <c r="D78" s="22" t="s">
        <v>306</v>
      </c>
      <c r="O78">
        <v>0.21</v>
      </c>
    </row>
    <row r="79" spans="1:15">
      <c r="A79" s="22" t="s">
        <v>292</v>
      </c>
      <c r="B79" s="22" t="s">
        <v>307</v>
      </c>
      <c r="C79" s="22" t="s">
        <v>175</v>
      </c>
      <c r="D79" s="22" t="s">
        <v>308</v>
      </c>
      <c r="O79" t="s">
        <v>536</v>
      </c>
    </row>
    <row r="80" spans="1:15">
      <c r="A80" s="22" t="s">
        <v>293</v>
      </c>
      <c r="B80" s="22" t="s">
        <v>309</v>
      </c>
      <c r="C80" s="22" t="s">
        <v>175</v>
      </c>
      <c r="D80" s="22" t="s">
        <v>310</v>
      </c>
      <c r="O80">
        <v>0.12</v>
      </c>
    </row>
    <row r="81" spans="1:15">
      <c r="A81" s="22" t="s">
        <v>293</v>
      </c>
      <c r="B81" s="22" t="s">
        <v>311</v>
      </c>
      <c r="C81" s="22" t="s">
        <v>295</v>
      </c>
      <c r="D81" s="22" t="s">
        <v>312</v>
      </c>
    </row>
    <row r="82" spans="1:15">
      <c r="A82" s="22" t="s">
        <v>293</v>
      </c>
      <c r="B82" s="22" t="s">
        <v>313</v>
      </c>
      <c r="C82" s="22" t="s">
        <v>175</v>
      </c>
      <c r="D82" s="22" t="s">
        <v>314</v>
      </c>
    </row>
    <row r="83" spans="1:15">
      <c r="A83" s="22"/>
      <c r="B83" s="22"/>
      <c r="C83" s="22"/>
      <c r="D83" s="22"/>
    </row>
    <row r="84" spans="1:15" ht="12.4" customHeight="1">
      <c r="F84" t="s">
        <v>562</v>
      </c>
      <c r="G84" t="s">
        <v>563</v>
      </c>
      <c r="H84" t="s">
        <v>564</v>
      </c>
      <c r="I84" t="s">
        <v>565</v>
      </c>
      <c r="J84" t="s">
        <v>109</v>
      </c>
      <c r="L84" t="s">
        <v>412</v>
      </c>
      <c r="N84">
        <v>2017</v>
      </c>
      <c r="O84" t="s">
        <v>407</v>
      </c>
    </row>
    <row r="85" spans="1:15">
      <c r="A85" t="s">
        <v>32</v>
      </c>
      <c r="B85" t="s">
        <v>28</v>
      </c>
      <c r="C85" t="s">
        <v>182</v>
      </c>
      <c r="D85" t="s">
        <v>31</v>
      </c>
      <c r="F85" t="s">
        <v>400</v>
      </c>
      <c r="G85" t="s">
        <v>424</v>
      </c>
      <c r="H85" t="s">
        <v>401</v>
      </c>
      <c r="I85" t="s">
        <v>402</v>
      </c>
      <c r="L85" t="s">
        <v>413</v>
      </c>
      <c r="O85">
        <f>1/7</f>
        <v>0.14285714285714285</v>
      </c>
    </row>
    <row r="86" spans="1:15">
      <c r="A86" t="s">
        <v>33</v>
      </c>
      <c r="B86" t="s">
        <v>39</v>
      </c>
      <c r="C86" t="s">
        <v>182</v>
      </c>
      <c r="D86" t="s">
        <v>403</v>
      </c>
      <c r="F86" t="s">
        <v>405</v>
      </c>
      <c r="G86" t="s">
        <v>588</v>
      </c>
      <c r="L86" t="s">
        <v>413</v>
      </c>
      <c r="O86" t="s">
        <v>424</v>
      </c>
    </row>
    <row r="87" spans="1:15">
      <c r="A87" t="s">
        <v>34</v>
      </c>
      <c r="B87" t="s">
        <v>42</v>
      </c>
      <c r="C87" t="s">
        <v>182</v>
      </c>
      <c r="D87" t="s">
        <v>406</v>
      </c>
      <c r="G87" t="s">
        <v>407</v>
      </c>
      <c r="H87" t="s">
        <v>404</v>
      </c>
      <c r="L87" t="s">
        <v>413</v>
      </c>
      <c r="O87">
        <f>6/7</f>
        <v>0.8571428571428571</v>
      </c>
    </row>
    <row r="88" spans="1:15">
      <c r="A88" t="s">
        <v>35</v>
      </c>
      <c r="B88" t="s">
        <v>44</v>
      </c>
      <c r="C88" t="s">
        <v>182</v>
      </c>
      <c r="D88" t="s">
        <v>408</v>
      </c>
      <c r="G88" t="s">
        <v>410</v>
      </c>
      <c r="H88" t="s">
        <v>409</v>
      </c>
      <c r="L88" t="s">
        <v>413</v>
      </c>
    </row>
    <row r="89" spans="1:15">
      <c r="A89" t="s">
        <v>36</v>
      </c>
      <c r="B89" t="s">
        <v>45</v>
      </c>
      <c r="C89" t="s">
        <v>182</v>
      </c>
      <c r="D89" t="s">
        <v>411</v>
      </c>
      <c r="F89" t="s">
        <v>400</v>
      </c>
      <c r="G89" t="s">
        <v>414</v>
      </c>
      <c r="H89" t="s">
        <v>404</v>
      </c>
      <c r="L89" t="s">
        <v>413</v>
      </c>
    </row>
    <row r="90" spans="1:15">
      <c r="A90" t="s">
        <v>37</v>
      </c>
      <c r="B90" t="s">
        <v>48</v>
      </c>
      <c r="C90" t="s">
        <v>417</v>
      </c>
      <c r="D90" t="s">
        <v>415</v>
      </c>
      <c r="F90" t="s">
        <v>419</v>
      </c>
      <c r="G90" t="s">
        <v>107</v>
      </c>
      <c r="L90" t="s">
        <v>416</v>
      </c>
    </row>
    <row r="91" spans="1:15">
      <c r="A91" t="s">
        <v>38</v>
      </c>
      <c r="B91" t="s">
        <v>50</v>
      </c>
      <c r="C91" t="s">
        <v>182</v>
      </c>
      <c r="D91" t="s">
        <v>418</v>
      </c>
      <c r="F91" t="s">
        <v>429</v>
      </c>
      <c r="G91" t="s">
        <v>424</v>
      </c>
      <c r="H91" t="s">
        <v>420</v>
      </c>
    </row>
    <row r="92" spans="1:15">
      <c r="A92" t="s">
        <v>51</v>
      </c>
      <c r="B92" t="s">
        <v>422</v>
      </c>
      <c r="C92" t="s">
        <v>423</v>
      </c>
      <c r="D92" t="s">
        <v>421</v>
      </c>
      <c r="G92" t="s">
        <v>578</v>
      </c>
      <c r="L92" t="s">
        <v>416</v>
      </c>
      <c r="N92">
        <v>2018</v>
      </c>
      <c r="O92" t="s">
        <v>407</v>
      </c>
    </row>
    <row r="93" spans="1:15">
      <c r="A93" t="s">
        <v>52</v>
      </c>
      <c r="B93" t="s">
        <v>430</v>
      </c>
      <c r="C93" t="s">
        <v>182</v>
      </c>
      <c r="D93" t="s">
        <v>426</v>
      </c>
      <c r="F93" t="s">
        <v>404</v>
      </c>
      <c r="G93" t="s">
        <v>414</v>
      </c>
      <c r="J93" t="s">
        <v>579</v>
      </c>
      <c r="O93">
        <f>1/8</f>
        <v>0.125</v>
      </c>
    </row>
    <row r="94" spans="1:15">
      <c r="A94" t="s">
        <v>53</v>
      </c>
      <c r="B94" t="s">
        <v>61</v>
      </c>
      <c r="C94" t="s">
        <v>182</v>
      </c>
      <c r="D94" t="s">
        <v>431</v>
      </c>
      <c r="G94" t="s">
        <v>589</v>
      </c>
      <c r="L94" t="s">
        <v>432</v>
      </c>
      <c r="O94" t="s">
        <v>424</v>
      </c>
    </row>
    <row r="95" spans="1:15">
      <c r="A95" t="s">
        <v>54</v>
      </c>
      <c r="B95" t="s">
        <v>63</v>
      </c>
      <c r="C95" t="s">
        <v>182</v>
      </c>
      <c r="D95" t="s">
        <v>434</v>
      </c>
      <c r="G95" t="s">
        <v>580</v>
      </c>
      <c r="H95" t="s">
        <v>438</v>
      </c>
      <c r="L95" t="s">
        <v>435</v>
      </c>
      <c r="M95" t="s">
        <v>436</v>
      </c>
      <c r="O95">
        <f>7/8</f>
        <v>0.875</v>
      </c>
    </row>
    <row r="96" spans="1:15">
      <c r="A96" t="s">
        <v>55</v>
      </c>
      <c r="B96" t="s">
        <v>441</v>
      </c>
      <c r="C96" t="s">
        <v>442</v>
      </c>
      <c r="D96" t="s">
        <v>440</v>
      </c>
      <c r="G96" t="s">
        <v>581</v>
      </c>
      <c r="L96" t="s">
        <v>444</v>
      </c>
    </row>
    <row r="97" spans="1:15">
      <c r="A97" t="s">
        <v>56</v>
      </c>
      <c r="B97" t="s">
        <v>66</v>
      </c>
      <c r="C97" t="s">
        <v>182</v>
      </c>
      <c r="D97" t="s">
        <v>445</v>
      </c>
      <c r="G97" t="s">
        <v>582</v>
      </c>
      <c r="H97" t="s">
        <v>449</v>
      </c>
      <c r="L97" t="s">
        <v>448</v>
      </c>
    </row>
    <row r="98" spans="1:15">
      <c r="A98" t="s">
        <v>57</v>
      </c>
      <c r="B98" t="s">
        <v>68</v>
      </c>
      <c r="C98" t="s">
        <v>474</v>
      </c>
      <c r="D98" t="s">
        <v>450</v>
      </c>
      <c r="H98" t="s">
        <v>449</v>
      </c>
      <c r="L98" t="s">
        <v>444</v>
      </c>
    </row>
    <row r="99" spans="1:15">
      <c r="A99" t="s">
        <v>70</v>
      </c>
      <c r="B99" t="s">
        <v>84</v>
      </c>
      <c r="C99" t="s">
        <v>182</v>
      </c>
      <c r="D99" t="s">
        <v>453</v>
      </c>
      <c r="F99" t="s">
        <v>455</v>
      </c>
      <c r="G99" t="s">
        <v>414</v>
      </c>
      <c r="H99" t="s">
        <v>454</v>
      </c>
      <c r="N99">
        <v>2019</v>
      </c>
      <c r="O99" t="s">
        <v>424</v>
      </c>
    </row>
    <row r="100" spans="1:15">
      <c r="A100" t="s">
        <v>71</v>
      </c>
      <c r="B100" t="s">
        <v>457</v>
      </c>
      <c r="C100" t="s">
        <v>182</v>
      </c>
      <c r="D100" t="s">
        <v>456</v>
      </c>
      <c r="F100" t="s">
        <v>455</v>
      </c>
      <c r="G100" t="s">
        <v>414</v>
      </c>
      <c r="H100" t="s">
        <v>449</v>
      </c>
      <c r="I100" t="s">
        <v>458</v>
      </c>
      <c r="O100">
        <f>7/9</f>
        <v>0.77777777777777779</v>
      </c>
    </row>
    <row r="101" spans="1:15">
      <c r="A101" t="s">
        <v>72</v>
      </c>
      <c r="B101" t="s">
        <v>88</v>
      </c>
      <c r="C101" t="s">
        <v>182</v>
      </c>
      <c r="D101" t="s">
        <v>87</v>
      </c>
      <c r="F101" t="s">
        <v>460</v>
      </c>
      <c r="G101" t="s">
        <v>459</v>
      </c>
      <c r="O101" t="s">
        <v>536</v>
      </c>
    </row>
    <row r="102" spans="1:15">
      <c r="A102" t="s">
        <v>73</v>
      </c>
      <c r="B102" t="s">
        <v>89</v>
      </c>
      <c r="C102" t="s">
        <v>182</v>
      </c>
      <c r="D102" t="s">
        <v>90</v>
      </c>
      <c r="F102" t="s">
        <v>446</v>
      </c>
      <c r="G102" t="s">
        <v>414</v>
      </c>
      <c r="H102" t="s">
        <v>420</v>
      </c>
      <c r="O102">
        <f>1/9</f>
        <v>0.1111111111111111</v>
      </c>
    </row>
    <row r="103" spans="1:15">
      <c r="A103" t="s">
        <v>74</v>
      </c>
      <c r="B103" t="s">
        <v>91</v>
      </c>
      <c r="C103" t="s">
        <v>182</v>
      </c>
      <c r="D103" t="s">
        <v>461</v>
      </c>
      <c r="F103" t="s">
        <v>419</v>
      </c>
      <c r="G103" t="s">
        <v>583</v>
      </c>
      <c r="H103" t="s">
        <v>409</v>
      </c>
      <c r="L103" t="s">
        <v>462</v>
      </c>
      <c r="O103" t="s">
        <v>468</v>
      </c>
    </row>
    <row r="104" spans="1:15">
      <c r="A104" t="s">
        <v>75</v>
      </c>
      <c r="B104" t="s">
        <v>94</v>
      </c>
      <c r="C104" t="s">
        <v>182</v>
      </c>
      <c r="D104" t="s">
        <v>465</v>
      </c>
      <c r="F104" t="s">
        <v>592</v>
      </c>
      <c r="G104" t="s">
        <v>414</v>
      </c>
      <c r="H104" t="s">
        <v>454</v>
      </c>
      <c r="L104" t="s">
        <v>466</v>
      </c>
      <c r="M104" t="s">
        <v>444</v>
      </c>
      <c r="O104">
        <f>1/9</f>
        <v>0.1111111111111111</v>
      </c>
    </row>
    <row r="105" spans="1:15">
      <c r="A105" t="s">
        <v>76</v>
      </c>
      <c r="B105" t="s">
        <v>68</v>
      </c>
      <c r="C105" t="s">
        <v>452</v>
      </c>
      <c r="D105" t="s">
        <v>467</v>
      </c>
      <c r="G105" t="s">
        <v>584</v>
      </c>
      <c r="H105" t="s">
        <v>449</v>
      </c>
      <c r="L105" t="s">
        <v>444</v>
      </c>
    </row>
    <row r="106" spans="1:15">
      <c r="A106" t="s">
        <v>77</v>
      </c>
      <c r="B106" t="s">
        <v>96</v>
      </c>
      <c r="C106" t="s">
        <v>473</v>
      </c>
      <c r="D106" t="s">
        <v>469</v>
      </c>
      <c r="F106" t="s">
        <v>470</v>
      </c>
      <c r="G106" t="s">
        <v>471</v>
      </c>
      <c r="H106" t="s">
        <v>472</v>
      </c>
      <c r="L106" t="s">
        <v>444</v>
      </c>
    </row>
    <row r="107" spans="1:15">
      <c r="A107" t="s">
        <v>78</v>
      </c>
      <c r="B107" t="s">
        <v>99</v>
      </c>
      <c r="C107" t="s">
        <v>476</v>
      </c>
      <c r="D107" t="s">
        <v>475</v>
      </c>
      <c r="G107" t="s">
        <v>585</v>
      </c>
      <c r="H107" t="s">
        <v>410</v>
      </c>
      <c r="I107" t="s">
        <v>449</v>
      </c>
      <c r="L107" t="s">
        <v>477</v>
      </c>
    </row>
    <row r="108" spans="1:15">
      <c r="A108" t="s">
        <v>79</v>
      </c>
      <c r="B108" s="22" t="s">
        <v>590</v>
      </c>
      <c r="C108" s="22" t="s">
        <v>255</v>
      </c>
      <c r="D108" s="22" t="s">
        <v>270</v>
      </c>
      <c r="F108" t="s">
        <v>548</v>
      </c>
      <c r="G108" t="s">
        <v>591</v>
      </c>
      <c r="H108" t="s">
        <v>549</v>
      </c>
      <c r="I108" t="s">
        <v>496</v>
      </c>
    </row>
    <row r="109" spans="1:15">
      <c r="A109" t="s">
        <v>80</v>
      </c>
      <c r="B109" t="s">
        <v>489</v>
      </c>
      <c r="C109" t="s">
        <v>480</v>
      </c>
      <c r="D109" t="s">
        <v>479</v>
      </c>
      <c r="F109" t="s">
        <v>481</v>
      </c>
      <c r="G109" t="s">
        <v>460</v>
      </c>
      <c r="J109" t="s">
        <v>482</v>
      </c>
    </row>
    <row r="110" spans="1:15">
      <c r="A110" t="s">
        <v>81</v>
      </c>
      <c r="B110" t="s">
        <v>102</v>
      </c>
      <c r="C110" t="s">
        <v>480</v>
      </c>
      <c r="D110" t="s">
        <v>483</v>
      </c>
      <c r="F110" t="s">
        <v>484</v>
      </c>
      <c r="G110" t="s">
        <v>485</v>
      </c>
    </row>
    <row r="111" spans="1:15">
      <c r="A111" t="s">
        <v>82</v>
      </c>
      <c r="B111" t="s">
        <v>104</v>
      </c>
      <c r="C111" t="s">
        <v>182</v>
      </c>
      <c r="D111" t="s">
        <v>488</v>
      </c>
      <c r="G111" t="s">
        <v>424</v>
      </c>
      <c r="H111" t="s">
        <v>486</v>
      </c>
      <c r="I111" t="s">
        <v>454</v>
      </c>
      <c r="J111" t="s">
        <v>487</v>
      </c>
      <c r="L111" t="s">
        <v>444</v>
      </c>
      <c r="M111" t="s">
        <v>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E7BD-B781-425A-86D2-C30E7AB97F37}">
  <dimension ref="A1:P121"/>
  <sheetViews>
    <sheetView topLeftCell="A94" workbookViewId="0">
      <selection activeCell="Q40" sqref="Q40"/>
    </sheetView>
  </sheetViews>
  <sheetFormatPr defaultRowHeight="12.75"/>
  <sheetData>
    <row r="1" spans="1:16">
      <c r="A1" s="22" t="s">
        <v>159</v>
      </c>
      <c r="B1" s="22" t="s">
        <v>155</v>
      </c>
      <c r="C1" s="22" t="s">
        <v>174</v>
      </c>
      <c r="D1" s="22" t="s">
        <v>30</v>
      </c>
      <c r="E1" t="s">
        <v>158</v>
      </c>
      <c r="F1" t="s">
        <v>562</v>
      </c>
      <c r="G1" t="s">
        <v>563</v>
      </c>
      <c r="H1" t="s">
        <v>564</v>
      </c>
      <c r="I1" t="s">
        <v>565</v>
      </c>
      <c r="J1" t="s">
        <v>109</v>
      </c>
      <c r="L1" t="s">
        <v>412</v>
      </c>
      <c r="O1" t="s">
        <v>3</v>
      </c>
      <c r="P1" t="s">
        <v>586</v>
      </c>
    </row>
    <row r="2" spans="1:16">
      <c r="A2" s="22" t="s">
        <v>160</v>
      </c>
      <c r="B2" s="22" t="s">
        <v>161</v>
      </c>
      <c r="C2" s="22" t="s">
        <v>175</v>
      </c>
      <c r="D2" s="22" t="s">
        <v>177</v>
      </c>
      <c r="E2">
        <v>28</v>
      </c>
      <c r="G2" t="s">
        <v>424</v>
      </c>
      <c r="L2" t="s">
        <v>413</v>
      </c>
      <c r="O2">
        <v>2011</v>
      </c>
      <c r="P2" t="s">
        <v>407</v>
      </c>
    </row>
    <row r="3" spans="1:16">
      <c r="A3" s="22" t="s">
        <v>160</v>
      </c>
      <c r="B3" s="22" t="s">
        <v>162</v>
      </c>
      <c r="C3" s="22" t="s">
        <v>175</v>
      </c>
      <c r="D3" s="22" t="s">
        <v>325</v>
      </c>
      <c r="E3">
        <v>16</v>
      </c>
      <c r="G3" t="s">
        <v>561</v>
      </c>
      <c r="J3" t="s">
        <v>490</v>
      </c>
      <c r="L3" t="s">
        <v>413</v>
      </c>
      <c r="P3">
        <f>8/13</f>
        <v>0.61538461538461542</v>
      </c>
    </row>
    <row r="4" spans="1:16">
      <c r="A4" s="22" t="s">
        <v>160</v>
      </c>
      <c r="B4" s="22" t="s">
        <v>163</v>
      </c>
      <c r="C4" s="22" t="s">
        <v>175</v>
      </c>
      <c r="D4" s="22" t="s">
        <v>178</v>
      </c>
      <c r="E4">
        <v>25</v>
      </c>
      <c r="G4" t="s">
        <v>407</v>
      </c>
      <c r="L4" t="s">
        <v>413</v>
      </c>
      <c r="P4" t="s">
        <v>587</v>
      </c>
    </row>
    <row r="5" spans="1:16">
      <c r="A5" s="22" t="s">
        <v>164</v>
      </c>
      <c r="B5" s="22" t="s">
        <v>165</v>
      </c>
      <c r="C5" s="22" t="s">
        <v>175</v>
      </c>
      <c r="D5" s="22" t="s">
        <v>179</v>
      </c>
      <c r="E5">
        <v>41</v>
      </c>
      <c r="G5" t="s">
        <v>407</v>
      </c>
      <c r="L5" t="s">
        <v>491</v>
      </c>
      <c r="P5">
        <f>4/13</f>
        <v>0.30769230769230771</v>
      </c>
    </row>
    <row r="6" spans="1:16">
      <c r="A6" s="22" t="s">
        <v>160</v>
      </c>
      <c r="B6" s="22" t="s">
        <v>166</v>
      </c>
      <c r="C6" s="22" t="s">
        <v>175</v>
      </c>
      <c r="D6" s="22" t="s">
        <v>180</v>
      </c>
      <c r="E6">
        <v>4</v>
      </c>
      <c r="G6" t="s">
        <v>468</v>
      </c>
      <c r="H6" t="s">
        <v>492</v>
      </c>
    </row>
    <row r="7" spans="1:16">
      <c r="A7" s="22" t="s">
        <v>160</v>
      </c>
      <c r="B7" s="22" t="s">
        <v>167</v>
      </c>
      <c r="C7" s="22" t="s">
        <v>175</v>
      </c>
      <c r="D7" s="22" t="s">
        <v>326</v>
      </c>
      <c r="E7">
        <v>7</v>
      </c>
      <c r="G7" t="s">
        <v>498</v>
      </c>
      <c r="H7" t="s">
        <v>495</v>
      </c>
      <c r="I7" t="s">
        <v>496</v>
      </c>
      <c r="J7" t="s">
        <v>566</v>
      </c>
      <c r="L7" t="s">
        <v>491</v>
      </c>
    </row>
    <row r="8" spans="1:16">
      <c r="A8" s="22" t="s">
        <v>160</v>
      </c>
      <c r="B8" s="22" t="s">
        <v>168</v>
      </c>
      <c r="C8" s="22" t="s">
        <v>176</v>
      </c>
      <c r="D8" s="22" t="s">
        <v>181</v>
      </c>
      <c r="E8">
        <v>5</v>
      </c>
      <c r="F8" t="s">
        <v>419</v>
      </c>
      <c r="G8" t="s">
        <v>567</v>
      </c>
    </row>
    <row r="9" spans="1:16">
      <c r="A9" s="22" t="s">
        <v>160</v>
      </c>
      <c r="B9" s="22" t="s">
        <v>169</v>
      </c>
      <c r="C9" s="22" t="s">
        <v>175</v>
      </c>
      <c r="D9" s="22" t="s">
        <v>327</v>
      </c>
      <c r="E9">
        <v>17</v>
      </c>
      <c r="F9" t="s">
        <v>419</v>
      </c>
      <c r="G9" t="s">
        <v>568</v>
      </c>
      <c r="L9" t="s">
        <v>503</v>
      </c>
    </row>
    <row r="10" spans="1:16">
      <c r="A10" s="22" t="s">
        <v>160</v>
      </c>
      <c r="B10" s="22" t="s">
        <v>165</v>
      </c>
      <c r="C10" s="22" t="s">
        <v>175</v>
      </c>
      <c r="D10" s="22" t="s">
        <v>328</v>
      </c>
      <c r="E10">
        <v>23</v>
      </c>
      <c r="G10" t="s">
        <v>407</v>
      </c>
      <c r="H10" t="s">
        <v>454</v>
      </c>
      <c r="I10" t="s">
        <v>504</v>
      </c>
      <c r="L10" t="s">
        <v>503</v>
      </c>
    </row>
    <row r="11" spans="1:16">
      <c r="A11" s="22" t="s">
        <v>164</v>
      </c>
      <c r="B11" s="22" t="s">
        <v>170</v>
      </c>
      <c r="C11" s="22" t="s">
        <v>176</v>
      </c>
      <c r="D11" s="22" t="s">
        <v>505</v>
      </c>
      <c r="E11">
        <v>13</v>
      </c>
      <c r="G11" t="s">
        <v>407</v>
      </c>
    </row>
    <row r="12" spans="1:16">
      <c r="A12" s="22" t="s">
        <v>164</v>
      </c>
      <c r="B12" s="22" t="s">
        <v>171</v>
      </c>
      <c r="C12" s="22" t="s">
        <v>175</v>
      </c>
      <c r="D12" s="22" t="s">
        <v>329</v>
      </c>
      <c r="E12">
        <v>14</v>
      </c>
      <c r="G12" t="s">
        <v>407</v>
      </c>
      <c r="H12" t="s">
        <v>454</v>
      </c>
      <c r="L12" t="s">
        <v>506</v>
      </c>
    </row>
    <row r="13" spans="1:16">
      <c r="A13" s="22" t="s">
        <v>164</v>
      </c>
      <c r="B13" s="22" t="s">
        <v>172</v>
      </c>
      <c r="C13" s="22" t="s">
        <v>175</v>
      </c>
      <c r="D13" s="22" t="s">
        <v>507</v>
      </c>
      <c r="E13">
        <v>29</v>
      </c>
      <c r="F13" t="s">
        <v>569</v>
      </c>
      <c r="G13" t="s">
        <v>567</v>
      </c>
      <c r="L13" t="s">
        <v>506</v>
      </c>
    </row>
    <row r="14" spans="1:16">
      <c r="A14" s="22" t="s">
        <v>164</v>
      </c>
      <c r="B14" s="22" t="s">
        <v>173</v>
      </c>
      <c r="C14" s="22" t="s">
        <v>175</v>
      </c>
      <c r="D14" s="22" t="s">
        <v>510</v>
      </c>
      <c r="E14">
        <v>6</v>
      </c>
      <c r="G14" t="s">
        <v>499</v>
      </c>
      <c r="I14" t="s">
        <v>511</v>
      </c>
      <c r="L14" t="s">
        <v>512</v>
      </c>
      <c r="M14" t="s">
        <v>513</v>
      </c>
    </row>
    <row r="15" spans="1:16">
      <c r="A15" s="22" t="s">
        <v>187</v>
      </c>
      <c r="B15" s="22" t="s">
        <v>196</v>
      </c>
      <c r="C15" s="22" t="s">
        <v>182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O15">
        <v>2012</v>
      </c>
      <c r="P15" t="s">
        <v>407</v>
      </c>
    </row>
    <row r="16" spans="1:16">
      <c r="A16" s="22" t="s">
        <v>185</v>
      </c>
      <c r="B16" s="22" t="s">
        <v>195</v>
      </c>
      <c r="C16" s="22" t="s">
        <v>182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P16">
        <v>0.61538461538461542</v>
      </c>
    </row>
    <row r="17" spans="1:16">
      <c r="A17" s="22" t="s">
        <v>187</v>
      </c>
      <c r="B17" s="22" t="s">
        <v>194</v>
      </c>
      <c r="C17" s="22" t="s">
        <v>175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P17" t="s">
        <v>587</v>
      </c>
    </row>
    <row r="18" spans="1:16">
      <c r="A18" s="22" t="s">
        <v>185</v>
      </c>
      <c r="B18" s="22" t="s">
        <v>193</v>
      </c>
      <c r="C18" s="22" t="s">
        <v>175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P18">
        <v>0.30769230769230771</v>
      </c>
    </row>
    <row r="19" spans="1:16">
      <c r="A19" s="22" t="s">
        <v>187</v>
      </c>
      <c r="B19" s="22" t="s">
        <v>192</v>
      </c>
      <c r="C19" s="22" t="s">
        <v>175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6">
      <c r="A20" s="22" t="s">
        <v>187</v>
      </c>
      <c r="B20" s="22" t="s">
        <v>191</v>
      </c>
      <c r="C20" s="22" t="s">
        <v>175</v>
      </c>
      <c r="D20" s="22" t="s">
        <v>190</v>
      </c>
      <c r="E20" s="22">
        <v>8</v>
      </c>
      <c r="G20" t="s">
        <v>514</v>
      </c>
      <c r="H20" t="s">
        <v>454</v>
      </c>
      <c r="I20" s="22"/>
      <c r="J20" s="22"/>
      <c r="K20" s="22"/>
      <c r="L20" t="s">
        <v>512</v>
      </c>
      <c r="M20" t="s">
        <v>513</v>
      </c>
    </row>
    <row r="21" spans="1:16">
      <c r="A21" s="22" t="s">
        <v>185</v>
      </c>
      <c r="B21" s="22" t="s">
        <v>189</v>
      </c>
      <c r="C21" s="22" t="s">
        <v>175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6">
      <c r="A22" s="22" t="s">
        <v>185</v>
      </c>
      <c r="B22" s="22" t="s">
        <v>188</v>
      </c>
      <c r="C22" s="22" t="s">
        <v>175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6">
      <c r="A23" s="22" t="s">
        <v>187</v>
      </c>
      <c r="B23" s="22" t="s">
        <v>186</v>
      </c>
      <c r="C23" s="22" t="s">
        <v>175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6">
      <c r="A24" s="22" t="s">
        <v>185</v>
      </c>
      <c r="B24" s="22" t="s">
        <v>184</v>
      </c>
      <c r="C24" s="22" t="s">
        <v>175</v>
      </c>
      <c r="D24" s="22" t="s">
        <v>183</v>
      </c>
      <c r="E24" s="22">
        <v>3</v>
      </c>
      <c r="G24" s="22" t="s">
        <v>468</v>
      </c>
      <c r="H24" s="22"/>
      <c r="I24" s="22" t="s">
        <v>515</v>
      </c>
      <c r="J24" s="22"/>
      <c r="K24" s="22"/>
      <c r="L24" t="s">
        <v>512</v>
      </c>
      <c r="M24" s="22"/>
    </row>
    <row r="25" spans="1:16">
      <c r="A25" s="22" t="s">
        <v>197</v>
      </c>
      <c r="B25" s="22" t="s">
        <v>201</v>
      </c>
      <c r="C25" s="22"/>
      <c r="D25" s="22"/>
      <c r="O25">
        <v>2013</v>
      </c>
      <c r="P25" t="s">
        <v>407</v>
      </c>
    </row>
    <row r="26" spans="1:16">
      <c r="A26" s="22" t="s">
        <v>197</v>
      </c>
      <c r="B26" s="22" t="s">
        <v>202</v>
      </c>
      <c r="C26" s="22"/>
      <c r="D26" s="22"/>
      <c r="P26">
        <f>3/10</f>
        <v>0.3</v>
      </c>
    </row>
    <row r="27" spans="1:16">
      <c r="A27" s="22" t="s">
        <v>197</v>
      </c>
      <c r="B27" s="22" t="s">
        <v>203</v>
      </c>
      <c r="C27" s="22"/>
      <c r="D27" s="22"/>
      <c r="P27" t="s">
        <v>468</v>
      </c>
    </row>
    <row r="28" spans="1:16">
      <c r="A28" s="22" t="s">
        <v>197</v>
      </c>
      <c r="B28" s="22" t="s">
        <v>204</v>
      </c>
      <c r="C28" s="22"/>
      <c r="D28" s="22"/>
      <c r="P28">
        <f>4/10</f>
        <v>0.4</v>
      </c>
    </row>
    <row r="29" spans="1:16">
      <c r="A29" s="22" t="s">
        <v>197</v>
      </c>
      <c r="B29" s="22" t="s">
        <v>205</v>
      </c>
      <c r="C29" s="22"/>
      <c r="D29" s="22"/>
      <c r="P29" t="s">
        <v>424</v>
      </c>
    </row>
    <row r="30" spans="1:16">
      <c r="A30" s="22" t="s">
        <v>198</v>
      </c>
      <c r="B30" s="22" t="s">
        <v>206</v>
      </c>
      <c r="C30" s="22" t="s">
        <v>175</v>
      </c>
      <c r="D30" s="22" t="s">
        <v>223</v>
      </c>
      <c r="E30">
        <v>10</v>
      </c>
      <c r="G30" t="s">
        <v>570</v>
      </c>
      <c r="I30" t="s">
        <v>517</v>
      </c>
      <c r="P30">
        <f>2/10</f>
        <v>0.2</v>
      </c>
    </row>
    <row r="31" spans="1:16">
      <c r="A31" s="22" t="s">
        <v>199</v>
      </c>
      <c r="B31" s="22" t="s">
        <v>207</v>
      </c>
      <c r="C31" s="22" t="s">
        <v>222</v>
      </c>
      <c r="D31" s="22" t="s">
        <v>224</v>
      </c>
      <c r="E31">
        <v>8</v>
      </c>
      <c r="G31" t="s">
        <v>571</v>
      </c>
      <c r="L31" t="s">
        <v>518</v>
      </c>
    </row>
    <row r="32" spans="1:16">
      <c r="A32" s="22" t="s">
        <v>198</v>
      </c>
      <c r="B32" s="22" t="s">
        <v>208</v>
      </c>
      <c r="C32" s="22" t="s">
        <v>176</v>
      </c>
      <c r="D32" s="22" t="s">
        <v>225</v>
      </c>
      <c r="E32">
        <v>4</v>
      </c>
      <c r="G32" t="s">
        <v>468</v>
      </c>
      <c r="H32" t="s">
        <v>521</v>
      </c>
      <c r="L32" t="s">
        <v>519</v>
      </c>
    </row>
    <row r="33" spans="1:15">
      <c r="A33" s="22" t="s">
        <v>199</v>
      </c>
      <c r="B33" s="22" t="s">
        <v>209</v>
      </c>
      <c r="C33" s="22" t="s">
        <v>222</v>
      </c>
      <c r="D33" s="22" t="s">
        <v>330</v>
      </c>
      <c r="E33">
        <v>5</v>
      </c>
      <c r="G33" t="s">
        <v>451</v>
      </c>
      <c r="J33" t="s">
        <v>522</v>
      </c>
    </row>
    <row r="34" spans="1:15">
      <c r="A34" s="22" t="s">
        <v>198</v>
      </c>
      <c r="B34" s="22" t="s">
        <v>210</v>
      </c>
      <c r="C34" s="22" t="s">
        <v>182</v>
      </c>
      <c r="D34" s="22" t="s">
        <v>226</v>
      </c>
      <c r="E34">
        <v>17</v>
      </c>
      <c r="G34" t="s">
        <v>407</v>
      </c>
      <c r="H34" t="s">
        <v>454</v>
      </c>
      <c r="I34" t="s">
        <v>496</v>
      </c>
      <c r="L34" t="s">
        <v>523</v>
      </c>
    </row>
    <row r="35" spans="1:15">
      <c r="A35" s="22" t="s">
        <v>198</v>
      </c>
      <c r="B35" s="22" t="s">
        <v>211</v>
      </c>
      <c r="C35" s="22" t="s">
        <v>175</v>
      </c>
      <c r="D35" s="22" t="s">
        <v>227</v>
      </c>
      <c r="E35">
        <v>11</v>
      </c>
      <c r="F35" t="s">
        <v>419</v>
      </c>
      <c r="G35" t="s">
        <v>424</v>
      </c>
    </row>
    <row r="36" spans="1:15">
      <c r="A36" s="22" t="s">
        <v>198</v>
      </c>
      <c r="B36" s="22" t="s">
        <v>212</v>
      </c>
      <c r="C36" s="22" t="s">
        <v>175</v>
      </c>
      <c r="D36" s="22"/>
    </row>
    <row r="37" spans="1:15">
      <c r="A37" s="22" t="s">
        <v>199</v>
      </c>
      <c r="B37" s="22" t="s">
        <v>213</v>
      </c>
      <c r="C37" s="22" t="s">
        <v>175</v>
      </c>
      <c r="D37" s="22"/>
    </row>
    <row r="38" spans="1:15">
      <c r="A38" s="22" t="s">
        <v>200</v>
      </c>
      <c r="B38" s="22" t="s">
        <v>214</v>
      </c>
      <c r="C38" s="22" t="s">
        <v>175</v>
      </c>
      <c r="D38" s="22" t="s">
        <v>331</v>
      </c>
      <c r="E38">
        <v>5</v>
      </c>
      <c r="G38" t="s">
        <v>500</v>
      </c>
      <c r="H38" t="s">
        <v>524</v>
      </c>
    </row>
    <row r="39" spans="1:15">
      <c r="A39" s="22" t="s">
        <v>200</v>
      </c>
      <c r="B39" s="22" t="s">
        <v>215</v>
      </c>
      <c r="C39" s="22" t="s">
        <v>176</v>
      </c>
      <c r="D39" s="22" t="s">
        <v>332</v>
      </c>
      <c r="E39">
        <v>13</v>
      </c>
      <c r="G39" t="s">
        <v>468</v>
      </c>
      <c r="H39" t="s">
        <v>454</v>
      </c>
    </row>
    <row r="40" spans="1:15">
      <c r="A40" s="22" t="s">
        <v>200</v>
      </c>
      <c r="B40" s="22" t="s">
        <v>216</v>
      </c>
      <c r="C40" s="22" t="s">
        <v>182</v>
      </c>
      <c r="D40" s="22" t="s">
        <v>228</v>
      </c>
      <c r="E40">
        <v>19</v>
      </c>
      <c r="F40" t="s">
        <v>527</v>
      </c>
      <c r="G40" t="s">
        <v>525</v>
      </c>
      <c r="H40" t="s">
        <v>454</v>
      </c>
      <c r="I40" t="s">
        <v>526</v>
      </c>
      <c r="J40" t="s">
        <v>528</v>
      </c>
    </row>
    <row r="41" spans="1:15">
      <c r="A41" s="22" t="s">
        <v>200</v>
      </c>
      <c r="B41" s="22" t="s">
        <v>217</v>
      </c>
      <c r="C41" s="22" t="s">
        <v>182</v>
      </c>
      <c r="D41" s="22" t="s">
        <v>333</v>
      </c>
      <c r="E41">
        <v>11</v>
      </c>
      <c r="G41" t="s">
        <v>407</v>
      </c>
    </row>
    <row r="42" spans="1:15">
      <c r="A42" s="22" t="s">
        <v>200</v>
      </c>
      <c r="B42" s="22" t="s">
        <v>218</v>
      </c>
      <c r="C42" s="22" t="s">
        <v>175</v>
      </c>
      <c r="D42" s="22" t="s">
        <v>334</v>
      </c>
      <c r="E42">
        <v>9</v>
      </c>
      <c r="G42" t="s">
        <v>572</v>
      </c>
      <c r="I42" t="s">
        <v>410</v>
      </c>
    </row>
    <row r="43" spans="1:15">
      <c r="A43" s="22" t="s">
        <v>200</v>
      </c>
      <c r="B43" s="22" t="s">
        <v>219</v>
      </c>
      <c r="C43" s="22" t="s">
        <v>222</v>
      </c>
      <c r="D43" s="22"/>
    </row>
    <row r="44" spans="1:15">
      <c r="A44" s="22" t="s">
        <v>200</v>
      </c>
      <c r="B44" s="22" t="s">
        <v>220</v>
      </c>
      <c r="C44" s="22" t="s">
        <v>175</v>
      </c>
      <c r="D44" s="22"/>
    </row>
    <row r="45" spans="1:15">
      <c r="A45" s="22" t="s">
        <v>200</v>
      </c>
      <c r="B45" s="22" t="s">
        <v>221</v>
      </c>
      <c r="C45" s="22" t="s">
        <v>222</v>
      </c>
      <c r="D45" s="22" t="s">
        <v>335</v>
      </c>
      <c r="E45">
        <v>17</v>
      </c>
      <c r="F45" t="s">
        <v>451</v>
      </c>
      <c r="O45" t="s">
        <v>407</v>
      </c>
    </row>
    <row r="46" spans="1:15">
      <c r="A46" s="22" t="s">
        <v>229</v>
      </c>
      <c r="B46" s="22" t="s">
        <v>233</v>
      </c>
      <c r="C46" s="22" t="s">
        <v>254</v>
      </c>
      <c r="D46" s="22" t="s">
        <v>256</v>
      </c>
      <c r="E46">
        <v>22</v>
      </c>
      <c r="G46" t="s">
        <v>407</v>
      </c>
      <c r="H46" t="s">
        <v>107</v>
      </c>
      <c r="N46">
        <v>2014</v>
      </c>
      <c r="O46">
        <f>9/14</f>
        <v>0.6428571428571429</v>
      </c>
    </row>
    <row r="47" spans="1:15">
      <c r="A47" s="22" t="s">
        <v>229</v>
      </c>
      <c r="B47" s="22" t="s">
        <v>234</v>
      </c>
      <c r="C47" s="22" t="s">
        <v>254</v>
      </c>
      <c r="D47" s="22" t="s">
        <v>257</v>
      </c>
      <c r="E47">
        <v>22</v>
      </c>
      <c r="G47" t="s">
        <v>407</v>
      </c>
      <c r="H47" t="s">
        <v>451</v>
      </c>
      <c r="O47" t="s">
        <v>536</v>
      </c>
    </row>
    <row r="48" spans="1:15">
      <c r="A48" s="22" t="s">
        <v>230</v>
      </c>
      <c r="B48" s="22" t="s">
        <v>235</v>
      </c>
      <c r="C48" s="22" t="s">
        <v>175</v>
      </c>
      <c r="D48" s="22" t="s">
        <v>258</v>
      </c>
      <c r="E48">
        <v>3</v>
      </c>
      <c r="F48" t="s">
        <v>404</v>
      </c>
      <c r="G48" t="s">
        <v>407</v>
      </c>
      <c r="H48" t="s">
        <v>530</v>
      </c>
      <c r="O48">
        <f>3/14</f>
        <v>0.21428571428571427</v>
      </c>
    </row>
    <row r="49" spans="1:15">
      <c r="A49" s="22" t="s">
        <v>230</v>
      </c>
      <c r="B49" s="22" t="s">
        <v>236</v>
      </c>
      <c r="C49" s="22" t="s">
        <v>182</v>
      </c>
      <c r="D49" s="22" t="s">
        <v>259</v>
      </c>
      <c r="E49">
        <v>10</v>
      </c>
      <c r="G49" t="s">
        <v>573</v>
      </c>
      <c r="H49" t="s">
        <v>454</v>
      </c>
      <c r="O49" t="s">
        <v>424</v>
      </c>
    </row>
    <row r="50" spans="1:15">
      <c r="A50" s="22" t="s">
        <v>230</v>
      </c>
      <c r="B50" s="22" t="s">
        <v>237</v>
      </c>
      <c r="C50" s="22" t="s">
        <v>182</v>
      </c>
      <c r="D50" s="22" t="s">
        <v>260</v>
      </c>
      <c r="E50" s="22">
        <v>6</v>
      </c>
      <c r="G50" t="s">
        <v>407</v>
      </c>
      <c r="H50" t="s">
        <v>530</v>
      </c>
      <c r="I50" t="s">
        <v>532</v>
      </c>
      <c r="L50" t="s">
        <v>531</v>
      </c>
      <c r="M50" t="s">
        <v>416</v>
      </c>
      <c r="O50">
        <f>2/14</f>
        <v>0.14285714285714285</v>
      </c>
    </row>
    <row r="51" spans="1:15">
      <c r="A51" s="22" t="s">
        <v>230</v>
      </c>
      <c r="B51" s="22" t="s">
        <v>238</v>
      </c>
      <c r="C51" s="22" t="s">
        <v>255</v>
      </c>
      <c r="D51" s="22" t="s">
        <v>261</v>
      </c>
      <c r="E51">
        <v>11</v>
      </c>
      <c r="G51" t="s">
        <v>107</v>
      </c>
      <c r="H51" t="s">
        <v>533</v>
      </c>
      <c r="O51" t="s">
        <v>468</v>
      </c>
    </row>
    <row r="52" spans="1:15">
      <c r="A52" s="22" t="s">
        <v>230</v>
      </c>
      <c r="B52" s="22" t="s">
        <v>239</v>
      </c>
      <c r="C52" s="22" t="s">
        <v>182</v>
      </c>
      <c r="D52" s="22" t="s">
        <v>291</v>
      </c>
      <c r="E52">
        <v>10</v>
      </c>
      <c r="G52" t="s">
        <v>541</v>
      </c>
      <c r="H52" t="s">
        <v>454</v>
      </c>
      <c r="O52">
        <f>1/14</f>
        <v>7.1428571428571425E-2</v>
      </c>
    </row>
    <row r="53" spans="1:15">
      <c r="A53" s="22" t="s">
        <v>231</v>
      </c>
      <c r="B53" s="22" t="s">
        <v>240</v>
      </c>
      <c r="C53" s="22" t="s">
        <v>182</v>
      </c>
      <c r="D53" s="22" t="s">
        <v>262</v>
      </c>
      <c r="E53">
        <v>6</v>
      </c>
      <c r="G53" t="s">
        <v>536</v>
      </c>
      <c r="H53" t="s">
        <v>537</v>
      </c>
      <c r="I53" t="s">
        <v>535</v>
      </c>
      <c r="L53" t="s">
        <v>531</v>
      </c>
    </row>
    <row r="54" spans="1:15">
      <c r="A54" s="22" t="s">
        <v>231</v>
      </c>
      <c r="B54" s="22" t="s">
        <v>241</v>
      </c>
      <c r="C54" s="22" t="s">
        <v>255</v>
      </c>
      <c r="D54" s="22" t="s">
        <v>263</v>
      </c>
      <c r="E54">
        <v>9</v>
      </c>
      <c r="G54" t="s">
        <v>539</v>
      </c>
      <c r="L54" t="s">
        <v>538</v>
      </c>
    </row>
    <row r="55" spans="1:15">
      <c r="A55" s="22" t="s">
        <v>231</v>
      </c>
      <c r="B55" s="22" t="s">
        <v>242</v>
      </c>
      <c r="C55" s="22" t="s">
        <v>182</v>
      </c>
      <c r="D55" s="22" t="s">
        <v>264</v>
      </c>
      <c r="E55">
        <v>10</v>
      </c>
      <c r="G55" t="s">
        <v>464</v>
      </c>
      <c r="H55" t="s">
        <v>540</v>
      </c>
      <c r="I55" t="s">
        <v>496</v>
      </c>
      <c r="L55" t="s">
        <v>416</v>
      </c>
      <c r="M55" t="s">
        <v>448</v>
      </c>
    </row>
    <row r="56" spans="1:15">
      <c r="A56" s="22" t="s">
        <v>231</v>
      </c>
      <c r="B56" s="22" t="s">
        <v>243</v>
      </c>
      <c r="C56" s="22" t="s">
        <v>182</v>
      </c>
      <c r="D56" s="22" t="s">
        <v>265</v>
      </c>
      <c r="E56">
        <v>8</v>
      </c>
      <c r="G56" t="s">
        <v>407</v>
      </c>
      <c r="H56" t="s">
        <v>530</v>
      </c>
      <c r="I56" t="s">
        <v>574</v>
      </c>
      <c r="L56" t="s">
        <v>416</v>
      </c>
    </row>
    <row r="57" spans="1:15">
      <c r="A57" s="22" t="s">
        <v>231</v>
      </c>
      <c r="B57" s="22" t="s">
        <v>244</v>
      </c>
      <c r="C57" s="22" t="s">
        <v>182</v>
      </c>
      <c r="D57" s="22" t="s">
        <v>266</v>
      </c>
      <c r="E57">
        <v>3</v>
      </c>
      <c r="G57" t="s">
        <v>541</v>
      </c>
      <c r="J57" t="s">
        <v>542</v>
      </c>
      <c r="L57" t="s">
        <v>413</v>
      </c>
    </row>
    <row r="58" spans="1:15">
      <c r="A58" s="22" t="s">
        <v>231</v>
      </c>
      <c r="B58" s="22" t="s">
        <v>245</v>
      </c>
      <c r="C58" s="22" t="s">
        <v>182</v>
      </c>
      <c r="D58" s="22" t="s">
        <v>267</v>
      </c>
      <c r="E58">
        <v>10</v>
      </c>
      <c r="F58" t="s">
        <v>405</v>
      </c>
      <c r="G58" t="s">
        <v>575</v>
      </c>
      <c r="H58" t="s">
        <v>454</v>
      </c>
    </row>
    <row r="59" spans="1:15">
      <c r="A59" s="22" t="s">
        <v>231</v>
      </c>
      <c r="B59" s="22" t="s">
        <v>246</v>
      </c>
      <c r="C59" s="22" t="s">
        <v>255</v>
      </c>
      <c r="D59" s="22" t="s">
        <v>268</v>
      </c>
      <c r="E59">
        <v>9</v>
      </c>
      <c r="G59" t="s">
        <v>576</v>
      </c>
      <c r="H59" t="s">
        <v>547</v>
      </c>
      <c r="L59" t="s">
        <v>413</v>
      </c>
    </row>
    <row r="60" spans="1:15">
      <c r="A60" s="22" t="s">
        <v>231</v>
      </c>
      <c r="B60" s="22" t="s">
        <v>244</v>
      </c>
      <c r="C60" s="22" t="s">
        <v>182</v>
      </c>
      <c r="D60" s="22" t="s">
        <v>269</v>
      </c>
      <c r="E60">
        <v>13</v>
      </c>
      <c r="G60" t="s">
        <v>541</v>
      </c>
      <c r="H60" t="s">
        <v>454</v>
      </c>
    </row>
    <row r="61" spans="1:15">
      <c r="A61" s="22" t="s">
        <v>231</v>
      </c>
      <c r="B61" s="22" t="s">
        <v>247</v>
      </c>
      <c r="C61" s="22" t="s">
        <v>255</v>
      </c>
      <c r="D61" s="22" t="s">
        <v>270</v>
      </c>
      <c r="E61">
        <v>10</v>
      </c>
      <c r="G61" t="s">
        <v>548</v>
      </c>
      <c r="H61" t="s">
        <v>549</v>
      </c>
      <c r="I61" t="s">
        <v>496</v>
      </c>
    </row>
    <row r="62" spans="1:15">
      <c r="A62" s="22" t="s">
        <v>232</v>
      </c>
      <c r="B62" s="22" t="s">
        <v>248</v>
      </c>
      <c r="C62" s="22" t="s">
        <v>182</v>
      </c>
      <c r="D62" s="22" t="s">
        <v>271</v>
      </c>
      <c r="E62">
        <v>8</v>
      </c>
      <c r="F62" t="s">
        <v>577</v>
      </c>
      <c r="G62" t="s">
        <v>551</v>
      </c>
      <c r="H62" t="s">
        <v>454</v>
      </c>
      <c r="I62" t="s">
        <v>496</v>
      </c>
      <c r="K62" t="s">
        <v>550</v>
      </c>
      <c r="L62" t="s">
        <v>413</v>
      </c>
      <c r="N62">
        <v>2015</v>
      </c>
      <c r="O62" t="s">
        <v>407</v>
      </c>
    </row>
    <row r="63" spans="1:15">
      <c r="A63" s="22" t="s">
        <v>232</v>
      </c>
      <c r="B63" s="22" t="s">
        <v>249</v>
      </c>
      <c r="C63" s="22" t="s">
        <v>176</v>
      </c>
      <c r="D63" s="22" t="s">
        <v>272</v>
      </c>
      <c r="E63">
        <v>6</v>
      </c>
      <c r="G63" t="s">
        <v>552</v>
      </c>
      <c r="L63" t="s">
        <v>416</v>
      </c>
      <c r="O63">
        <f>7/12</f>
        <v>0.58333333333333337</v>
      </c>
    </row>
    <row r="64" spans="1:15">
      <c r="A64" s="22" t="s">
        <v>232</v>
      </c>
      <c r="B64" s="22" t="s">
        <v>250</v>
      </c>
      <c r="C64" s="22" t="s">
        <v>182</v>
      </c>
      <c r="D64" s="22" t="s">
        <v>273</v>
      </c>
      <c r="E64">
        <v>9</v>
      </c>
      <c r="F64" t="s">
        <v>554</v>
      </c>
      <c r="G64" t="s">
        <v>553</v>
      </c>
      <c r="H64" t="s">
        <v>454</v>
      </c>
      <c r="L64" t="s">
        <v>413</v>
      </c>
      <c r="O64" t="s">
        <v>468</v>
      </c>
    </row>
    <row r="65" spans="1:15">
      <c r="A65" s="22" t="s">
        <v>232</v>
      </c>
      <c r="B65" s="22" t="s">
        <v>251</v>
      </c>
      <c r="C65" s="22" t="s">
        <v>182</v>
      </c>
      <c r="D65" s="22" t="s">
        <v>274</v>
      </c>
      <c r="E65">
        <v>13</v>
      </c>
      <c r="F65" t="s">
        <v>455</v>
      </c>
      <c r="G65" t="s">
        <v>555</v>
      </c>
      <c r="H65" t="s">
        <v>556</v>
      </c>
      <c r="O65">
        <f>2/12</f>
        <v>0.16666666666666666</v>
      </c>
    </row>
    <row r="66" spans="1:15">
      <c r="A66" s="22" t="s">
        <v>232</v>
      </c>
      <c r="B66" s="22" t="s">
        <v>252</v>
      </c>
      <c r="C66" s="22" t="s">
        <v>255</v>
      </c>
      <c r="D66" s="22" t="s">
        <v>275</v>
      </c>
      <c r="E66">
        <v>15</v>
      </c>
      <c r="F66" t="s">
        <v>405</v>
      </c>
      <c r="G66" t="s">
        <v>557</v>
      </c>
      <c r="H66" t="s">
        <v>558</v>
      </c>
      <c r="O66" t="s">
        <v>424</v>
      </c>
    </row>
    <row r="67" spans="1:15">
      <c r="A67" s="22" t="s">
        <v>232</v>
      </c>
      <c r="B67" s="22" t="s">
        <v>253</v>
      </c>
      <c r="C67" s="22" t="s">
        <v>255</v>
      </c>
      <c r="D67" s="22" t="s">
        <v>276</v>
      </c>
      <c r="E67">
        <v>9</v>
      </c>
      <c r="F67" t="s">
        <v>405</v>
      </c>
      <c r="G67" t="s">
        <v>559</v>
      </c>
      <c r="H67" t="s">
        <v>454</v>
      </c>
      <c r="O67">
        <f>2/12</f>
        <v>0.16666666666666666</v>
      </c>
    </row>
    <row r="68" spans="1:15">
      <c r="A68" s="22" t="s">
        <v>230</v>
      </c>
      <c r="B68" s="22" t="s">
        <v>277</v>
      </c>
      <c r="C68" s="22" t="s">
        <v>254</v>
      </c>
      <c r="D68" s="22" t="s">
        <v>287</v>
      </c>
      <c r="E68">
        <v>22</v>
      </c>
      <c r="G68" t="s">
        <v>407</v>
      </c>
      <c r="H68" t="s">
        <v>107</v>
      </c>
      <c r="O68" t="s">
        <v>536</v>
      </c>
    </row>
    <row r="69" spans="1:15">
      <c r="A69" s="22" t="s">
        <v>229</v>
      </c>
      <c r="B69" s="22" t="s">
        <v>278</v>
      </c>
      <c r="C69" s="22" t="s">
        <v>254</v>
      </c>
      <c r="D69" s="22" t="s">
        <v>288</v>
      </c>
      <c r="E69">
        <v>22</v>
      </c>
      <c r="G69" t="s">
        <v>407</v>
      </c>
      <c r="H69" t="s">
        <v>451</v>
      </c>
      <c r="O69">
        <f>1/12</f>
        <v>8.3333333333333329E-2</v>
      </c>
    </row>
    <row r="70" spans="1:15">
      <c r="A70" s="22" t="s">
        <v>230</v>
      </c>
      <c r="B70" s="22" t="s">
        <v>279</v>
      </c>
      <c r="C70" s="22" t="s">
        <v>286</v>
      </c>
      <c r="D70" s="22" t="s">
        <v>289</v>
      </c>
      <c r="E70">
        <v>4</v>
      </c>
      <c r="G70" t="s">
        <v>407</v>
      </c>
      <c r="H70" t="s">
        <v>107</v>
      </c>
    </row>
    <row r="71" spans="1:15">
      <c r="A71" s="22" t="s">
        <v>229</v>
      </c>
      <c r="B71" s="22" t="s">
        <v>280</v>
      </c>
      <c r="C71" s="22" t="s">
        <v>254</v>
      </c>
      <c r="D71" s="22" t="s">
        <v>257</v>
      </c>
      <c r="E71">
        <v>4</v>
      </c>
      <c r="G71" t="s">
        <v>407</v>
      </c>
      <c r="H71" t="s">
        <v>451</v>
      </c>
    </row>
    <row r="72" spans="1:15">
      <c r="A72" s="22" t="s">
        <v>230</v>
      </c>
      <c r="B72" s="22" t="s">
        <v>281</v>
      </c>
      <c r="C72" s="22" t="s">
        <v>175</v>
      </c>
      <c r="D72" s="22" t="s">
        <v>258</v>
      </c>
      <c r="E72">
        <v>3</v>
      </c>
      <c r="G72" t="s">
        <v>560</v>
      </c>
      <c r="H72" t="s">
        <v>404</v>
      </c>
      <c r="I72" t="s">
        <v>454</v>
      </c>
      <c r="L72" t="s">
        <v>413</v>
      </c>
    </row>
    <row r="73" spans="1:15">
      <c r="A73" s="22" t="s">
        <v>230</v>
      </c>
      <c r="B73" s="22" t="s">
        <v>282</v>
      </c>
      <c r="C73" s="22" t="s">
        <v>175</v>
      </c>
      <c r="D73" s="22" t="s">
        <v>259</v>
      </c>
      <c r="E73">
        <v>11</v>
      </c>
      <c r="G73" t="s">
        <v>541</v>
      </c>
      <c r="H73" t="s">
        <v>509</v>
      </c>
      <c r="L73" t="s">
        <v>448</v>
      </c>
    </row>
    <row r="74" spans="1:15">
      <c r="A74" s="22" t="s">
        <v>230</v>
      </c>
      <c r="B74" s="22" t="s">
        <v>283</v>
      </c>
      <c r="C74" s="22" t="s">
        <v>222</v>
      </c>
      <c r="D74" s="22" t="s">
        <v>290</v>
      </c>
      <c r="E74">
        <v>6</v>
      </c>
      <c r="G74" t="s">
        <v>407</v>
      </c>
      <c r="H74" t="s">
        <v>454</v>
      </c>
      <c r="I74" t="s">
        <v>107</v>
      </c>
    </row>
    <row r="75" spans="1:15">
      <c r="A75" s="22" t="s">
        <v>230</v>
      </c>
      <c r="B75" s="22" t="s">
        <v>284</v>
      </c>
      <c r="C75" s="22" t="s">
        <v>222</v>
      </c>
      <c r="D75" s="22" t="s">
        <v>261</v>
      </c>
      <c r="E75">
        <v>10</v>
      </c>
      <c r="G75" t="s">
        <v>107</v>
      </c>
      <c r="H75" t="s">
        <v>533</v>
      </c>
    </row>
    <row r="76" spans="1:15">
      <c r="A76" s="22" t="s">
        <v>230</v>
      </c>
      <c r="B76" s="22" t="s">
        <v>285</v>
      </c>
      <c r="C76" s="22" t="s">
        <v>175</v>
      </c>
      <c r="D76" s="22" t="s">
        <v>291</v>
      </c>
      <c r="E76">
        <v>6</v>
      </c>
      <c r="G76" t="s">
        <v>541</v>
      </c>
    </row>
    <row r="77" spans="1:15">
      <c r="A77" s="22" t="s">
        <v>292</v>
      </c>
      <c r="B77" s="22" t="s">
        <v>294</v>
      </c>
      <c r="C77" s="22" t="s">
        <v>295</v>
      </c>
      <c r="D77" s="22" t="s">
        <v>296</v>
      </c>
      <c r="N77">
        <v>2015</v>
      </c>
      <c r="O77" t="s">
        <v>407</v>
      </c>
    </row>
    <row r="78" spans="1:15">
      <c r="A78" s="22" t="s">
        <v>292</v>
      </c>
      <c r="B78" s="22" t="s">
        <v>297</v>
      </c>
      <c r="C78" s="22" t="s">
        <v>295</v>
      </c>
      <c r="D78" s="22" t="s">
        <v>298</v>
      </c>
      <c r="O78">
        <v>0.43</v>
      </c>
    </row>
    <row r="79" spans="1:15">
      <c r="A79" s="22" t="s">
        <v>292</v>
      </c>
      <c r="B79" s="22" t="s">
        <v>299</v>
      </c>
      <c r="C79" s="22" t="s">
        <v>295</v>
      </c>
      <c r="D79" s="22" t="s">
        <v>300</v>
      </c>
      <c r="O79" t="s">
        <v>468</v>
      </c>
    </row>
    <row r="80" spans="1:15">
      <c r="A80" s="22" t="s">
        <v>292</v>
      </c>
      <c r="B80" s="22" t="s">
        <v>301</v>
      </c>
      <c r="C80" s="22" t="s">
        <v>175</v>
      </c>
      <c r="D80" s="22" t="s">
        <v>302</v>
      </c>
      <c r="O80">
        <v>0.14000000000000001</v>
      </c>
    </row>
    <row r="81" spans="1:15">
      <c r="A81" s="22" t="s">
        <v>292</v>
      </c>
      <c r="B81" s="22" t="s">
        <v>303</v>
      </c>
      <c r="C81" s="22" t="s">
        <v>175</v>
      </c>
      <c r="D81" s="22" t="s">
        <v>304</v>
      </c>
      <c r="O81" t="s">
        <v>424</v>
      </c>
    </row>
    <row r="82" spans="1:15">
      <c r="A82" s="22" t="s">
        <v>292</v>
      </c>
      <c r="B82" s="22" t="s">
        <v>305</v>
      </c>
      <c r="C82" s="22" t="s">
        <v>175</v>
      </c>
      <c r="D82" s="22" t="s">
        <v>306</v>
      </c>
      <c r="O82">
        <v>0.21</v>
      </c>
    </row>
    <row r="83" spans="1:15">
      <c r="A83" s="22" t="s">
        <v>292</v>
      </c>
      <c r="B83" s="22" t="s">
        <v>307</v>
      </c>
      <c r="C83" s="22" t="s">
        <v>175</v>
      </c>
      <c r="D83" s="22" t="s">
        <v>308</v>
      </c>
      <c r="O83" t="s">
        <v>536</v>
      </c>
    </row>
    <row r="84" spans="1:15">
      <c r="A84" s="22" t="s">
        <v>293</v>
      </c>
      <c r="B84" s="22" t="s">
        <v>309</v>
      </c>
      <c r="C84" s="22" t="s">
        <v>175</v>
      </c>
      <c r="D84" s="22" t="s">
        <v>310</v>
      </c>
      <c r="O84">
        <v>0.12</v>
      </c>
    </row>
    <row r="85" spans="1:15">
      <c r="A85" s="22" t="s">
        <v>293</v>
      </c>
      <c r="B85" s="22" t="s">
        <v>311</v>
      </c>
      <c r="C85" s="22" t="s">
        <v>295</v>
      </c>
      <c r="D85" s="22" t="s">
        <v>312</v>
      </c>
    </row>
    <row r="86" spans="1:15">
      <c r="A86" s="22" t="s">
        <v>293</v>
      </c>
      <c r="B86" s="22" t="s">
        <v>313</v>
      </c>
      <c r="C86" s="22" t="s">
        <v>175</v>
      </c>
      <c r="D86" s="22" t="s">
        <v>314</v>
      </c>
    </row>
    <row r="87" spans="1:15">
      <c r="A87" s="22" t="s">
        <v>315</v>
      </c>
      <c r="B87" s="22" t="s">
        <v>316</v>
      </c>
      <c r="C87" s="22" t="s">
        <v>175</v>
      </c>
      <c r="D87" s="22" t="s">
        <v>336</v>
      </c>
      <c r="E87">
        <v>21</v>
      </c>
    </row>
    <row r="88" spans="1:15">
      <c r="A88" s="22" t="s">
        <v>315</v>
      </c>
      <c r="B88" s="22" t="s">
        <v>317</v>
      </c>
      <c r="C88" s="22" t="s">
        <v>175</v>
      </c>
      <c r="D88" s="22" t="s">
        <v>318</v>
      </c>
      <c r="E88">
        <v>18</v>
      </c>
    </row>
    <row r="89" spans="1:15">
      <c r="A89" s="22" t="s">
        <v>315</v>
      </c>
      <c r="B89" s="22" t="s">
        <v>319</v>
      </c>
      <c r="C89" s="22" t="s">
        <v>175</v>
      </c>
      <c r="D89" s="22" t="s">
        <v>320</v>
      </c>
      <c r="E89">
        <v>23</v>
      </c>
    </row>
    <row r="90" spans="1:15">
      <c r="A90" s="22" t="s">
        <v>315</v>
      </c>
      <c r="B90" s="22" t="s">
        <v>321</v>
      </c>
      <c r="C90" s="22" t="s">
        <v>295</v>
      </c>
      <c r="D90" s="22"/>
    </row>
    <row r="91" spans="1:15">
      <c r="A91" s="22" t="s">
        <v>315</v>
      </c>
      <c r="B91" s="22" t="s">
        <v>322</v>
      </c>
      <c r="C91" s="22" t="s">
        <v>295</v>
      </c>
      <c r="D91" s="22"/>
    </row>
    <row r="92" spans="1:15">
      <c r="A92" s="22" t="s">
        <v>315</v>
      </c>
      <c r="B92" s="22" t="s">
        <v>323</v>
      </c>
      <c r="C92" s="22" t="s">
        <v>295</v>
      </c>
      <c r="D92" s="22" t="s">
        <v>337</v>
      </c>
      <c r="E92">
        <v>11</v>
      </c>
    </row>
    <row r="93" spans="1:15">
      <c r="A93" s="22" t="s">
        <v>315</v>
      </c>
      <c r="B93" s="22" t="s">
        <v>324</v>
      </c>
      <c r="C93" s="22" t="s">
        <v>175</v>
      </c>
      <c r="D93" s="22"/>
    </row>
    <row r="94" spans="1:15">
      <c r="F94" t="s">
        <v>399</v>
      </c>
      <c r="L94" t="s">
        <v>412</v>
      </c>
      <c r="N94">
        <v>2017</v>
      </c>
      <c r="O94" t="s">
        <v>407</v>
      </c>
    </row>
    <row r="95" spans="1:15">
      <c r="A95" t="s">
        <v>32</v>
      </c>
      <c r="B95" t="s">
        <v>28</v>
      </c>
      <c r="C95" t="s">
        <v>182</v>
      </c>
      <c r="D95" t="s">
        <v>31</v>
      </c>
      <c r="F95" t="s">
        <v>400</v>
      </c>
      <c r="G95" t="s">
        <v>424</v>
      </c>
      <c r="H95" t="s">
        <v>401</v>
      </c>
      <c r="I95" t="s">
        <v>402</v>
      </c>
      <c r="L95" t="s">
        <v>413</v>
      </c>
      <c r="O95">
        <f>1/7</f>
        <v>0.14285714285714285</v>
      </c>
    </row>
    <row r="96" spans="1:15">
      <c r="A96" t="s">
        <v>33</v>
      </c>
      <c r="B96" t="s">
        <v>39</v>
      </c>
      <c r="C96" t="s">
        <v>182</v>
      </c>
      <c r="D96" t="s">
        <v>403</v>
      </c>
      <c r="F96" t="s">
        <v>405</v>
      </c>
      <c r="G96" t="s">
        <v>588</v>
      </c>
      <c r="L96" t="s">
        <v>413</v>
      </c>
      <c r="O96" t="s">
        <v>424</v>
      </c>
    </row>
    <row r="97" spans="1:15">
      <c r="A97" t="s">
        <v>34</v>
      </c>
      <c r="B97" t="s">
        <v>42</v>
      </c>
      <c r="C97" t="s">
        <v>182</v>
      </c>
      <c r="D97" t="s">
        <v>406</v>
      </c>
      <c r="G97" t="s">
        <v>407</v>
      </c>
      <c r="H97" t="s">
        <v>404</v>
      </c>
      <c r="L97" t="s">
        <v>413</v>
      </c>
      <c r="O97">
        <f>6/7</f>
        <v>0.8571428571428571</v>
      </c>
    </row>
    <row r="98" spans="1:15">
      <c r="A98" t="s">
        <v>35</v>
      </c>
      <c r="B98" t="s">
        <v>44</v>
      </c>
      <c r="C98" t="s">
        <v>182</v>
      </c>
      <c r="D98" t="s">
        <v>408</v>
      </c>
      <c r="G98" t="s">
        <v>410</v>
      </c>
      <c r="H98" t="s">
        <v>409</v>
      </c>
      <c r="L98" t="s">
        <v>413</v>
      </c>
    </row>
    <row r="99" spans="1:15">
      <c r="A99" t="s">
        <v>36</v>
      </c>
      <c r="B99" t="s">
        <v>45</v>
      </c>
      <c r="C99" t="s">
        <v>182</v>
      </c>
      <c r="D99" t="s">
        <v>411</v>
      </c>
      <c r="F99" t="s">
        <v>400</v>
      </c>
      <c r="G99" t="s">
        <v>414</v>
      </c>
      <c r="H99" t="s">
        <v>404</v>
      </c>
      <c r="L99" t="s">
        <v>413</v>
      </c>
    </row>
    <row r="100" spans="1:15">
      <c r="A100" t="s">
        <v>37</v>
      </c>
      <c r="B100" t="s">
        <v>48</v>
      </c>
      <c r="C100" t="s">
        <v>417</v>
      </c>
      <c r="D100" t="s">
        <v>415</v>
      </c>
      <c r="F100" t="s">
        <v>419</v>
      </c>
      <c r="G100" t="s">
        <v>107</v>
      </c>
      <c r="L100" t="s">
        <v>416</v>
      </c>
    </row>
    <row r="101" spans="1:15">
      <c r="A101" t="s">
        <v>38</v>
      </c>
      <c r="B101" t="s">
        <v>50</v>
      </c>
      <c r="C101" t="s">
        <v>182</v>
      </c>
      <c r="D101" t="s">
        <v>418</v>
      </c>
      <c r="F101" t="s">
        <v>429</v>
      </c>
      <c r="G101" t="s">
        <v>424</v>
      </c>
      <c r="H101" t="s">
        <v>420</v>
      </c>
    </row>
    <row r="102" spans="1:15">
      <c r="A102" t="s">
        <v>51</v>
      </c>
      <c r="B102" t="s">
        <v>422</v>
      </c>
      <c r="C102" t="s">
        <v>423</v>
      </c>
      <c r="D102" t="s">
        <v>421</v>
      </c>
      <c r="G102" t="s">
        <v>578</v>
      </c>
      <c r="L102" t="s">
        <v>416</v>
      </c>
      <c r="N102">
        <v>2018</v>
      </c>
      <c r="O102" t="s">
        <v>407</v>
      </c>
    </row>
    <row r="103" spans="1:15">
      <c r="A103" t="s">
        <v>52</v>
      </c>
      <c r="B103" t="s">
        <v>430</v>
      </c>
      <c r="C103" t="s">
        <v>182</v>
      </c>
      <c r="D103" t="s">
        <v>426</v>
      </c>
      <c r="F103" t="s">
        <v>404</v>
      </c>
      <c r="G103" t="s">
        <v>414</v>
      </c>
      <c r="J103" t="s">
        <v>579</v>
      </c>
      <c r="O103">
        <f>1/8</f>
        <v>0.125</v>
      </c>
    </row>
    <row r="104" spans="1:15">
      <c r="A104" t="s">
        <v>53</v>
      </c>
      <c r="B104" t="s">
        <v>61</v>
      </c>
      <c r="C104" t="s">
        <v>182</v>
      </c>
      <c r="D104" t="s">
        <v>431</v>
      </c>
      <c r="G104" t="s">
        <v>589</v>
      </c>
      <c r="L104" t="s">
        <v>432</v>
      </c>
      <c r="O104" t="s">
        <v>424</v>
      </c>
    </row>
    <row r="105" spans="1:15">
      <c r="A105" t="s">
        <v>54</v>
      </c>
      <c r="B105" t="s">
        <v>63</v>
      </c>
      <c r="C105" t="s">
        <v>182</v>
      </c>
      <c r="D105" t="s">
        <v>434</v>
      </c>
      <c r="G105" t="s">
        <v>580</v>
      </c>
      <c r="H105" t="s">
        <v>438</v>
      </c>
      <c r="L105" t="s">
        <v>435</v>
      </c>
      <c r="M105" t="s">
        <v>436</v>
      </c>
      <c r="O105">
        <f>7/8</f>
        <v>0.875</v>
      </c>
    </row>
    <row r="106" spans="1:15">
      <c r="A106" t="s">
        <v>55</v>
      </c>
      <c r="B106" t="s">
        <v>441</v>
      </c>
      <c r="C106" t="s">
        <v>442</v>
      </c>
      <c r="D106" t="s">
        <v>440</v>
      </c>
      <c r="G106" t="s">
        <v>581</v>
      </c>
      <c r="L106" t="s">
        <v>444</v>
      </c>
    </row>
    <row r="107" spans="1:15">
      <c r="A107" t="s">
        <v>56</v>
      </c>
      <c r="B107" t="s">
        <v>66</v>
      </c>
      <c r="C107" t="s">
        <v>182</v>
      </c>
      <c r="D107" t="s">
        <v>445</v>
      </c>
      <c r="G107" t="s">
        <v>582</v>
      </c>
      <c r="H107" t="s">
        <v>449</v>
      </c>
      <c r="L107" t="s">
        <v>448</v>
      </c>
    </row>
    <row r="108" spans="1:15">
      <c r="A108" t="s">
        <v>57</v>
      </c>
      <c r="B108" t="s">
        <v>68</v>
      </c>
      <c r="C108" t="s">
        <v>474</v>
      </c>
      <c r="D108" t="s">
        <v>450</v>
      </c>
      <c r="H108" t="s">
        <v>449</v>
      </c>
      <c r="L108" t="s">
        <v>444</v>
      </c>
    </row>
    <row r="109" spans="1:15">
      <c r="A109" t="s">
        <v>70</v>
      </c>
      <c r="B109" t="s">
        <v>84</v>
      </c>
      <c r="C109" t="s">
        <v>182</v>
      </c>
      <c r="D109" t="s">
        <v>453</v>
      </c>
      <c r="F109" t="s">
        <v>455</v>
      </c>
      <c r="G109" t="s">
        <v>414</v>
      </c>
      <c r="H109" t="s">
        <v>454</v>
      </c>
      <c r="N109">
        <v>2019</v>
      </c>
      <c r="O109" t="s">
        <v>424</v>
      </c>
    </row>
    <row r="110" spans="1:15">
      <c r="A110" t="s">
        <v>71</v>
      </c>
      <c r="B110" t="s">
        <v>457</v>
      </c>
      <c r="C110" t="s">
        <v>182</v>
      </c>
      <c r="D110" t="s">
        <v>456</v>
      </c>
      <c r="F110" t="s">
        <v>455</v>
      </c>
      <c r="G110" t="s">
        <v>414</v>
      </c>
      <c r="H110" t="s">
        <v>449</v>
      </c>
      <c r="I110" t="s">
        <v>458</v>
      </c>
      <c r="O110">
        <f>7/9</f>
        <v>0.77777777777777779</v>
      </c>
    </row>
    <row r="111" spans="1:15">
      <c r="A111" t="s">
        <v>72</v>
      </c>
      <c r="B111" t="s">
        <v>88</v>
      </c>
      <c r="C111" t="s">
        <v>182</v>
      </c>
      <c r="D111" t="s">
        <v>87</v>
      </c>
      <c r="F111" t="s">
        <v>460</v>
      </c>
      <c r="G111" t="s">
        <v>459</v>
      </c>
      <c r="O111" t="s">
        <v>536</v>
      </c>
    </row>
    <row r="112" spans="1:15">
      <c r="A112" t="s">
        <v>73</v>
      </c>
      <c r="B112" t="s">
        <v>89</v>
      </c>
      <c r="C112" t="s">
        <v>182</v>
      </c>
      <c r="D112" t="s">
        <v>90</v>
      </c>
      <c r="F112" t="s">
        <v>446</v>
      </c>
      <c r="G112" t="s">
        <v>414</v>
      </c>
      <c r="H112" t="s">
        <v>420</v>
      </c>
      <c r="O112">
        <f>1/9</f>
        <v>0.1111111111111111</v>
      </c>
    </row>
    <row r="113" spans="1:15">
      <c r="A113" t="s">
        <v>74</v>
      </c>
      <c r="B113" t="s">
        <v>91</v>
      </c>
      <c r="C113" t="s">
        <v>182</v>
      </c>
      <c r="D113" t="s">
        <v>461</v>
      </c>
      <c r="F113" t="s">
        <v>419</v>
      </c>
      <c r="G113" t="s">
        <v>583</v>
      </c>
      <c r="H113" t="s">
        <v>409</v>
      </c>
      <c r="L113" t="s">
        <v>462</v>
      </c>
      <c r="O113" t="s">
        <v>468</v>
      </c>
    </row>
    <row r="114" spans="1:15">
      <c r="A114" t="s">
        <v>75</v>
      </c>
      <c r="B114" t="s">
        <v>94</v>
      </c>
      <c r="C114" t="s">
        <v>182</v>
      </c>
      <c r="D114" t="s">
        <v>465</v>
      </c>
      <c r="L114" t="s">
        <v>466</v>
      </c>
      <c r="M114" t="s">
        <v>444</v>
      </c>
      <c r="O114">
        <f>1/9</f>
        <v>0.1111111111111111</v>
      </c>
    </row>
    <row r="115" spans="1:15">
      <c r="A115" t="s">
        <v>76</v>
      </c>
      <c r="B115" t="s">
        <v>68</v>
      </c>
      <c r="C115" t="s">
        <v>452</v>
      </c>
      <c r="D115" t="s">
        <v>467</v>
      </c>
      <c r="G115" t="s">
        <v>584</v>
      </c>
      <c r="H115" t="s">
        <v>449</v>
      </c>
      <c r="L115" t="s">
        <v>444</v>
      </c>
    </row>
    <row r="116" spans="1:15">
      <c r="A116" t="s">
        <v>77</v>
      </c>
      <c r="B116" t="s">
        <v>96</v>
      </c>
      <c r="C116" t="s">
        <v>473</v>
      </c>
      <c r="D116" t="s">
        <v>469</v>
      </c>
      <c r="F116" t="s">
        <v>470</v>
      </c>
      <c r="G116" t="s">
        <v>471</v>
      </c>
      <c r="H116" t="s">
        <v>472</v>
      </c>
      <c r="L116" t="s">
        <v>444</v>
      </c>
    </row>
    <row r="117" spans="1:15">
      <c r="A117" t="s">
        <v>78</v>
      </c>
      <c r="B117" t="s">
        <v>99</v>
      </c>
      <c r="C117" t="s">
        <v>476</v>
      </c>
      <c r="D117" t="s">
        <v>475</v>
      </c>
      <c r="G117" t="s">
        <v>585</v>
      </c>
      <c r="H117" t="s">
        <v>410</v>
      </c>
      <c r="I117" t="s">
        <v>449</v>
      </c>
      <c r="L117" t="s">
        <v>477</v>
      </c>
    </row>
    <row r="118" spans="1:15">
      <c r="A118" t="s">
        <v>79</v>
      </c>
    </row>
    <row r="119" spans="1:15">
      <c r="A119" t="s">
        <v>80</v>
      </c>
      <c r="B119" t="s">
        <v>489</v>
      </c>
      <c r="C119" t="s">
        <v>480</v>
      </c>
      <c r="D119" t="s">
        <v>479</v>
      </c>
      <c r="F119" t="s">
        <v>481</v>
      </c>
      <c r="G119" t="s">
        <v>460</v>
      </c>
      <c r="J119" t="s">
        <v>482</v>
      </c>
    </row>
    <row r="120" spans="1:15">
      <c r="A120" t="s">
        <v>81</v>
      </c>
      <c r="B120" t="s">
        <v>102</v>
      </c>
      <c r="C120" t="s">
        <v>480</v>
      </c>
      <c r="D120" t="s">
        <v>483</v>
      </c>
      <c r="F120" t="s">
        <v>484</v>
      </c>
      <c r="G120" t="s">
        <v>485</v>
      </c>
    </row>
    <row r="121" spans="1:15">
      <c r="A121" t="s">
        <v>82</v>
      </c>
      <c r="B121" t="s">
        <v>104</v>
      </c>
      <c r="C121" t="s">
        <v>182</v>
      </c>
      <c r="D121" t="s">
        <v>488</v>
      </c>
      <c r="G121" t="s">
        <v>424</v>
      </c>
      <c r="H121" t="s">
        <v>486</v>
      </c>
      <c r="I121" t="s">
        <v>454</v>
      </c>
      <c r="J121" t="s">
        <v>487</v>
      </c>
      <c r="L121" t="s">
        <v>444</v>
      </c>
      <c r="M121" t="s">
        <v>448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1B31-F84F-4DE7-ADBF-C7527A70B0FF}">
  <dimension ref="A1:O92"/>
  <sheetViews>
    <sheetView topLeftCell="A88" zoomScale="73" zoomScaleNormal="73" workbookViewId="0">
      <selection activeCell="C25" sqref="C25"/>
    </sheetView>
  </sheetViews>
  <sheetFormatPr defaultRowHeight="12.75"/>
  <cols>
    <col min="3" max="3" width="29.140625" customWidth="1"/>
    <col min="6" max="6" width="10.42578125" customWidth="1"/>
  </cols>
  <sheetData>
    <row r="1" spans="1:6">
      <c r="A1" t="s">
        <v>3</v>
      </c>
      <c r="B1" t="s">
        <v>407</v>
      </c>
      <c r="C1" t="s">
        <v>587</v>
      </c>
      <c r="D1" t="s">
        <v>424</v>
      </c>
      <c r="E1" t="s">
        <v>536</v>
      </c>
      <c r="F1" t="s">
        <v>115</v>
      </c>
    </row>
    <row r="2" spans="1:6">
      <c r="A2">
        <v>2011</v>
      </c>
      <c r="B2">
        <v>0.61538461538461542</v>
      </c>
      <c r="C2">
        <v>0.30769230769230771</v>
      </c>
    </row>
    <row r="3" spans="1:6">
      <c r="A3">
        <v>2012</v>
      </c>
      <c r="B3">
        <v>0.57538461538461505</v>
      </c>
      <c r="C3">
        <v>0.35769230769230798</v>
      </c>
    </row>
    <row r="4" spans="1:6">
      <c r="A4">
        <v>2013</v>
      </c>
      <c r="B4">
        <v>0.42</v>
      </c>
      <c r="C4">
        <v>0.28000000000000003</v>
      </c>
      <c r="D4">
        <v>0.2</v>
      </c>
    </row>
    <row r="5" spans="1:6">
      <c r="A5">
        <v>2014</v>
      </c>
      <c r="B5">
        <v>0.6428571428571429</v>
      </c>
      <c r="C5">
        <v>7.1428571428571425E-2</v>
      </c>
      <c r="D5">
        <v>0.13285714285714301</v>
      </c>
      <c r="E5">
        <v>0.114285714285714</v>
      </c>
    </row>
    <row r="6" spans="1:6">
      <c r="A6">
        <v>2015</v>
      </c>
      <c r="B6">
        <v>0.58333333333333337</v>
      </c>
      <c r="C6">
        <v>0.16666666666666666</v>
      </c>
      <c r="D6">
        <v>0.16666666666666666</v>
      </c>
      <c r="E6">
        <v>8.3333333333333329E-2</v>
      </c>
    </row>
    <row r="7" spans="1:6">
      <c r="A7">
        <v>2016</v>
      </c>
      <c r="B7">
        <v>0.43</v>
      </c>
      <c r="C7">
        <v>0.14000000000000001</v>
      </c>
      <c r="D7">
        <v>0.21</v>
      </c>
      <c r="E7">
        <v>0.12</v>
      </c>
    </row>
    <row r="8" spans="1:6">
      <c r="A8">
        <v>2017</v>
      </c>
      <c r="B8">
        <f>2/5</f>
        <v>0.4</v>
      </c>
      <c r="D8">
        <f>3/5</f>
        <v>0.6</v>
      </c>
    </row>
    <row r="9" spans="1:6">
      <c r="A9">
        <v>2018</v>
      </c>
      <c r="B9">
        <v>0</v>
      </c>
      <c r="C9">
        <f>1/6</f>
        <v>0.16666666666666666</v>
      </c>
      <c r="D9">
        <f>5/6</f>
        <v>0.83333333333333337</v>
      </c>
    </row>
    <row r="10" spans="1:6">
      <c r="A10">
        <v>2019</v>
      </c>
      <c r="B10">
        <v>0</v>
      </c>
      <c r="C10" s="34">
        <f>1/10</f>
        <v>0.1</v>
      </c>
      <c r="D10">
        <f>7/10</f>
        <v>0.7</v>
      </c>
      <c r="E10">
        <f>2/10</f>
        <v>0.2</v>
      </c>
    </row>
    <row r="14" spans="1:6">
      <c r="A14" t="s">
        <v>3</v>
      </c>
      <c r="B14" t="s">
        <v>407</v>
      </c>
      <c r="C14" t="s">
        <v>587</v>
      </c>
      <c r="D14" t="s">
        <v>414</v>
      </c>
      <c r="E14" t="s">
        <v>536</v>
      </c>
      <c r="F14" t="s">
        <v>115</v>
      </c>
    </row>
    <row r="15" spans="1:6">
      <c r="A15">
        <v>2011</v>
      </c>
      <c r="B15">
        <f t="shared" ref="B15:E23" si="0">ROUND(B2,2)</f>
        <v>0.62</v>
      </c>
      <c r="C15">
        <f t="shared" si="0"/>
        <v>0.31</v>
      </c>
      <c r="D15">
        <f t="shared" si="0"/>
        <v>0</v>
      </c>
      <c r="E15">
        <f t="shared" si="0"/>
        <v>0</v>
      </c>
      <c r="F15">
        <f>1-SUM(B15:E15)</f>
        <v>7.0000000000000062E-2</v>
      </c>
    </row>
    <row r="16" spans="1:6">
      <c r="A16">
        <v>2012</v>
      </c>
      <c r="B16">
        <f t="shared" si="0"/>
        <v>0.57999999999999996</v>
      </c>
      <c r="C16">
        <f t="shared" si="0"/>
        <v>0.36</v>
      </c>
      <c r="D16">
        <f t="shared" si="0"/>
        <v>0</v>
      </c>
      <c r="E16">
        <f t="shared" si="0"/>
        <v>0</v>
      </c>
      <c r="F16">
        <f t="shared" ref="F16:F23" si="1">1-SUM(B16:E16)</f>
        <v>6.0000000000000053E-2</v>
      </c>
    </row>
    <row r="17" spans="1:15">
      <c r="A17">
        <v>2013</v>
      </c>
      <c r="B17">
        <f t="shared" si="0"/>
        <v>0.42</v>
      </c>
      <c r="C17">
        <f t="shared" si="0"/>
        <v>0.28000000000000003</v>
      </c>
      <c r="D17">
        <f t="shared" si="0"/>
        <v>0.2</v>
      </c>
      <c r="E17">
        <f t="shared" si="0"/>
        <v>0</v>
      </c>
      <c r="F17">
        <f t="shared" si="1"/>
        <v>0.10000000000000009</v>
      </c>
    </row>
    <row r="18" spans="1:15">
      <c r="A18">
        <v>2014</v>
      </c>
      <c r="B18">
        <f t="shared" si="0"/>
        <v>0.64</v>
      </c>
      <c r="C18">
        <f t="shared" si="0"/>
        <v>7.0000000000000007E-2</v>
      </c>
      <c r="D18">
        <f t="shared" si="0"/>
        <v>0.13</v>
      </c>
      <c r="E18">
        <f t="shared" si="0"/>
        <v>0.11</v>
      </c>
      <c r="F18">
        <f t="shared" si="1"/>
        <v>5.0000000000000044E-2</v>
      </c>
    </row>
    <row r="19" spans="1:15">
      <c r="A19">
        <v>2015</v>
      </c>
      <c r="B19">
        <f t="shared" si="0"/>
        <v>0.57999999999999996</v>
      </c>
      <c r="C19">
        <f t="shared" si="0"/>
        <v>0.17</v>
      </c>
      <c r="D19">
        <f t="shared" si="0"/>
        <v>0.17</v>
      </c>
      <c r="E19">
        <f t="shared" si="0"/>
        <v>0.08</v>
      </c>
      <c r="F19">
        <f t="shared" si="1"/>
        <v>0</v>
      </c>
    </row>
    <row r="20" spans="1:15">
      <c r="A20">
        <v>2016</v>
      </c>
      <c r="B20">
        <f t="shared" si="0"/>
        <v>0.43</v>
      </c>
      <c r="C20">
        <f t="shared" si="0"/>
        <v>0.14000000000000001</v>
      </c>
      <c r="D20">
        <f t="shared" si="0"/>
        <v>0.21</v>
      </c>
      <c r="E20">
        <f t="shared" si="0"/>
        <v>0.12</v>
      </c>
      <c r="F20">
        <f t="shared" si="1"/>
        <v>9.9999999999999978E-2</v>
      </c>
    </row>
    <row r="21" spans="1:15">
      <c r="A21">
        <v>2017</v>
      </c>
      <c r="B21">
        <f t="shared" si="0"/>
        <v>0.4</v>
      </c>
      <c r="C21">
        <f t="shared" si="0"/>
        <v>0</v>
      </c>
      <c r="D21">
        <f t="shared" si="0"/>
        <v>0.6</v>
      </c>
      <c r="E21">
        <f t="shared" si="0"/>
        <v>0</v>
      </c>
      <c r="F21">
        <f t="shared" si="1"/>
        <v>0</v>
      </c>
    </row>
    <row r="22" spans="1:15">
      <c r="A22">
        <v>2018</v>
      </c>
      <c r="B22">
        <f t="shared" si="0"/>
        <v>0</v>
      </c>
      <c r="C22">
        <f t="shared" si="0"/>
        <v>0.17</v>
      </c>
      <c r="D22">
        <f t="shared" si="0"/>
        <v>0.83</v>
      </c>
      <c r="E22">
        <f t="shared" si="0"/>
        <v>0</v>
      </c>
      <c r="F22">
        <f t="shared" si="1"/>
        <v>0</v>
      </c>
    </row>
    <row r="23" spans="1:15">
      <c r="A23">
        <v>2019</v>
      </c>
      <c r="B23">
        <f t="shared" si="0"/>
        <v>0</v>
      </c>
      <c r="C23">
        <f t="shared" si="0"/>
        <v>0.1</v>
      </c>
      <c r="D23">
        <f t="shared" si="0"/>
        <v>0.7</v>
      </c>
      <c r="E23">
        <f t="shared" si="0"/>
        <v>0.2</v>
      </c>
      <c r="F23">
        <f t="shared" si="1"/>
        <v>0</v>
      </c>
    </row>
    <row r="28" spans="1:15">
      <c r="A28" t="s">
        <v>595</v>
      </c>
      <c r="B28" t="s">
        <v>1</v>
      </c>
      <c r="C28" t="s">
        <v>29</v>
      </c>
      <c r="D28" t="s">
        <v>174</v>
      </c>
      <c r="E28" t="s">
        <v>562</v>
      </c>
      <c r="F28" t="s">
        <v>563</v>
      </c>
      <c r="G28" t="s">
        <v>564</v>
      </c>
      <c r="H28" t="s">
        <v>565</v>
      </c>
      <c r="I28" t="s">
        <v>109</v>
      </c>
      <c r="K28" t="s">
        <v>412</v>
      </c>
      <c r="M28">
        <v>2017</v>
      </c>
      <c r="N28" t="s">
        <v>407</v>
      </c>
      <c r="O28" t="s">
        <v>593</v>
      </c>
    </row>
    <row r="29" spans="1:15">
      <c r="A29">
        <v>1</v>
      </c>
      <c r="B29" t="s">
        <v>32</v>
      </c>
      <c r="C29" t="s">
        <v>28</v>
      </c>
      <c r="D29" t="s">
        <v>182</v>
      </c>
      <c r="E29" s="1" t="s">
        <v>446</v>
      </c>
      <c r="F29" s="1" t="s">
        <v>623</v>
      </c>
      <c r="G29" s="1" t="s">
        <v>537</v>
      </c>
      <c r="H29" s="1" t="s">
        <v>409</v>
      </c>
      <c r="I29" s="1" t="s">
        <v>596</v>
      </c>
      <c r="K29" t="s">
        <v>413</v>
      </c>
      <c r="N29">
        <f>1/7</f>
        <v>0.14285714285714285</v>
      </c>
      <c r="O29" t="s">
        <v>31</v>
      </c>
    </row>
    <row r="30" spans="1:15">
      <c r="A30">
        <v>2</v>
      </c>
      <c r="B30" t="s">
        <v>33</v>
      </c>
      <c r="C30" t="s">
        <v>39</v>
      </c>
      <c r="D30" t="s">
        <v>182</v>
      </c>
      <c r="E30" s="1" t="s">
        <v>624</v>
      </c>
      <c r="F30" s="1" t="s">
        <v>407</v>
      </c>
      <c r="G30" s="1" t="s">
        <v>454</v>
      </c>
      <c r="I30" t="s">
        <v>597</v>
      </c>
      <c r="K30" t="s">
        <v>413</v>
      </c>
      <c r="N30" t="s">
        <v>424</v>
      </c>
      <c r="O30" t="s">
        <v>403</v>
      </c>
    </row>
    <row r="31" spans="1:15">
      <c r="A31">
        <v>3</v>
      </c>
      <c r="B31" t="s">
        <v>34</v>
      </c>
      <c r="C31" t="s">
        <v>42</v>
      </c>
      <c r="D31" t="s">
        <v>182</v>
      </c>
      <c r="E31" s="1" t="s">
        <v>625</v>
      </c>
      <c r="F31" t="s">
        <v>407</v>
      </c>
      <c r="I31" s="1" t="s">
        <v>598</v>
      </c>
      <c r="K31" t="s">
        <v>413</v>
      </c>
      <c r="N31">
        <f>6/7</f>
        <v>0.8571428571428571</v>
      </c>
      <c r="O31" t="s">
        <v>406</v>
      </c>
    </row>
    <row r="32" spans="1:15">
      <c r="A32">
        <v>4</v>
      </c>
      <c r="B32" t="s">
        <v>35</v>
      </c>
      <c r="C32" t="s">
        <v>44</v>
      </c>
      <c r="D32" t="s">
        <v>182</v>
      </c>
      <c r="E32" s="1" t="s">
        <v>446</v>
      </c>
      <c r="F32" s="1" t="s">
        <v>414</v>
      </c>
      <c r="G32" s="1" t="s">
        <v>626</v>
      </c>
      <c r="H32" s="1" t="s">
        <v>627</v>
      </c>
      <c r="I32" t="s">
        <v>599</v>
      </c>
      <c r="K32" t="s">
        <v>413</v>
      </c>
      <c r="O32" t="s">
        <v>408</v>
      </c>
    </row>
    <row r="33" spans="1:15">
      <c r="A33">
        <v>5</v>
      </c>
      <c r="B33" t="s">
        <v>36</v>
      </c>
      <c r="C33" t="s">
        <v>45</v>
      </c>
      <c r="D33" t="s">
        <v>182</v>
      </c>
      <c r="E33" s="1" t="s">
        <v>624</v>
      </c>
      <c r="F33" s="1" t="s">
        <v>628</v>
      </c>
      <c r="G33" s="1"/>
      <c r="I33" t="s">
        <v>600</v>
      </c>
      <c r="K33" t="s">
        <v>413</v>
      </c>
      <c r="O33" t="s">
        <v>411</v>
      </c>
    </row>
    <row r="34" spans="1:15">
      <c r="A34">
        <v>6</v>
      </c>
      <c r="B34" t="s">
        <v>37</v>
      </c>
      <c r="C34" t="s">
        <v>48</v>
      </c>
      <c r="D34" s="35" t="s">
        <v>417</v>
      </c>
      <c r="F34" t="s">
        <v>107</v>
      </c>
      <c r="G34" s="1" t="s">
        <v>449</v>
      </c>
      <c r="I34" t="s">
        <v>601</v>
      </c>
      <c r="K34" t="s">
        <v>416</v>
      </c>
      <c r="O34" t="s">
        <v>415</v>
      </c>
    </row>
    <row r="35" spans="1:15">
      <c r="A35">
        <v>7</v>
      </c>
      <c r="B35" t="s">
        <v>38</v>
      </c>
      <c r="C35" t="s">
        <v>50</v>
      </c>
      <c r="D35" t="s">
        <v>182</v>
      </c>
      <c r="E35" s="1" t="s">
        <v>630</v>
      </c>
      <c r="F35" s="1" t="s">
        <v>629</v>
      </c>
      <c r="I35" t="s">
        <v>602</v>
      </c>
      <c r="O35" t="s">
        <v>418</v>
      </c>
    </row>
    <row r="36" spans="1:15">
      <c r="A36">
        <v>8</v>
      </c>
      <c r="B36" t="s">
        <v>51</v>
      </c>
      <c r="C36" t="s">
        <v>422</v>
      </c>
      <c r="D36" s="35" t="s">
        <v>423</v>
      </c>
      <c r="F36" t="s">
        <v>578</v>
      </c>
      <c r="I36" s="1" t="s">
        <v>603</v>
      </c>
      <c r="K36" t="s">
        <v>416</v>
      </c>
      <c r="M36">
        <v>2018</v>
      </c>
      <c r="N36" t="s">
        <v>407</v>
      </c>
      <c r="O36" t="s">
        <v>421</v>
      </c>
    </row>
    <row r="37" spans="1:15">
      <c r="A37">
        <v>9</v>
      </c>
      <c r="B37" t="s">
        <v>52</v>
      </c>
      <c r="C37" t="s">
        <v>430</v>
      </c>
      <c r="D37" t="s">
        <v>182</v>
      </c>
      <c r="E37" s="1" t="s">
        <v>631</v>
      </c>
      <c r="F37" s="1" t="s">
        <v>414</v>
      </c>
      <c r="H37" s="1" t="s">
        <v>632</v>
      </c>
      <c r="I37" t="s">
        <v>604</v>
      </c>
      <c r="N37">
        <f>1/8</f>
        <v>0.125</v>
      </c>
      <c r="O37" t="s">
        <v>426</v>
      </c>
    </row>
    <row r="38" spans="1:15">
      <c r="A38">
        <v>10</v>
      </c>
      <c r="B38" t="s">
        <v>53</v>
      </c>
      <c r="C38" t="s">
        <v>61</v>
      </c>
      <c r="D38" t="s">
        <v>182</v>
      </c>
      <c r="E38" s="1" t="s">
        <v>633</v>
      </c>
      <c r="F38" s="1" t="s">
        <v>634</v>
      </c>
      <c r="I38" t="s">
        <v>605</v>
      </c>
      <c r="K38" t="s">
        <v>432</v>
      </c>
      <c r="N38" t="s">
        <v>424</v>
      </c>
      <c r="O38" t="s">
        <v>431</v>
      </c>
    </row>
    <row r="39" spans="1:15">
      <c r="A39">
        <v>11</v>
      </c>
      <c r="B39" t="s">
        <v>54</v>
      </c>
      <c r="C39" t="s">
        <v>63</v>
      </c>
      <c r="D39" t="s">
        <v>182</v>
      </c>
      <c r="E39" s="1" t="s">
        <v>635</v>
      </c>
      <c r="F39" s="1" t="s">
        <v>468</v>
      </c>
      <c r="G39" s="1" t="s">
        <v>454</v>
      </c>
      <c r="H39" s="1" t="s">
        <v>409</v>
      </c>
      <c r="I39" t="s">
        <v>606</v>
      </c>
      <c r="K39" t="s">
        <v>435</v>
      </c>
      <c r="L39" t="s">
        <v>436</v>
      </c>
      <c r="N39">
        <f>7/8</f>
        <v>0.875</v>
      </c>
      <c r="O39" t="s">
        <v>434</v>
      </c>
    </row>
    <row r="40" spans="1:15">
      <c r="A40">
        <v>12</v>
      </c>
      <c r="B40" t="s">
        <v>55</v>
      </c>
      <c r="C40" t="s">
        <v>441</v>
      </c>
      <c r="D40" s="35" t="s">
        <v>442</v>
      </c>
      <c r="E40" s="1" t="s">
        <v>637</v>
      </c>
      <c r="F40" s="1" t="s">
        <v>636</v>
      </c>
      <c r="H40" s="1" t="s">
        <v>409</v>
      </c>
      <c r="I40" t="s">
        <v>607</v>
      </c>
      <c r="K40" t="s">
        <v>444</v>
      </c>
      <c r="O40" t="s">
        <v>440</v>
      </c>
    </row>
    <row r="41" spans="1:15">
      <c r="A41">
        <v>13</v>
      </c>
      <c r="B41" t="s">
        <v>56</v>
      </c>
      <c r="C41" t="s">
        <v>66</v>
      </c>
      <c r="D41" t="s">
        <v>182</v>
      </c>
      <c r="E41" s="1" t="s">
        <v>638</v>
      </c>
      <c r="F41" s="1" t="s">
        <v>639</v>
      </c>
      <c r="G41" t="s">
        <v>449</v>
      </c>
      <c r="I41" t="s">
        <v>608</v>
      </c>
      <c r="K41" t="s">
        <v>448</v>
      </c>
      <c r="O41" t="s">
        <v>445</v>
      </c>
    </row>
    <row r="42" spans="1:15">
      <c r="A42">
        <v>14</v>
      </c>
      <c r="B42" t="s">
        <v>57</v>
      </c>
      <c r="C42" t="s">
        <v>68</v>
      </c>
      <c r="D42" s="35" t="s">
        <v>474</v>
      </c>
      <c r="F42" t="s">
        <v>609</v>
      </c>
      <c r="G42" t="s">
        <v>449</v>
      </c>
      <c r="I42" t="s">
        <v>609</v>
      </c>
      <c r="K42" t="s">
        <v>444</v>
      </c>
      <c r="O42" t="s">
        <v>450</v>
      </c>
    </row>
    <row r="43" spans="1:15">
      <c r="A43">
        <v>15</v>
      </c>
      <c r="B43" t="s">
        <v>70</v>
      </c>
      <c r="C43" t="s">
        <v>84</v>
      </c>
      <c r="D43" t="s">
        <v>182</v>
      </c>
      <c r="E43" s="1" t="s">
        <v>640</v>
      </c>
      <c r="F43" t="s">
        <v>414</v>
      </c>
      <c r="G43" t="s">
        <v>454</v>
      </c>
      <c r="I43" t="s">
        <v>610</v>
      </c>
      <c r="M43">
        <v>2019</v>
      </c>
      <c r="N43" t="s">
        <v>424</v>
      </c>
      <c r="O43" t="s">
        <v>453</v>
      </c>
    </row>
    <row r="44" spans="1:15">
      <c r="A44">
        <v>16</v>
      </c>
      <c r="B44" t="s">
        <v>71</v>
      </c>
      <c r="C44" t="s">
        <v>457</v>
      </c>
      <c r="D44" t="s">
        <v>182</v>
      </c>
      <c r="E44" s="1" t="s">
        <v>446</v>
      </c>
      <c r="F44" s="1" t="s">
        <v>639</v>
      </c>
      <c r="G44" s="1" t="s">
        <v>410</v>
      </c>
      <c r="H44" t="s">
        <v>458</v>
      </c>
      <c r="I44" t="s">
        <v>611</v>
      </c>
      <c r="N44">
        <f>7/9</f>
        <v>0.77777777777777779</v>
      </c>
      <c r="O44" t="s">
        <v>456</v>
      </c>
    </row>
    <row r="45" spans="1:15">
      <c r="A45">
        <v>17</v>
      </c>
      <c r="B45" t="s">
        <v>72</v>
      </c>
      <c r="C45" t="s">
        <v>88</v>
      </c>
      <c r="D45" t="s">
        <v>182</v>
      </c>
      <c r="E45" s="1" t="s">
        <v>642</v>
      </c>
      <c r="F45" s="1" t="s">
        <v>468</v>
      </c>
      <c r="I45" t="s">
        <v>612</v>
      </c>
      <c r="N45" t="s">
        <v>536</v>
      </c>
      <c r="O45" t="s">
        <v>87</v>
      </c>
    </row>
    <row r="46" spans="1:15">
      <c r="A46">
        <v>18</v>
      </c>
      <c r="B46" t="s">
        <v>73</v>
      </c>
      <c r="C46" t="s">
        <v>89</v>
      </c>
      <c r="D46" t="s">
        <v>182</v>
      </c>
      <c r="E46" s="1" t="s">
        <v>630</v>
      </c>
      <c r="F46" s="1" t="s">
        <v>629</v>
      </c>
      <c r="I46" t="s">
        <v>613</v>
      </c>
      <c r="N46">
        <f>1/9</f>
        <v>0.1111111111111111</v>
      </c>
      <c r="O46" t="s">
        <v>90</v>
      </c>
    </row>
    <row r="47" spans="1:15">
      <c r="A47">
        <v>19</v>
      </c>
      <c r="B47" t="s">
        <v>74</v>
      </c>
      <c r="C47" t="s">
        <v>91</v>
      </c>
      <c r="D47" t="s">
        <v>182</v>
      </c>
      <c r="E47" s="1" t="s">
        <v>630</v>
      </c>
      <c r="F47" t="s">
        <v>583</v>
      </c>
      <c r="G47" t="s">
        <v>409</v>
      </c>
      <c r="I47" t="s">
        <v>614</v>
      </c>
      <c r="K47" t="s">
        <v>462</v>
      </c>
      <c r="N47" t="s">
        <v>468</v>
      </c>
      <c r="O47" t="s">
        <v>461</v>
      </c>
    </row>
    <row r="48" spans="1:15">
      <c r="A48">
        <v>20</v>
      </c>
      <c r="B48" t="s">
        <v>75</v>
      </c>
      <c r="C48" t="s">
        <v>94</v>
      </c>
      <c r="D48" t="s">
        <v>182</v>
      </c>
      <c r="E48" s="1" t="s">
        <v>643</v>
      </c>
      <c r="F48" t="s">
        <v>414</v>
      </c>
      <c r="G48" t="s">
        <v>454</v>
      </c>
      <c r="I48" t="s">
        <v>615</v>
      </c>
      <c r="K48" t="s">
        <v>466</v>
      </c>
      <c r="L48" t="s">
        <v>444</v>
      </c>
      <c r="N48">
        <f>1/9</f>
        <v>0.1111111111111111</v>
      </c>
      <c r="O48" t="s">
        <v>465</v>
      </c>
    </row>
    <row r="49" spans="1:15">
      <c r="A49">
        <v>21</v>
      </c>
      <c r="B49" t="s">
        <v>76</v>
      </c>
      <c r="C49" t="s">
        <v>68</v>
      </c>
      <c r="D49" s="35" t="s">
        <v>452</v>
      </c>
      <c r="F49" s="1" t="s">
        <v>641</v>
      </c>
      <c r="G49" t="s">
        <v>449</v>
      </c>
      <c r="I49" t="s">
        <v>616</v>
      </c>
      <c r="K49" t="s">
        <v>444</v>
      </c>
      <c r="O49" t="s">
        <v>467</v>
      </c>
    </row>
    <row r="50" spans="1:15">
      <c r="A50">
        <v>22</v>
      </c>
      <c r="B50" t="s">
        <v>77</v>
      </c>
      <c r="C50" t="s">
        <v>96</v>
      </c>
      <c r="D50" s="35" t="s">
        <v>473</v>
      </c>
      <c r="E50" s="1" t="s">
        <v>446</v>
      </c>
      <c r="F50" s="1" t="s">
        <v>639</v>
      </c>
      <c r="G50" s="1" t="s">
        <v>410</v>
      </c>
      <c r="H50" s="1" t="s">
        <v>409</v>
      </c>
      <c r="I50" t="s">
        <v>617</v>
      </c>
      <c r="K50" t="s">
        <v>444</v>
      </c>
      <c r="O50" t="s">
        <v>469</v>
      </c>
    </row>
    <row r="51" spans="1:15">
      <c r="A51">
        <v>23</v>
      </c>
      <c r="B51" t="s">
        <v>78</v>
      </c>
      <c r="C51" t="s">
        <v>99</v>
      </c>
      <c r="D51" s="35" t="s">
        <v>476</v>
      </c>
      <c r="F51" t="s">
        <v>585</v>
      </c>
      <c r="G51" t="s">
        <v>410</v>
      </c>
      <c r="H51" t="s">
        <v>449</v>
      </c>
      <c r="I51" t="s">
        <v>618</v>
      </c>
      <c r="K51" t="s">
        <v>477</v>
      </c>
      <c r="O51" t="s">
        <v>475</v>
      </c>
    </row>
    <row r="52" spans="1:15">
      <c r="A52">
        <v>24</v>
      </c>
      <c r="B52" t="s">
        <v>79</v>
      </c>
      <c r="C52" s="37" t="s">
        <v>594</v>
      </c>
      <c r="D52" s="36" t="s">
        <v>255</v>
      </c>
      <c r="F52" s="1" t="s">
        <v>644</v>
      </c>
      <c r="H52" t="s">
        <v>496</v>
      </c>
      <c r="I52" t="s">
        <v>619</v>
      </c>
      <c r="O52" s="37" t="s">
        <v>622</v>
      </c>
    </row>
    <row r="53" spans="1:15">
      <c r="A53">
        <v>25</v>
      </c>
      <c r="B53" t="s">
        <v>80</v>
      </c>
      <c r="C53" t="s">
        <v>489</v>
      </c>
      <c r="D53" s="35" t="s">
        <v>480</v>
      </c>
      <c r="E53" s="1" t="s">
        <v>446</v>
      </c>
      <c r="F53" s="1" t="s">
        <v>644</v>
      </c>
      <c r="G53" s="1" t="s">
        <v>449</v>
      </c>
      <c r="I53" t="s">
        <v>482</v>
      </c>
      <c r="O53" t="s">
        <v>479</v>
      </c>
    </row>
    <row r="54" spans="1:15">
      <c r="A54">
        <v>26</v>
      </c>
      <c r="B54" t="s">
        <v>81</v>
      </c>
      <c r="C54" t="s">
        <v>102</v>
      </c>
      <c r="D54" s="35" t="s">
        <v>480</v>
      </c>
      <c r="E54" s="1" t="s">
        <v>645</v>
      </c>
      <c r="F54" s="1" t="s">
        <v>646</v>
      </c>
      <c r="G54" s="1" t="s">
        <v>410</v>
      </c>
      <c r="H54" s="1" t="s">
        <v>409</v>
      </c>
      <c r="I54" t="s">
        <v>620</v>
      </c>
      <c r="O54" t="s">
        <v>483</v>
      </c>
    </row>
    <row r="55" spans="1:15">
      <c r="A55">
        <v>27</v>
      </c>
      <c r="B55" t="s">
        <v>82</v>
      </c>
      <c r="C55" t="s">
        <v>104</v>
      </c>
      <c r="D55" t="s">
        <v>182</v>
      </c>
      <c r="E55" s="1" t="s">
        <v>647</v>
      </c>
      <c r="F55" s="1" t="s">
        <v>629</v>
      </c>
      <c r="G55" s="1" t="s">
        <v>454</v>
      </c>
      <c r="H55" s="1" t="s">
        <v>487</v>
      </c>
      <c r="I55" s="1" t="s">
        <v>621</v>
      </c>
      <c r="K55" t="s">
        <v>444</v>
      </c>
      <c r="L55" t="s">
        <v>448</v>
      </c>
      <c r="O55" t="s">
        <v>488</v>
      </c>
    </row>
    <row r="56" spans="1:15">
      <c r="G56" s="1" t="s">
        <v>520</v>
      </c>
      <c r="H56" s="1" t="s">
        <v>648</v>
      </c>
    </row>
    <row r="57" spans="1:15">
      <c r="A57" s="1" t="s">
        <v>23</v>
      </c>
      <c r="B57">
        <v>17</v>
      </c>
      <c r="F57">
        <v>7</v>
      </c>
      <c r="G57">
        <v>1</v>
      </c>
      <c r="H57">
        <v>2</v>
      </c>
    </row>
    <row r="58" spans="1:15">
      <c r="E58" s="1"/>
    </row>
    <row r="63" spans="1:15">
      <c r="A63" s="1" t="s">
        <v>26</v>
      </c>
      <c r="B63" s="1" t="s">
        <v>27</v>
      </c>
    </row>
    <row r="64" spans="1:15">
      <c r="A64">
        <v>17</v>
      </c>
      <c r="B64">
        <v>55</v>
      </c>
    </row>
    <row r="83" spans="1:6">
      <c r="A83" t="s">
        <v>3</v>
      </c>
      <c r="B83" t="s">
        <v>407</v>
      </c>
      <c r="C83" t="s">
        <v>587</v>
      </c>
      <c r="D83" t="s">
        <v>424</v>
      </c>
      <c r="E83" t="s">
        <v>536</v>
      </c>
      <c r="F83" t="s">
        <v>115</v>
      </c>
    </row>
    <row r="84" spans="1:6">
      <c r="A84">
        <v>2011</v>
      </c>
      <c r="B84" s="19">
        <v>0.62</v>
      </c>
      <c r="C84" s="19">
        <v>0.31</v>
      </c>
      <c r="D84" s="19">
        <v>0</v>
      </c>
      <c r="E84" s="19">
        <v>0</v>
      </c>
      <c r="F84" s="19">
        <v>7.0000000000000062E-2</v>
      </c>
    </row>
    <row r="85" spans="1:6">
      <c r="A85">
        <v>2012</v>
      </c>
      <c r="B85" s="19">
        <v>0.57999999999999996</v>
      </c>
      <c r="C85" s="19">
        <v>0.36</v>
      </c>
      <c r="D85" s="19">
        <v>0</v>
      </c>
      <c r="E85" s="19">
        <v>0</v>
      </c>
      <c r="F85" s="19">
        <v>6.0000000000000053E-2</v>
      </c>
    </row>
    <row r="86" spans="1:6">
      <c r="A86">
        <v>2013</v>
      </c>
      <c r="B86" s="19">
        <v>0.42</v>
      </c>
      <c r="C86" s="19">
        <v>0.28000000000000003</v>
      </c>
      <c r="D86" s="19">
        <v>0.2</v>
      </c>
      <c r="E86" s="19">
        <v>0</v>
      </c>
      <c r="F86" s="19">
        <v>0.10000000000000009</v>
      </c>
    </row>
    <row r="87" spans="1:6">
      <c r="A87">
        <v>2014</v>
      </c>
      <c r="B87" s="19">
        <v>0.64</v>
      </c>
      <c r="C87" s="19">
        <v>7.0000000000000007E-2</v>
      </c>
      <c r="D87" s="19">
        <v>0.13</v>
      </c>
      <c r="E87" s="19">
        <v>0.11</v>
      </c>
      <c r="F87" s="19">
        <v>5.0000000000000044E-2</v>
      </c>
    </row>
    <row r="88" spans="1:6">
      <c r="A88">
        <v>2015</v>
      </c>
      <c r="B88" s="19">
        <v>0.57999999999999996</v>
      </c>
      <c r="C88" s="19">
        <v>0.17</v>
      </c>
      <c r="D88" s="19">
        <v>0.17</v>
      </c>
      <c r="E88" s="19">
        <v>0.08</v>
      </c>
      <c r="F88" s="19">
        <v>0</v>
      </c>
    </row>
    <row r="89" spans="1:6">
      <c r="A89">
        <v>2016</v>
      </c>
      <c r="B89" s="19">
        <v>0.43</v>
      </c>
      <c r="C89" s="19">
        <v>0.14000000000000001</v>
      </c>
      <c r="D89" s="19">
        <v>0.21</v>
      </c>
      <c r="E89" s="19">
        <v>0.12</v>
      </c>
      <c r="F89" s="19">
        <v>9.9999999999999978E-2</v>
      </c>
    </row>
    <row r="90" spans="1:6">
      <c r="A90">
        <v>2017</v>
      </c>
      <c r="B90" s="19">
        <v>0.4</v>
      </c>
      <c r="C90" s="19">
        <v>0</v>
      </c>
      <c r="D90" s="19">
        <v>0.6</v>
      </c>
      <c r="E90" s="19">
        <v>0</v>
      </c>
      <c r="F90" s="19">
        <v>0</v>
      </c>
    </row>
    <row r="91" spans="1:6">
      <c r="A91">
        <v>2018</v>
      </c>
      <c r="B91" s="19">
        <v>0</v>
      </c>
      <c r="C91" s="19">
        <v>0.17</v>
      </c>
      <c r="D91" s="19">
        <v>0.83</v>
      </c>
      <c r="E91" s="19">
        <v>0</v>
      </c>
      <c r="F91" s="19">
        <v>0</v>
      </c>
    </row>
    <row r="92" spans="1:6">
      <c r="A92">
        <v>2019</v>
      </c>
      <c r="B92" s="19">
        <v>0</v>
      </c>
      <c r="C92" s="19">
        <v>0.1</v>
      </c>
      <c r="D92" s="19">
        <v>0.7</v>
      </c>
      <c r="E92" s="19">
        <v>0.2</v>
      </c>
      <c r="F92" s="1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577_Projects_Trends</vt:lpstr>
      <vt:lpstr>577_projects_Trends_2</vt:lpstr>
      <vt:lpstr>577_projects_trends_3</vt:lpstr>
      <vt:lpstr>577_projects_trends_4</vt:lpstr>
      <vt:lpstr>577_projects_trends5</vt:lpstr>
      <vt:lpstr>577_projects_trends_6</vt:lpstr>
      <vt:lpstr>577_projects_trends_7</vt:lpstr>
      <vt:lpstr>577_projects_trends_8</vt:lpstr>
      <vt:lpstr>577_projects_trends_9</vt:lpstr>
      <vt:lpstr>577_projects_trends_10</vt:lpstr>
      <vt:lpstr>Android_projects_Trends</vt:lpstr>
      <vt:lpstr>Android_projects_trends_1</vt:lpstr>
      <vt:lpstr>Transaction_Analysis_Accuracy</vt:lpstr>
      <vt:lpstr>Benchmark_DS_Comparison</vt:lpstr>
      <vt:lpstr>Estimation_Accuracy_Analysis</vt:lpstr>
      <vt:lpstr>PA_Accuracy_Analysis</vt:lpstr>
      <vt:lpstr>Bayes_Accuracy_Analysis</vt:lpstr>
      <vt:lpstr>Benchmark_accuracy_comparison</vt:lpstr>
      <vt:lpstr>COSMIC_effort_analysis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modified xsi:type="dcterms:W3CDTF">2020-06-26T08:47:08Z</dcterms:modified>
</cp:coreProperties>
</file>