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Metadata+xml" PartName="/xl/metadata.xml"/>
  <Override ContentType="application/vnd.ms-excel.rdrichvaluetypes+xml" PartName="/xl/richData/rdRichValueTyp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ms-excel.rdrichvaluestructure+xml" PartName="/xl/richData/rdrichvaluestructure.xml"/>
  <Override ContentType="application/vnd.ms-excel.rdrichvalue+xml" PartName="/xl/richData/rdrichvalu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yna\Downloads\"/>
    </mc:Choice>
  </mc:AlternateContent>
  <xr:revisionPtr revIDLastSave="0" documentId="13_ncr:1_{C2C2ECF6-DDD8-4911-9286-F7C7FEBB55C3}" xr6:coauthVersionLast="47" xr6:coauthVersionMax="47" xr10:uidLastSave="{00000000-0000-0000-0000-000000000000}"/>
  <bookViews>
    <workbookView xWindow="-108" yWindow="-108" windowWidth="23256" windowHeight="12456" activeTab="1" xr2:uid="{CA7E0B3D-F1ED-4E48-A2D1-B21BD32B458C}"/>
  </bookViews>
  <sheets>
    <sheet name="entradas" sheetId="1" r:id="rId1"/>
    <sheet name="saidas" sheetId="2" r:id="rId2"/>
    <sheet name="resumo" sheetId="3" r:id="rId3"/>
    <sheet name="gastos_fixos" sheetId="5" r:id="rId4"/>
  </sheets>
  <calcPr calcId="191029" fullCalcOnLoad="1" fullPrecision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<sst xmlns="http://schemas.openxmlformats.org/spreadsheetml/2006/main" count="114" uniqueCount="114">
  <si>
    <t>data contrato</t>
  </si>
  <si>
    <t>mês</t>
  </si>
  <si>
    <t>ano</t>
  </si>
  <si>
    <t>descrição</t>
  </si>
  <si>
    <t>valor</t>
  </si>
  <si>
    <t>cliente</t>
  </si>
  <si>
    <t>20 dias de georreferenciamento de plantas</t>
  </si>
  <si>
    <t>Nippon</t>
  </si>
  <si>
    <t>1 dia de campo dados hidrologicos Asato</t>
  </si>
  <si>
    <t>Regea</t>
  </si>
  <si>
    <t>13/12/2024</t>
  </si>
  <si>
    <t>3 dias de questionario para participação pública em plano de saneamento</t>
  </si>
  <si>
    <t>Francine</t>
  </si>
  <si>
    <t>data</t>
  </si>
  <si>
    <t>categoria</t>
  </si>
  <si>
    <t>tipo</t>
  </si>
  <si>
    <t>obs</t>
  </si>
  <si>
    <t>laranja e bisnaguinha</t>
  </si>
  <si>
    <t>mercado</t>
  </si>
  <si>
    <t>manutencao</t>
  </si>
  <si>
    <t>2 kg de laranja</t>
  </si>
  <si>
    <t>gibi</t>
  </si>
  <si>
    <t>mimos</t>
  </si>
  <si>
    <t>pessoal</t>
  </si>
  <si>
    <t>festa gramadinho</t>
  </si>
  <si>
    <t>presente</t>
  </si>
  <si>
    <t>café</t>
  </si>
  <si>
    <t>dia exame faixa preta</t>
  </si>
  <si>
    <t>itens de higiene pessoal</t>
  </si>
  <si>
    <t>higiene</t>
  </si>
  <si>
    <t>não sei</t>
  </si>
  <si>
    <t>comida</t>
  </si>
  <si>
    <t>bar e café pombal</t>
  </si>
  <si>
    <t>15/11/2024</t>
  </si>
  <si>
    <t>abaco para lavigne</t>
  </si>
  <si>
    <t>kalunga</t>
  </si>
  <si>
    <t>16/11/2024</t>
  </si>
  <si>
    <t>uber</t>
  </si>
  <si>
    <t>transporte privado</t>
  </si>
  <si>
    <t>bastão hattan</t>
  </si>
  <si>
    <t>kung fu</t>
  </si>
  <si>
    <t>empresarial</t>
  </si>
  <si>
    <t>ags kung fu</t>
  </si>
  <si>
    <t>paes 3 americas</t>
  </si>
  <si>
    <t>nao sei</t>
  </si>
  <si>
    <t>pix para rodrigo bispo alves ferreira</t>
  </si>
  <si>
    <t>cadeira</t>
  </si>
  <si>
    <t>empresa</t>
  </si>
  <si>
    <t>pichau</t>
  </si>
  <si>
    <t>18/11/2024</t>
  </si>
  <si>
    <t>2 caixas revoc</t>
  </si>
  <si>
    <t>farmacia_saude</t>
  </si>
  <si>
    <t>19/11/2024</t>
  </si>
  <si>
    <t>20/11/2024</t>
  </si>
  <si>
    <t>corte cabelo</t>
  </si>
  <si>
    <t>23/11/2024</t>
  </si>
  <si>
    <t>ifu novo</t>
  </si>
  <si>
    <t>açaí</t>
  </si>
  <si>
    <t>restaurante banana split</t>
  </si>
  <si>
    <t>24/11/2024</t>
  </si>
  <si>
    <t>café e pao de queijo</t>
  </si>
  <si>
    <t>oxxo</t>
  </si>
  <si>
    <t>saque</t>
  </si>
  <si>
    <t>transporte publico</t>
  </si>
  <si>
    <t>saque para onibus</t>
  </si>
  <si>
    <t>mc donalds</t>
  </si>
  <si>
    <t>impulso</t>
  </si>
  <si>
    <t>25/11/2024</t>
  </si>
  <si>
    <t>bilhete único</t>
  </si>
  <si>
    <t>26/11/2024</t>
  </si>
  <si>
    <t>notebook novo</t>
  </si>
  <si>
    <t>30/11/2024</t>
  </si>
  <si>
    <t>seringa</t>
  </si>
  <si>
    <t>role no angelo</t>
  </si>
  <si>
    <t>role</t>
  </si>
  <si>
    <t>chocolate</t>
  </si>
  <si>
    <t>sonho de valsa</t>
  </si>
  <si>
    <t>camiseta iron maiden</t>
  </si>
  <si>
    <t>vestuario</t>
  </si>
  <si>
    <t>planta tia bibi</t>
  </si>
  <si>
    <t>etanol</t>
  </si>
  <si>
    <t>churros</t>
  </si>
  <si>
    <t>parque da criança</t>
  </si>
  <si>
    <t>almoco subway</t>
  </si>
  <si>
    <t>14/12/2024</t>
  </si>
  <si>
    <t>entrada fofinho</t>
  </si>
  <si>
    <t>vinho</t>
  </si>
  <si>
    <t>15/12/2024</t>
  </si>
  <si>
    <t>almoço pos campeonato</t>
  </si>
  <si>
    <t>divido com Mariana</t>
  </si>
  <si>
    <t>lanche para minha mãe e meu vô na santa casa</t>
  </si>
  <si>
    <t>almoco pao de queijo</t>
  </si>
  <si>
    <t>25/02/2025</t>
  </si>
  <si>
    <t>remedio dor de cabeca</t>
  </si>
  <si>
    <t>farmacia/saude</t>
  </si>
  <si>
    <t>27/02/2025</t>
  </si>
  <si>
    <t>string</t>
  </si>
  <si>
    <t>novembro</t>
  </si>
  <si>
    <t>na</t>
  </si>
  <si>
    <t>assinatura</t>
  </si>
  <si>
    <t>imposto</t>
  </si>
  <si>
    <t>total</t>
  </si>
  <si>
    <t>dezembro</t>
  </si>
  <si>
    <t>manutenção</t>
  </si>
  <si>
    <t>descricao</t>
  </si>
  <si>
    <t>mensalidade kung fu</t>
  </si>
  <si>
    <t>mensalidade psi</t>
  </si>
  <si>
    <t>plano celular VIVO</t>
  </si>
  <si>
    <t>parcela one drive Fran</t>
  </si>
  <si>
    <t>DAS</t>
  </si>
  <si>
    <t>mensalidade google drive</t>
  </si>
  <si>
    <t>remédio ansiedade REVOC</t>
  </si>
  <si>
    <t>deposteron 2mg x3</t>
  </si>
  <si>
    <t>crea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</si>
</sst>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;@"/>
    <numFmt numFmtId="165" formatCode="d/m;@"/>
  </numFmts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applyNumberFormat="1" fontId="0" fillId="0" borderId="0" xfId="0"/>
    <xf numFmtId="164" applyNumberFormat="1" fontId="0" fillId="0" borderId="0" xfId="0"/>
    <xf numFmtId="165" applyNumberFormat="1" fontId="0" fillId="0" borderId="0" xfId="0"/>
    <xf numFmtId="17" applyNumberFormat="1" fontId="0" fillId="0" borderId="0" xfId="0"/>
    <xf numFmtId="0" fontId="1" applyFont="1" fillId="0" borderId="0" xfId="0"/>
    <xf numFmtId="164" applyNumberFormat="1" fontId="1" applyFont="1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17/06/relationships/rdRichValueTypes" Target="/xl/richData/rdRichValueTypes.xml"/><Relationship Id="rId10" Type="http://schemas.microsoft.com/office/2017/06/relationships/rdRichValueStructure" Target="/xl/richData/rdrichvaluestructure.xml"/><Relationship Id="rId11" Type="http://schemas.microsoft.com/office/2017/06/relationships/rdRichValue" Target="/xl/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0"/>
</file>

<file path=xl/richData/rdrichvaluestructure.xml><?xml version="1.0" encoding="utf-8"?>
<rvStructures xmlns="http://schemas.microsoft.com/office/spreadsheetml/2017/richdata" count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B183F-E499-4B36-87B8-6494E8A1C3B3}">
  <dimension ref="A1:F4"/>
  <sheetViews>
    <sheetView workbookViewId="0">
      <selection activeCell="F14" sqref="F14"/>
    </sheetView>
  </sheetViews>
  <sheetFormatPr defaultRowHeight="14.4" x14ac:dyDescent="0.3"/>
  <cols>
    <col min="1" max="1" bestFit="1" width="11.6640625" customWidth="1"/>
    <col min="3" max="3" bestFit="1" width="14" customWidth="1"/>
    <col min="4" max="4" bestFit="1" width="9" customWidth="1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>
      <c r="A2" s="1">
        <v>45607</v>
      </c>
      <c r="B2" s="0" t="str">
        <f>CHOOSE(MONTH(A2), "janeiro", "fevereiro", "março", "abril", "maio", "junho", "julho", "agosto", "setembro", "outubro", "novembro", "dezembro")</f>
        <v>novembro</v>
      </c>
      <c r="C2" s="0">
        <f>YEAR(A2)</f>
        <v>2024</v>
      </c>
      <c r="D2" s="0" t="s">
        <v>6</v>
      </c>
      <c r="E2" s="0">
        <v>4000</v>
      </c>
      <c r="F2" s="0" t="s">
        <v>7</v>
      </c>
    </row>
    <row r="3">
      <c r="A3" s="1">
        <v>45638</v>
      </c>
      <c r="B3" s="0" t="str">
        <f ref="B3:B4" t="shared" si="0">CHOOSE(MONTH(A3), "janeiro", "fevereiro", "março", "abril", "maio", "junho", "julho", "agosto", "setembro", "outubro", "novembro", "dezembro")</f>
        <v>dezembro</v>
      </c>
      <c r="C3" s="0">
        <f ref="C3:C4" t="shared" si="1">YEAR(A3)</f>
        <v>2024</v>
      </c>
      <c r="D3" s="0" t="s">
        <v>8</v>
      </c>
      <c r="E3" s="0">
        <v>612</v>
      </c>
      <c r="F3" s="0" t="s">
        <v>9</v>
      </c>
    </row>
    <row r="4">
      <c r="A4" s="0" t="s">
        <v>10</v>
      </c>
      <c r="B4" s="0" t="str">
        <f t="shared" si="0"/>
        <v>dezembro</v>
      </c>
      <c r="C4" s="0">
        <f t="shared" si="1"/>
        <v>2024</v>
      </c>
      <c r="D4" s="0" t="s">
        <v>11</v>
      </c>
      <c r="E4" s="0">
        <v>1000</v>
      </c>
      <c r="F4" s="0" t="s">
        <v>12</v>
      </c>
    </row>
  </sheetData>
  <pageMargins left="0.511811024" right="0.511811024" top="0.78740157499999996" bottom="0.78740157499999996" header="0.31496062000000002" footer="0.31496062000000002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82D6F-BE53-4918-B168-F8E047792DCB}">
  <dimension ref="A1:N51"/>
  <sheetViews>
    <sheetView tabSelected="1" topLeftCell="A46" workbookViewId="0">
      <selection activeCell="M60" sqref="M60"/>
    </sheetView>
  </sheetViews>
  <sheetFormatPr defaultRowHeight="14.4" x14ac:dyDescent="0.3"/>
  <cols>
    <col min="1" max="1" bestFit="1" width="10.33203125" customWidth="1" style="2"/>
    <col min="14" max="14" bestFit="1" width="9.33203125" customWidth="1"/>
  </cols>
  <sheetData>
    <row r="1">
      <c r="A1" s="6" t="s">
        <v>13</v>
      </c>
      <c r="B1" s="5" t="s">
        <v>1</v>
      </c>
      <c r="C1" s="5" t="s">
        <v>2</v>
      </c>
      <c r="D1" s="5" t="s">
        <v>4</v>
      </c>
      <c r="E1" s="5" t="s">
        <v>3</v>
      </c>
      <c r="F1" s="5" t="s">
        <v>14</v>
      </c>
      <c r="G1" s="5" t="s">
        <v>15</v>
      </c>
      <c r="H1" s="5" t="s">
        <v>16</v>
      </c>
    </row>
    <row r="2">
      <c r="A2" s="1">
        <v>45603</v>
      </c>
      <c r="B2" s="0" t="str">
        <f ref="B2:B49" t="shared" si="0">CHOOSE(MONTH(A2),"janeiro","fevereiro","março","abril","maio","junho","julho","agosto","setembro","outubro","novembro","dezembro")</f>
        <v>novembro</v>
      </c>
      <c r="C2" s="0">
        <f ref="C2:C49" t="shared" si="1">YEAR(A2)</f>
        <v>2024</v>
      </c>
      <c r="D2" s="0">
        <v>30.35</v>
      </c>
      <c r="E2" s="0" t="s">
        <v>17</v>
      </c>
      <c r="F2" s="0" t="s">
        <v>18</v>
      </c>
      <c r="G2" s="0" t="s">
        <v>19</v>
      </c>
      <c r="H2" s="0" t="s">
        <v>20</v>
      </c>
      <c r="N2" s="3"/>
    </row>
    <row r="3">
      <c r="A3" s="1">
        <v>45604</v>
      </c>
      <c r="B3" s="0" t="str">
        <f t="shared" si="0"/>
        <v>novembro</v>
      </c>
      <c r="C3" s="0">
        <f t="shared" si="1"/>
        <v>2024</v>
      </c>
      <c r="D3" s="0">
        <v>3</v>
      </c>
      <c r="E3" s="0" t="s">
        <v>21</v>
      </c>
      <c r="F3" s="0" t="s">
        <v>22</v>
      </c>
      <c r="G3" s="0" t="s">
        <v>23</v>
      </c>
    </row>
    <row r="4">
      <c r="A4" s="1">
        <v>45606</v>
      </c>
      <c r="B4" s="0" t="str">
        <f t="shared" si="0"/>
        <v>novembro</v>
      </c>
      <c r="C4" s="0">
        <f t="shared" si="1"/>
        <v>2024</v>
      </c>
      <c r="D4" s="0">
        <v>50</v>
      </c>
      <c r="E4" s="0" t="s">
        <v>24</v>
      </c>
      <c r="F4" s="0" t="s">
        <v>25</v>
      </c>
      <c r="G4" s="0" t="s">
        <v>23</v>
      </c>
    </row>
    <row r="5">
      <c r="A5" s="1">
        <v>45607</v>
      </c>
      <c r="B5" s="0" t="str">
        <f t="shared" si="0"/>
        <v>novembro</v>
      </c>
      <c r="C5" s="0">
        <f t="shared" si="1"/>
        <v>2024</v>
      </c>
      <c r="D5" s="0">
        <v>5.49</v>
      </c>
      <c r="E5" s="0" t="s">
        <v>26</v>
      </c>
      <c r="F5" s="0" t="s">
        <v>22</v>
      </c>
      <c r="G5" s="0" t="s">
        <v>23</v>
      </c>
      <c r="H5" s="0" t="s">
        <v>27</v>
      </c>
    </row>
    <row r="6">
      <c r="A6" s="1">
        <v>45607</v>
      </c>
      <c r="B6" s="0" t="str">
        <f t="shared" si="0"/>
        <v>novembro</v>
      </c>
      <c r="C6" s="0">
        <f t="shared" si="1"/>
        <v>2024</v>
      </c>
      <c r="D6" s="0">
        <v>32.35</v>
      </c>
      <c r="E6" s="0" t="s">
        <v>28</v>
      </c>
      <c r="F6" s="0" t="s">
        <v>29</v>
      </c>
      <c r="G6" s="0" t="s">
        <v>19</v>
      </c>
    </row>
    <row r="7">
      <c r="A7" s="1">
        <v>45607</v>
      </c>
      <c r="B7" s="0" t="str">
        <f t="shared" si="0"/>
        <v>novembro</v>
      </c>
      <c r="C7" s="0">
        <f t="shared" si="1"/>
        <v>2024</v>
      </c>
      <c r="D7" s="0">
        <v>21</v>
      </c>
      <c r="E7" s="0" t="s">
        <v>30</v>
      </c>
      <c r="F7" s="0" t="s">
        <v>31</v>
      </c>
      <c r="G7" s="0" t="s">
        <v>23</v>
      </c>
      <c r="H7" s="0" t="s">
        <v>32</v>
      </c>
    </row>
    <row r="8">
      <c r="A8" s="0" t="s">
        <v>33</v>
      </c>
      <c r="B8" s="0" t="str">
        <f t="shared" si="0"/>
        <v>novembro</v>
      </c>
      <c r="C8" s="0">
        <f t="shared" si="1"/>
        <v>2024</v>
      </c>
      <c r="D8" s="0">
        <v>37.9</v>
      </c>
      <c r="E8" s="0" t="s">
        <v>34</v>
      </c>
      <c r="F8" s="0" t="s">
        <v>25</v>
      </c>
      <c r="G8" s="0" t="s">
        <v>23</v>
      </c>
      <c r="H8" s="0" t="s">
        <v>35</v>
      </c>
    </row>
    <row r="9">
      <c r="A9" s="0" t="s">
        <v>36</v>
      </c>
      <c r="B9" s="0" t="str">
        <f t="shared" si="0"/>
        <v>novembro</v>
      </c>
      <c r="C9" s="0">
        <f t="shared" si="1"/>
        <v>2024</v>
      </c>
      <c r="D9" s="0">
        <v>14.97</v>
      </c>
      <c r="E9" s="0" t="s">
        <v>37</v>
      </c>
      <c r="F9" s="0" t="s">
        <v>38</v>
      </c>
      <c r="G9" s="0" t="s">
        <v>23</v>
      </c>
    </row>
    <row r="10">
      <c r="A10" s="0" t="s">
        <v>36</v>
      </c>
      <c r="B10" s="0" t="str">
        <f t="shared" si="0"/>
        <v>novembro</v>
      </c>
      <c r="C10" s="0">
        <f t="shared" si="1"/>
        <v>2024</v>
      </c>
      <c r="D10" s="0">
        <v>350</v>
      </c>
      <c r="E10" s="0" t="s">
        <v>39</v>
      </c>
      <c r="F10" s="0" t="s">
        <v>40</v>
      </c>
      <c r="G10" s="0" t="s">
        <v>41</v>
      </c>
      <c r="H10" s="0" t="s">
        <v>42</v>
      </c>
    </row>
    <row r="11">
      <c r="A11" s="0" t="s">
        <v>36</v>
      </c>
      <c r="B11" s="0" t="str">
        <f t="shared" si="0"/>
        <v>novembro</v>
      </c>
      <c r="C11" s="0">
        <f t="shared" si="1"/>
        <v>2024</v>
      </c>
      <c r="D11" s="0">
        <v>27.5</v>
      </c>
      <c r="E11" s="0" t="s">
        <v>30</v>
      </c>
      <c r="F11" s="0" t="s">
        <v>31</v>
      </c>
      <c r="G11" s="0" t="s">
        <v>23</v>
      </c>
      <c r="H11" s="0" t="s">
        <v>43</v>
      </c>
    </row>
    <row r="12">
      <c r="A12" s="0" t="s">
        <v>36</v>
      </c>
      <c r="B12" s="0" t="str">
        <f t="shared" si="0"/>
        <v>novembro</v>
      </c>
      <c r="C12" s="0">
        <f t="shared" si="1"/>
        <v>2024</v>
      </c>
      <c r="D12" s="0">
        <v>33</v>
      </c>
      <c r="E12" s="0" t="s">
        <v>30</v>
      </c>
      <c r="F12" s="0" t="s">
        <v>44</v>
      </c>
      <c r="G12" s="0" t="s">
        <v>23</v>
      </c>
      <c r="H12" s="0" t="s">
        <v>45</v>
      </c>
    </row>
    <row r="13">
      <c r="A13" s="0" t="s">
        <v>36</v>
      </c>
      <c r="B13" s="0" t="str">
        <f t="shared" si="0"/>
        <v>novembro</v>
      </c>
      <c r="C13" s="0">
        <f t="shared" si="1"/>
        <v>2024</v>
      </c>
      <c r="D13" s="0">
        <v>510.37</v>
      </c>
      <c r="E13" s="0" t="s">
        <v>46</v>
      </c>
      <c r="F13" s="0" t="s">
        <v>47</v>
      </c>
      <c r="G13" s="0" t="s">
        <v>41</v>
      </c>
      <c r="H13" s="0" t="s">
        <v>48</v>
      </c>
    </row>
    <row r="14">
      <c r="A14" s="0" t="s">
        <v>49</v>
      </c>
      <c r="B14" s="0" t="str">
        <f t="shared" si="0"/>
        <v>novembro</v>
      </c>
      <c r="C14" s="0">
        <f t="shared" si="1"/>
        <v>2024</v>
      </c>
      <c r="D14" s="0">
        <v>15.91</v>
      </c>
      <c r="E14" s="0" t="s">
        <v>37</v>
      </c>
      <c r="F14" s="0" t="s">
        <v>38</v>
      </c>
      <c r="G14" s="0" t="s">
        <v>23</v>
      </c>
    </row>
    <row r="15">
      <c r="A15" s="0" t="s">
        <v>49</v>
      </c>
      <c r="B15" s="0" t="str">
        <f t="shared" si="0"/>
        <v>novembro</v>
      </c>
      <c r="C15" s="0">
        <f t="shared" si="1"/>
        <v>2024</v>
      </c>
      <c r="D15" s="0">
        <v>172.84</v>
      </c>
      <c r="E15" s="0" t="s">
        <v>50</v>
      </c>
      <c r="F15" s="0" t="s">
        <v>51</v>
      </c>
      <c r="G15" s="0" t="s">
        <v>19</v>
      </c>
    </row>
    <row r="16">
      <c r="A16" s="0" t="s">
        <v>52</v>
      </c>
      <c r="B16" s="0" t="str">
        <f t="shared" si="0"/>
        <v>novembro</v>
      </c>
      <c r="C16" s="0">
        <f t="shared" si="1"/>
        <v>2024</v>
      </c>
      <c r="D16" s="0">
        <v>21.96</v>
      </c>
      <c r="E16" s="0" t="s">
        <v>37</v>
      </c>
      <c r="F16" s="0" t="s">
        <v>38</v>
      </c>
      <c r="G16" s="0" t="s">
        <v>23</v>
      </c>
    </row>
    <row r="17">
      <c r="A17" s="0" t="s">
        <v>52</v>
      </c>
      <c r="B17" s="0" t="str">
        <f t="shared" si="0"/>
        <v>novembro</v>
      </c>
      <c r="C17" s="0">
        <f t="shared" si="1"/>
        <v>2024</v>
      </c>
      <c r="D17" s="0">
        <v>19</v>
      </c>
      <c r="E17" s="0" t="s">
        <v>37</v>
      </c>
      <c r="F17" s="0" t="s">
        <v>38</v>
      </c>
      <c r="G17" s="0" t="s">
        <v>23</v>
      </c>
    </row>
    <row r="18">
      <c r="A18" s="0" t="s">
        <v>52</v>
      </c>
      <c r="B18" s="0" t="str">
        <f t="shared" si="0"/>
        <v>novembro</v>
      </c>
      <c r="C18" s="0">
        <f t="shared" si="1"/>
        <v>2024</v>
      </c>
      <c r="D18" s="0">
        <v>3</v>
      </c>
      <c r="E18" s="0" t="s">
        <v>21</v>
      </c>
      <c r="F18" s="0" t="s">
        <v>22</v>
      </c>
      <c r="G18" s="0" t="s">
        <v>23</v>
      </c>
    </row>
    <row r="19">
      <c r="A19" s="0" t="s">
        <v>53</v>
      </c>
      <c r="B19" s="0" t="str">
        <f t="shared" si="0"/>
        <v>novembro</v>
      </c>
      <c r="C19" s="0">
        <f t="shared" si="1"/>
        <v>2024</v>
      </c>
      <c r="D19" s="0">
        <v>45</v>
      </c>
      <c r="E19" s="0" t="s">
        <v>54</v>
      </c>
      <c r="F19" s="0" t="s">
        <v>29</v>
      </c>
      <c r="G19" s="0" t="s">
        <v>19</v>
      </c>
    </row>
    <row r="20">
      <c r="A20" s="0" t="s">
        <v>55</v>
      </c>
      <c r="B20" s="0" t="str">
        <f t="shared" si="0"/>
        <v>novembro</v>
      </c>
      <c r="C20" s="0">
        <f t="shared" si="1"/>
        <v>2024</v>
      </c>
      <c r="D20" s="0">
        <v>160</v>
      </c>
      <c r="E20" s="0" t="s">
        <v>56</v>
      </c>
      <c r="F20" s="0" t="s">
        <v>40</v>
      </c>
      <c r="G20" s="0" t="s">
        <v>41</v>
      </c>
    </row>
    <row r="21">
      <c r="A21" s="0" t="s">
        <v>55</v>
      </c>
      <c r="B21" s="0" t="str">
        <f t="shared" si="0"/>
        <v>novembro</v>
      </c>
      <c r="C21" s="0">
        <f t="shared" si="1"/>
        <v>2024</v>
      </c>
      <c r="D21" s="0">
        <v>28</v>
      </c>
      <c r="E21" s="0" t="s">
        <v>57</v>
      </c>
      <c r="F21" s="0" t="s">
        <v>31</v>
      </c>
      <c r="G21" s="0" t="s">
        <v>23</v>
      </c>
      <c r="H21" s="0" t="s">
        <v>58</v>
      </c>
    </row>
    <row r="22">
      <c r="A22" s="0" t="s">
        <v>59</v>
      </c>
      <c r="B22" s="0" t="str">
        <f t="shared" si="0"/>
        <v>novembro</v>
      </c>
      <c r="C22" s="0">
        <f t="shared" si="1"/>
        <v>2024</v>
      </c>
      <c r="D22" s="0">
        <v>9.5</v>
      </c>
      <c r="E22" s="0" t="s">
        <v>60</v>
      </c>
      <c r="F22" s="0" t="s">
        <v>31</v>
      </c>
      <c r="G22" s="0" t="s">
        <v>23</v>
      </c>
      <c r="H22" s="0" t="s">
        <v>61</v>
      </c>
    </row>
    <row r="23">
      <c r="A23" s="0" t="s">
        <v>59</v>
      </c>
      <c r="B23" s="0" t="str">
        <f t="shared" si="0"/>
        <v>novembro</v>
      </c>
      <c r="C23" s="0">
        <f t="shared" si="1"/>
        <v>2024</v>
      </c>
      <c r="D23" s="0">
        <v>20</v>
      </c>
      <c r="E23" s="0" t="s">
        <v>62</v>
      </c>
      <c r="F23" s="0" t="s">
        <v>63</v>
      </c>
      <c r="G23" s="0" t="s">
        <v>23</v>
      </c>
      <c r="H23" s="0" t="s">
        <v>64</v>
      </c>
    </row>
    <row r="24">
      <c r="A24" s="0" t="s">
        <v>59</v>
      </c>
      <c r="B24" s="0" t="str">
        <f t="shared" si="0"/>
        <v>novembro</v>
      </c>
      <c r="C24" s="0">
        <f t="shared" si="1"/>
        <v>2024</v>
      </c>
      <c r="D24" s="0">
        <v>28.8</v>
      </c>
      <c r="E24" s="0" t="s">
        <v>65</v>
      </c>
      <c r="F24" s="0" t="s">
        <v>31</v>
      </c>
      <c r="G24" s="0" t="s">
        <v>23</v>
      </c>
      <c r="H24" s="0" t="s">
        <v>66</v>
      </c>
    </row>
    <row r="25">
      <c r="A25" s="0" t="s">
        <v>67</v>
      </c>
      <c r="B25" s="0" t="str">
        <f t="shared" si="0"/>
        <v>novembro</v>
      </c>
      <c r="C25" s="0">
        <f t="shared" si="1"/>
        <v>2024</v>
      </c>
      <c r="D25" s="0">
        <v>17</v>
      </c>
      <c r="E25" s="0" t="s">
        <v>37</v>
      </c>
      <c r="F25" s="0" t="s">
        <v>38</v>
      </c>
      <c r="G25" s="0" t="s">
        <v>23</v>
      </c>
    </row>
    <row r="26">
      <c r="A26" s="0" t="s">
        <v>67</v>
      </c>
      <c r="B26" s="0" t="str">
        <f t="shared" si="0"/>
        <v>novembro</v>
      </c>
      <c r="C26" s="0">
        <f t="shared" si="1"/>
        <v>2024</v>
      </c>
      <c r="D26" s="0">
        <v>120</v>
      </c>
      <c r="E26" s="0" t="s">
        <v>68</v>
      </c>
      <c r="F26" s="0" t="s">
        <v>63</v>
      </c>
      <c r="G26" s="0" t="s">
        <v>19</v>
      </c>
    </row>
    <row r="27">
      <c r="A27" s="0" t="s">
        <v>69</v>
      </c>
      <c r="B27" s="0" t="str">
        <f t="shared" si="0"/>
        <v>novembro</v>
      </c>
      <c r="C27" s="0">
        <f t="shared" si="1"/>
        <v>2024</v>
      </c>
      <c r="D27" s="0">
        <v>4200</v>
      </c>
      <c r="E27" s="0" t="s">
        <v>70</v>
      </c>
      <c r="F27" s="0" t="s">
        <v>47</v>
      </c>
      <c r="G27" s="0" t="s">
        <v>41</v>
      </c>
    </row>
    <row r="28">
      <c r="A28" s="0" t="s">
        <v>71</v>
      </c>
      <c r="B28" s="0" t="str">
        <f t="shared" si="0"/>
        <v>novembro</v>
      </c>
      <c r="C28" s="0">
        <f t="shared" si="1"/>
        <v>2024</v>
      </c>
      <c r="D28" s="0">
        <v>3</v>
      </c>
      <c r="E28" s="0" t="s">
        <v>21</v>
      </c>
      <c r="F28" s="0" t="s">
        <v>22</v>
      </c>
      <c r="G28" s="0" t="s">
        <v>23</v>
      </c>
    </row>
    <row r="29">
      <c r="A29" s="0" t="s">
        <v>71</v>
      </c>
      <c r="B29" s="0" t="str">
        <f t="shared" si="0"/>
        <v>novembro</v>
      </c>
      <c r="C29" s="0">
        <f t="shared" si="1"/>
        <v>2024</v>
      </c>
      <c r="D29" s="0">
        <v>3.5</v>
      </c>
      <c r="E29" s="0" t="s">
        <v>72</v>
      </c>
      <c r="F29" s="0" t="s">
        <v>51</v>
      </c>
      <c r="G29" s="0" t="s">
        <v>19</v>
      </c>
    </row>
    <row r="30">
      <c r="A30" s="1">
        <v>45627</v>
      </c>
      <c r="B30" s="0" t="str">
        <f t="shared" si="0"/>
        <v>dezembro</v>
      </c>
      <c r="C30" s="0">
        <f t="shared" si="1"/>
        <v>2024</v>
      </c>
      <c r="D30" s="0">
        <v>50</v>
      </c>
      <c r="E30" s="0" t="s">
        <v>73</v>
      </c>
      <c r="F30" s="0" t="s">
        <v>74</v>
      </c>
      <c r="G30" s="0" t="s">
        <v>23</v>
      </c>
    </row>
    <row r="31">
      <c r="A31" s="1">
        <v>45627</v>
      </c>
      <c r="B31" s="0" t="str">
        <f t="shared" si="0"/>
        <v>dezembro</v>
      </c>
      <c r="C31" s="0">
        <f t="shared" si="1"/>
        <v>2024</v>
      </c>
      <c r="D31" s="0">
        <v>18</v>
      </c>
      <c r="E31" s="0" t="s">
        <v>37</v>
      </c>
      <c r="F31" s="0" t="s">
        <v>38</v>
      </c>
      <c r="G31" s="0" t="s">
        <v>23</v>
      </c>
    </row>
    <row r="32">
      <c r="A32" s="1">
        <v>45628</v>
      </c>
      <c r="B32" s="0" t="str">
        <f t="shared" si="0"/>
        <v>dezembro</v>
      </c>
      <c r="C32" s="0">
        <f t="shared" si="1"/>
        <v>2024</v>
      </c>
      <c r="D32" s="0">
        <v>6.4</v>
      </c>
      <c r="E32" s="0" t="s">
        <v>75</v>
      </c>
      <c r="F32" s="0" t="s">
        <v>22</v>
      </c>
      <c r="G32" s="0" t="s">
        <v>23</v>
      </c>
    </row>
    <row r="33">
      <c r="A33" s="1">
        <v>45630</v>
      </c>
      <c r="B33" s="0" t="str">
        <f t="shared" si="0"/>
        <v>dezembro</v>
      </c>
      <c r="C33" s="0">
        <f t="shared" si="1"/>
        <v>2024</v>
      </c>
      <c r="D33" s="0">
        <v>50</v>
      </c>
      <c r="E33" s="0" t="s">
        <v>37</v>
      </c>
      <c r="F33" s="0" t="s">
        <v>38</v>
      </c>
      <c r="G33" s="0" t="s">
        <v>23</v>
      </c>
    </row>
    <row r="34">
      <c r="A34" s="1">
        <v>45630</v>
      </c>
      <c r="B34" s="0" t="str">
        <f t="shared" si="0"/>
        <v>dezembro</v>
      </c>
      <c r="C34" s="0">
        <f t="shared" si="1"/>
        <v>2024</v>
      </c>
      <c r="D34" s="0">
        <v>2.5</v>
      </c>
      <c r="E34" s="0" t="s">
        <v>76</v>
      </c>
      <c r="F34" s="0" t="s">
        <v>22</v>
      </c>
      <c r="G34" s="0" t="s">
        <v>23</v>
      </c>
    </row>
    <row r="35">
      <c r="A35" s="1">
        <v>45633</v>
      </c>
      <c r="B35" s="0" t="str">
        <f t="shared" si="0"/>
        <v>dezembro</v>
      </c>
      <c r="C35" s="0">
        <f t="shared" si="1"/>
        <v>2024</v>
      </c>
      <c r="D35" s="0">
        <v>50</v>
      </c>
      <c r="E35" s="0" t="s">
        <v>77</v>
      </c>
      <c r="F35" s="0" t="s">
        <v>78</v>
      </c>
      <c r="G35" s="0" t="s">
        <v>23</v>
      </c>
    </row>
    <row r="36">
      <c r="A36" s="1">
        <v>45633</v>
      </c>
      <c r="B36" s="0" t="str">
        <f t="shared" si="0"/>
        <v>dezembro</v>
      </c>
      <c r="C36" s="0">
        <f t="shared" si="1"/>
        <v>2024</v>
      </c>
      <c r="D36" s="0">
        <v>50</v>
      </c>
      <c r="E36" s="0" t="s">
        <v>79</v>
      </c>
      <c r="F36" s="0" t="s">
        <v>25</v>
      </c>
      <c r="G36" s="0" t="s">
        <v>23</v>
      </c>
    </row>
    <row r="37">
      <c r="A37" s="1">
        <v>45633</v>
      </c>
      <c r="B37" s="0" t="str">
        <f t="shared" si="0"/>
        <v>dezembro</v>
      </c>
      <c r="C37" s="0">
        <f t="shared" si="1"/>
        <v>2024</v>
      </c>
      <c r="D37" s="0">
        <v>20</v>
      </c>
      <c r="E37" s="0" t="s">
        <v>80</v>
      </c>
      <c r="F37" s="0" t="s">
        <v>38</v>
      </c>
      <c r="G37" s="0" t="s">
        <v>23</v>
      </c>
    </row>
    <row r="38">
      <c r="A38" s="1">
        <v>45634</v>
      </c>
      <c r="B38" s="0" t="str">
        <f t="shared" si="0"/>
        <v>dezembro</v>
      </c>
      <c r="C38" s="0">
        <f t="shared" si="1"/>
        <v>2024</v>
      </c>
      <c r="D38" s="0">
        <v>13</v>
      </c>
      <c r="E38" s="0" t="s">
        <v>81</v>
      </c>
      <c r="F38" s="0" t="s">
        <v>22</v>
      </c>
      <c r="G38" s="0" t="s">
        <v>23</v>
      </c>
      <c r="H38" s="0" t="s">
        <v>82</v>
      </c>
    </row>
    <row r="39">
      <c r="A39" s="1">
        <v>45635</v>
      </c>
      <c r="B39" s="0" t="str">
        <f t="shared" si="0"/>
        <v>dezembro</v>
      </c>
      <c r="C39" s="0">
        <f t="shared" si="1"/>
        <v>2024</v>
      </c>
      <c r="D39" s="0">
        <v>16.5</v>
      </c>
      <c r="E39" s="0" t="s">
        <v>83</v>
      </c>
      <c r="F39" s="0" t="s">
        <v>31</v>
      </c>
      <c r="G39" s="0" t="s">
        <v>23</v>
      </c>
    </row>
    <row r="40">
      <c r="A40" s="0" t="s">
        <v>10</v>
      </c>
      <c r="B40" s="0" t="str">
        <f t="shared" si="0"/>
        <v>dezembro</v>
      </c>
      <c r="C40" s="0">
        <f t="shared" si="1"/>
        <v>2024</v>
      </c>
      <c r="D40" s="0">
        <v>80</v>
      </c>
      <c r="E40" s="0" t="s">
        <v>68</v>
      </c>
      <c r="F40" s="0" t="s">
        <v>63</v>
      </c>
      <c r="G40" s="0" t="s">
        <v>19</v>
      </c>
    </row>
    <row r="41">
      <c r="A41" s="0" t="s">
        <v>10</v>
      </c>
      <c r="B41" s="0" t="str">
        <f t="shared" si="0"/>
        <v>dezembro</v>
      </c>
      <c r="C41" s="0">
        <f t="shared" si="1"/>
        <v>2024</v>
      </c>
      <c r="D41" s="0">
        <v>4</v>
      </c>
      <c r="E41" s="0" t="s">
        <v>21</v>
      </c>
      <c r="F41" s="0" t="s">
        <v>22</v>
      </c>
      <c r="G41" s="0" t="s">
        <v>23</v>
      </c>
    </row>
    <row r="42">
      <c r="A42" s="0" t="s">
        <v>84</v>
      </c>
      <c r="B42" s="0" t="str">
        <f t="shared" si="0"/>
        <v>dezembro</v>
      </c>
      <c r="C42" s="0">
        <f t="shared" si="1"/>
        <v>2024</v>
      </c>
      <c r="D42" s="0">
        <v>34.4</v>
      </c>
      <c r="E42" s="0" t="s">
        <v>65</v>
      </c>
      <c r="F42" s="0" t="s">
        <v>31</v>
      </c>
      <c r="G42" s="0" t="s">
        <v>23</v>
      </c>
      <c r="H42" s="0" t="s">
        <v>66</v>
      </c>
    </row>
    <row r="43">
      <c r="A43" s="0" t="s">
        <v>84</v>
      </c>
      <c r="B43" s="0" t="str">
        <f t="shared" si="0"/>
        <v>dezembro</v>
      </c>
      <c r="C43" s="0">
        <f t="shared" si="1"/>
        <v>2024</v>
      </c>
      <c r="D43" s="0">
        <v>16.29</v>
      </c>
      <c r="E43" s="0" t="s">
        <v>75</v>
      </c>
      <c r="F43" s="0" t="s">
        <v>22</v>
      </c>
      <c r="G43" s="0" t="s">
        <v>23</v>
      </c>
      <c r="H43" s="0" t="s">
        <v>66</v>
      </c>
    </row>
    <row r="44">
      <c r="A44" s="0" t="s">
        <v>84</v>
      </c>
      <c r="B44" s="0" t="str">
        <f t="shared" si="0"/>
        <v>dezembro</v>
      </c>
      <c r="C44" s="0">
        <f t="shared" si="1"/>
        <v>2024</v>
      </c>
      <c r="D44" s="0">
        <v>20</v>
      </c>
      <c r="E44" s="0" t="s">
        <v>85</v>
      </c>
      <c r="F44" s="0" t="s">
        <v>74</v>
      </c>
      <c r="G44" s="0" t="s">
        <v>23</v>
      </c>
    </row>
    <row r="45">
      <c r="A45" s="0" t="s">
        <v>84</v>
      </c>
      <c r="B45" s="0" t="str">
        <f t="shared" si="0"/>
        <v>dezembro</v>
      </c>
      <c r="C45" s="0">
        <f t="shared" si="1"/>
        <v>2024</v>
      </c>
      <c r="D45" s="0">
        <v>35</v>
      </c>
      <c r="E45" s="0" t="s">
        <v>86</v>
      </c>
      <c r="F45" s="0" t="s">
        <v>74</v>
      </c>
      <c r="G45" s="0" t="s">
        <v>23</v>
      </c>
    </row>
    <row r="46">
      <c r="A46" s="0" t="s">
        <v>87</v>
      </c>
      <c r="B46" s="0" t="str">
        <f t="shared" si="0"/>
        <v>dezembro</v>
      </c>
      <c r="C46" s="0">
        <f t="shared" si="1"/>
        <v>2024</v>
      </c>
      <c r="D46" s="0">
        <v>50</v>
      </c>
      <c r="E46" s="0" t="s">
        <v>88</v>
      </c>
      <c r="F46" s="0" t="s">
        <v>74</v>
      </c>
      <c r="G46" s="0" t="s">
        <v>23</v>
      </c>
    </row>
    <row r="47">
      <c r="A47" s="0" t="s">
        <v>87</v>
      </c>
      <c r="B47" s="0" t="str">
        <f t="shared" si="0"/>
        <v>dezembro</v>
      </c>
      <c r="C47" s="0">
        <f t="shared" si="1"/>
        <v>2024</v>
      </c>
      <c r="D47" s="0">
        <v>15</v>
      </c>
      <c r="E47" s="0" t="s">
        <v>37</v>
      </c>
      <c r="F47" s="0" t="s">
        <v>38</v>
      </c>
      <c r="G47" s="0" t="s">
        <v>23</v>
      </c>
      <c r="H47" s="0" t="s">
        <v>89</v>
      </c>
    </row>
    <row r="48">
      <c r="A48" s="0" t="s">
        <v>87</v>
      </c>
      <c r="B48" s="0" t="str">
        <f t="shared" si="0"/>
        <v>dezembro</v>
      </c>
      <c r="C48" s="0">
        <f t="shared" si="1"/>
        <v>2024</v>
      </c>
      <c r="D48" s="0">
        <v>32</v>
      </c>
      <c r="E48" s="0" t="s">
        <v>90</v>
      </c>
      <c r="F48" s="0" t="s">
        <v>25</v>
      </c>
      <c r="G48" s="0" t="s">
        <v>23</v>
      </c>
    </row>
    <row r="49">
      <c r="A49" s="0" t="s">
        <v>87</v>
      </c>
      <c r="B49" s="0" t="str">
        <f t="shared" si="0"/>
        <v>dezembro</v>
      </c>
      <c r="C49" s="0">
        <f t="shared" si="1"/>
        <v>2024</v>
      </c>
      <c r="D49" s="0">
        <v>8.8</v>
      </c>
      <c r="E49" s="0" t="s">
        <v>91</v>
      </c>
      <c r="F49" s="0" t="s">
        <v>31</v>
      </c>
      <c r="G49" s="0" t="s">
        <v>23</v>
      </c>
    </row>
    <row r="50">
      <c r="A50" s="2" t="s">
        <v>92</v>
      </c>
      <c r="B50" s="0">
        <v>0</v>
      </c>
      <c r="C50" s="0">
        <v>0</v>
      </c>
      <c r="D50" s="0">
        <v>10</v>
      </c>
      <c r="E50" s="0" t="s">
        <v>93</v>
      </c>
      <c r="F50" s="0" t="s">
        <v>94</v>
      </c>
    </row>
    <row r="51">
      <c r="A51" s="2" t="s">
        <v>95</v>
      </c>
      <c r="B51" s="0">
        <v>0</v>
      </c>
      <c r="C51" s="0">
        <v>0</v>
      </c>
      <c r="D51" s="0">
        <v>0</v>
      </c>
      <c r="E51" s="0" t="s">
        <v>96</v>
      </c>
      <c r="F51" s="0" t="s">
        <v>96</v>
      </c>
    </row>
  </sheetData>
  <pageMargins left="0.511811024" right="0.511811024" top="0.78740157499999996" bottom="0.78740157499999996" header="0.31496062000000002" footer="0.31496062000000002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93A49-35E9-4F06-9439-181D2A2C5E18}">
  <dimension ref="A1:D39"/>
  <sheetViews>
    <sheetView workbookViewId="0">
      <selection activeCell="J12" sqref="J12"/>
    </sheetView>
  </sheetViews>
  <sheetFormatPr defaultRowHeight="14.4" x14ac:dyDescent="0.3"/>
  <cols>
    <col min="2" max="2" bestFit="1" width="10.109375" customWidth="1"/>
    <col min="3" max="3" width="11.77734375" customWidth="1"/>
  </cols>
  <sheetData>
    <row r="1">
      <c r="A1" s="5" t="s">
        <v>1</v>
      </c>
      <c r="B1" s="5" t="s">
        <v>4</v>
      </c>
      <c r="C1" s="5" t="s">
        <v>14</v>
      </c>
      <c r="D1" s="5" t="s">
        <v>15</v>
      </c>
    </row>
    <row r="2">
      <c r="A2" s="4" t="s">
        <v>97</v>
      </c>
      <c r="B2" s="0" cm="1">
        <f ref="B2:B2" t="array">SUMPRODUCT((saidas!B:B="novembro")*1, (saidas!F:F="mercado")*1, saidas!D:D)</f>
        <v>30.35</v>
      </c>
      <c r="C2" s="0" t="s">
        <v>18</v>
      </c>
      <c r="D2" s="0" t="s">
        <v>98</v>
      </c>
    </row>
    <row r="3">
      <c r="A3" s="4" t="s">
        <v>97</v>
      </c>
      <c r="B3" s="0" cm="1">
        <f ref="B3:B3" t="array">SUMPRODUCT((saidas!B:B="novembro")*1, (saidas!F:F="comida")*1, saidas!D:D)</f>
        <v>114.8</v>
      </c>
      <c r="C3" s="0" t="s">
        <v>31</v>
      </c>
      <c r="D3" s="0" t="s">
        <v>98</v>
      </c>
    </row>
    <row r="4">
      <c r="A4" s="4" t="s">
        <v>97</v>
      </c>
      <c r="B4" s="0" cm="1">
        <f ref="B4:B4" t="array">SUMPRODUCT((saidas!B:B="novembro")*1, (saidas!F:F="transporte privado")*1, saidas!D:D)</f>
        <v>88.84</v>
      </c>
      <c r="C4" s="0" t="s">
        <v>38</v>
      </c>
      <c r="D4" s="0" t="s">
        <v>98</v>
      </c>
    </row>
    <row r="5">
      <c r="A5" s="4" t="s">
        <v>97</v>
      </c>
      <c r="B5" s="0" cm="1">
        <f ref="B5:B5" t="array">SUMPRODUCT((saidas!B:B="novembro")*1, (saidas!F:F="transporte publico")*1, saidas!D:D)</f>
        <v>140</v>
      </c>
      <c r="C5" s="0" t="s">
        <v>63</v>
      </c>
      <c r="D5" s="0" t="s">
        <v>98</v>
      </c>
    </row>
    <row r="6">
      <c r="A6" s="4" t="s">
        <v>97</v>
      </c>
      <c r="B6" s="0" cm="1">
        <f ref="B6:B6" t="array">SUMPRODUCT((saidas!B:B="novembro")*1, (saidas!F:F="higiene")*1, saidas!D:D)</f>
        <v>77.35</v>
      </c>
      <c r="C6" s="0" t="s">
        <v>29</v>
      </c>
      <c r="D6" s="0" t="s">
        <v>98</v>
      </c>
    </row>
    <row r="7">
      <c r="A7" s="4" t="s">
        <v>97</v>
      </c>
      <c r="B7" s="0" cm="1">
        <f ref="B7:B7" t="array">SUMPRODUCT((saidas!B:B="novembro")*1, (saidas!F:F="kung fu")*1, saidas!D:D)</f>
        <v>510</v>
      </c>
      <c r="C7" s="0" t="s">
        <v>40</v>
      </c>
      <c r="D7" s="0" t="s">
        <v>98</v>
      </c>
    </row>
    <row r="8">
      <c r="A8" s="4" t="s">
        <v>97</v>
      </c>
      <c r="B8" s="0" cm="1">
        <f ref="B8:B8" t="array">SUMPRODUCT((saidas!B:B="novembro")*1, (saidas!F:F="farmacia_saude")*1, saidas!D:D)</f>
        <v>176.34</v>
      </c>
      <c r="C8" s="0" t="s">
        <v>51</v>
      </c>
      <c r="D8" s="0" t="s">
        <v>98</v>
      </c>
    </row>
    <row r="9">
      <c r="A9" s="4" t="s">
        <v>97</v>
      </c>
      <c r="B9" s="0" cm="1">
        <f ref="B9:B9" t="array">SUMPRODUCT((saidas!B:B="novembro")*1, (saidas!F:F="vestuario")*1, saidas!D:D)</f>
        <v>0</v>
      </c>
      <c r="C9" s="0" t="s">
        <v>78</v>
      </c>
      <c r="D9" s="0" t="s">
        <v>98</v>
      </c>
    </row>
    <row r="10">
      <c r="A10" s="4" t="s">
        <v>97</v>
      </c>
      <c r="B10" s="0" cm="1">
        <f ref="B10:B10" t="array">SUMPRODUCT((saidas!B:B="novembro")*1, (saidas!F:F="empresa")*1, saidas!D:D)</f>
        <v>4710.37</v>
      </c>
      <c r="C10" s="0" t="s">
        <v>47</v>
      </c>
      <c r="D10" s="0" t="s">
        <v>98</v>
      </c>
    </row>
    <row r="11">
      <c r="A11" s="4" t="s">
        <v>97</v>
      </c>
      <c r="B11" s="0" cm="1">
        <f ref="B11:B11" t="array">SUMPRODUCT((saidas!B:B="dezembro")*1, (saidas!F:F="assinatura")*1, saidas!D:D)</f>
        <v>0</v>
      </c>
      <c r="C11" s="0" t="s">
        <v>99</v>
      </c>
      <c r="D11" s="0" t="s">
        <v>98</v>
      </c>
    </row>
    <row r="12">
      <c r="A12" s="4" t="s">
        <v>97</v>
      </c>
      <c r="B12" s="0" cm="1">
        <f ref="B12:B12" t="array">SUMPRODUCT((saidas!B:B="dezembro")*1, (saidas!F:F="imposto")*1, saidas!D:D)</f>
        <v>0</v>
      </c>
      <c r="C12" s="0" t="s">
        <v>100</v>
      </c>
      <c r="D12" s="0" t="s">
        <v>98</v>
      </c>
    </row>
    <row r="13">
      <c r="A13" s="4" t="s">
        <v>97</v>
      </c>
      <c r="B13" s="0" cm="1">
        <f ref="B13:B13" t="array">SUMPRODUCT((saidas!B:B="novembro")*1, (saidas!F:F="mimos")*1, saidas!D:D)</f>
        <v>14.49</v>
      </c>
      <c r="C13" s="0" t="s">
        <v>22</v>
      </c>
      <c r="D13" s="0" t="s">
        <v>98</v>
      </c>
    </row>
    <row r="14">
      <c r="A14" s="4" t="s">
        <v>97</v>
      </c>
      <c r="B14" s="0" cm="1">
        <f ref="B14:B14" t="array">SUMPRODUCT((saidas!B:B="novembro")*1, (saidas!F:F="presente")*1, saidas!D:D)</f>
        <v>87.9</v>
      </c>
      <c r="C14" s="0" t="s">
        <v>25</v>
      </c>
      <c r="D14" s="0" t="s">
        <v>98</v>
      </c>
    </row>
    <row r="15">
      <c r="A15" s="4" t="s">
        <v>97</v>
      </c>
      <c r="B15" s="0" cm="1">
        <f ref="B15:B15" t="array">SUMPRODUCT((saidas!B:B="novembro")*1, (saidas!F:F="role")*1, saidas!D:D)</f>
        <v>0</v>
      </c>
      <c r="C15" s="0" t="s">
        <v>74</v>
      </c>
      <c r="D15" s="0" t="s">
        <v>98</v>
      </c>
    </row>
    <row r="16">
      <c r="A16" s="4" t="s">
        <v>97</v>
      </c>
      <c r="B16" s="0" cm="1">
        <f ref="B16:B16" t="array">SUMPRODUCT((saidas!B:B="novembro")*1, (saidas!F:F="nao sei")*1, saidas!D:D)</f>
        <v>33</v>
      </c>
      <c r="C16" s="0" t="s">
        <v>44</v>
      </c>
      <c r="D16" s="0" t="s">
        <v>98</v>
      </c>
    </row>
    <row r="17">
      <c r="A17" s="4" t="s">
        <v>97</v>
      </c>
      <c r="B17" s="0" cm="1">
        <f ref="B17:B17" t="array">SUMPRODUCT((saidas!B:B="novembro")*1, (saidas!G:G="manutencao")*1, saidas!D:D)</f>
        <v>404.04</v>
      </c>
      <c r="C17" s="0" t="s">
        <v>98</v>
      </c>
      <c r="D17" s="0" t="s">
        <v>19</v>
      </c>
    </row>
    <row r="18">
      <c r="A18" s="4" t="s">
        <v>97</v>
      </c>
      <c r="B18" s="0" cm="1">
        <f ref="B18:B18" t="array">SUMPRODUCT((saidas!B:B="novembro")*1, (saidas!G:G="pessoal")*1, saidas!D:D)</f>
        <v>359.03000000000003</v>
      </c>
      <c r="C18" s="0" t="s">
        <v>98</v>
      </c>
      <c r="D18" s="0" t="s">
        <v>23</v>
      </c>
    </row>
    <row r="19">
      <c r="A19" s="4" t="s">
        <v>97</v>
      </c>
      <c r="B19" s="0" cm="1">
        <f ref="B19:B19" t="array">SUMPRODUCT((saidas!B:B="novembro")*1, (saidas!G:G="empresarial")*1, saidas!D:D)</f>
        <v>5220.37</v>
      </c>
      <c r="C19" s="0" t="s">
        <v>98</v>
      </c>
      <c r="D19" s="0" t="s">
        <v>41</v>
      </c>
    </row>
    <row r="20">
      <c r="A20" s="4" t="s">
        <v>97</v>
      </c>
      <c r="B20" s="0">
        <f>SUMIF(saidas!B:B, A2, saidas!D:D)</f>
        <v>5983.44</v>
      </c>
      <c r="C20" s="0" t="s">
        <v>101</v>
      </c>
    </row>
    <row r="21">
      <c r="A21" s="0" t="s">
        <v>102</v>
      </c>
      <c r="B21" s="0" cm="1">
        <f ref="B21:B21" t="array">SUMPRODUCT((saidas!B:B="dezembro")*1, (saidas!F:F="mercado")*1, saidas!D:D)</f>
        <v>0</v>
      </c>
      <c r="C21" s="0" t="s">
        <v>18</v>
      </c>
      <c r="D21" s="0" t="s">
        <v>98</v>
      </c>
    </row>
    <row r="22">
      <c r="A22" s="0" t="s">
        <v>102</v>
      </c>
      <c r="B22" s="0" cm="1">
        <f ref="B22:B22" t="array">SUMPRODUCT((saidas!B:B="dezembro")*1, (saidas!F:F="comida")*1, saidas!D:D)</f>
        <v>59.7</v>
      </c>
      <c r="C22" s="0" t="s">
        <v>31</v>
      </c>
      <c r="D22" s="0" t="s">
        <v>98</v>
      </c>
    </row>
    <row r="23">
      <c r="A23" s="0" t="s">
        <v>102</v>
      </c>
      <c r="B23" s="0" cm="1">
        <f ref="B23:B23" t="array">SUMPRODUCT((saidas!B:B="dezembro")*1, (saidas!F:F="transporte privado")*1, saidas!D:D)</f>
        <v>103</v>
      </c>
      <c r="C23" s="0" t="s">
        <v>38</v>
      </c>
      <c r="D23" s="0" t="s">
        <v>98</v>
      </c>
    </row>
    <row r="24">
      <c r="A24" s="0" t="s">
        <v>102</v>
      </c>
      <c r="B24" s="0" cm="1">
        <f ref="B24:B24" t="array">SUMPRODUCT((saidas!B:B="dezembro")*1, (saidas!F:F="transporte publico")*1, saidas!D:D)</f>
        <v>80</v>
      </c>
      <c r="C24" s="0" t="s">
        <v>63</v>
      </c>
      <c r="D24" s="0" t="s">
        <v>98</v>
      </c>
    </row>
    <row r="25">
      <c r="A25" s="0" t="s">
        <v>102</v>
      </c>
      <c r="B25" s="0" cm="1">
        <f ref="B25:B25" t="array">SUMPRODUCT((saidas!B:B="dezembro")*1, (saidas!F:F="higiene")*1, saidas!D:D)</f>
        <v>0</v>
      </c>
      <c r="C25" s="0" t="s">
        <v>29</v>
      </c>
      <c r="D25" s="0" t="s">
        <v>98</v>
      </c>
    </row>
    <row r="26">
      <c r="A26" s="0" t="s">
        <v>102</v>
      </c>
      <c r="B26" s="0" cm="1">
        <f ref="B26:B26" t="array">SUMPRODUCT((saidas!B:B="dezembro")*1, (saidas!F:F="kung fu")*1, saidas!D:D)</f>
        <v>0</v>
      </c>
      <c r="C26" s="0" t="s">
        <v>40</v>
      </c>
      <c r="D26" s="0" t="s">
        <v>98</v>
      </c>
    </row>
    <row r="27">
      <c r="A27" s="0" t="s">
        <v>102</v>
      </c>
      <c r="B27" s="0" cm="1">
        <f ref="B27:B27" t="array">SUMPRODUCT((saidas!B:B="dezembro")*1, (saidas!F:F="farmacia_saude")*1, saidas!D:D)</f>
        <v>0</v>
      </c>
      <c r="C27" s="0" t="s">
        <v>51</v>
      </c>
      <c r="D27" s="0" t="s">
        <v>98</v>
      </c>
    </row>
    <row r="28">
      <c r="A28" s="0" t="s">
        <v>102</v>
      </c>
      <c r="B28" s="0" cm="1">
        <f ref="B28:B28" t="array">SUMPRODUCT((saidas!B:B="dezembro")*1, (saidas!F:F="vestuario")*1, saidas!D:D)</f>
        <v>50</v>
      </c>
      <c r="C28" s="0" t="s">
        <v>78</v>
      </c>
      <c r="D28" s="0" t="s">
        <v>98</v>
      </c>
    </row>
    <row r="29">
      <c r="A29" s="0" t="s">
        <v>102</v>
      </c>
      <c r="B29" s="0" cm="1">
        <f ref="B29:B29" t="array">SUMPRODUCT((saidas!B:B="dezembro")*1, (saidas!F:F="empresa")*1, saidas!D:D)</f>
        <v>0</v>
      </c>
      <c r="C29" s="0" t="s">
        <v>47</v>
      </c>
      <c r="D29" s="0" t="s">
        <v>98</v>
      </c>
    </row>
    <row r="30">
      <c r="A30" s="0" t="s">
        <v>102</v>
      </c>
      <c r="B30" s="0" cm="1">
        <f ref="B30:B30" t="array">SUMPRODUCT((saidas!B:B="dezembro")*1, (saidas!F:F="assinatura")*1, saidas!D:D)</f>
        <v>0</v>
      </c>
      <c r="C30" s="0" t="s">
        <v>99</v>
      </c>
      <c r="D30" s="0" t="s">
        <v>98</v>
      </c>
    </row>
    <row r="31">
      <c r="A31" s="0" t="s">
        <v>102</v>
      </c>
      <c r="B31" s="0" cm="1">
        <f ref="B31:B31" t="array">SUMPRODUCT((saidas!B:B="dezembro")*1, (saidas!F:F="imposto")*1, saidas!D:D)</f>
        <v>0</v>
      </c>
      <c r="C31" s="0" t="s">
        <v>100</v>
      </c>
      <c r="D31" s="0" t="s">
        <v>98</v>
      </c>
    </row>
    <row r="32">
      <c r="A32" s="0" t="s">
        <v>102</v>
      </c>
      <c r="B32" s="0" cm="1">
        <f ref="B32:B32" t="array">SUMPRODUCT((saidas!B:B="dezembro")*1, (saidas!F:F="mimos")*1, saidas!D:D)</f>
        <v>42.19</v>
      </c>
      <c r="C32" s="0" t="s">
        <v>22</v>
      </c>
      <c r="D32" s="0" t="s">
        <v>98</v>
      </c>
    </row>
    <row r="33">
      <c r="A33" s="0" t="s">
        <v>102</v>
      </c>
      <c r="B33" s="0" cm="1">
        <f ref="B33:B33" t="array">SUMPRODUCT((saidas!B:B="dezembro")*1, (saidas!F:F="presente")*1, saidas!D:D)</f>
        <v>82</v>
      </c>
      <c r="C33" s="0" t="s">
        <v>25</v>
      </c>
      <c r="D33" s="0" t="s">
        <v>98</v>
      </c>
    </row>
    <row r="34">
      <c r="A34" s="0" t="s">
        <v>102</v>
      </c>
      <c r="B34" s="0" cm="1">
        <f ref="B34:B34" t="array">SUMPRODUCT((saidas!B:B="dezembro")*1, (saidas!F:F="role")*1, saidas!D:D)</f>
        <v>155</v>
      </c>
      <c r="C34" s="0" t="s">
        <v>74</v>
      </c>
      <c r="D34" s="0" t="s">
        <v>98</v>
      </c>
    </row>
    <row r="35">
      <c r="A35" s="0" t="s">
        <v>102</v>
      </c>
      <c r="B35" s="0" cm="1">
        <f ref="B35:B35" t="array">SUMPRODUCT((saidas!B:B="dezembro")*1, (saidas!F:F="nao sei")*1, saidas!D:D)</f>
        <v>0</v>
      </c>
      <c r="C35" s="0" t="s">
        <v>44</v>
      </c>
      <c r="D35" s="0" t="s">
        <v>98</v>
      </c>
    </row>
    <row r="36">
      <c r="A36" s="0" t="s">
        <v>102</v>
      </c>
      <c r="B36" s="0" cm="1">
        <f ref="B36:B36" t="array">SUMPRODUCT((saidas!B:B="dezembro")*1, (saidas!G:G="manutencao")*1, saidas!D:D)</f>
        <v>80</v>
      </c>
      <c r="C36" s="0" t="s">
        <v>98</v>
      </c>
      <c r="D36" s="0" t="s">
        <v>103</v>
      </c>
    </row>
    <row r="37">
      <c r="A37" s="0" t="s">
        <v>102</v>
      </c>
      <c r="B37" s="0" cm="1">
        <f ref="B37:B37" t="array">SUMPRODUCT((saidas!B:B="dezembro")*1, (saidas!G:G="pessoal")*1, saidas!D:D)</f>
        <v>491.89</v>
      </c>
      <c r="C37" s="0" t="s">
        <v>98</v>
      </c>
      <c r="D37" s="0" t="s">
        <v>23</v>
      </c>
    </row>
    <row r="38">
      <c r="A38" s="0" t="s">
        <v>102</v>
      </c>
      <c r="B38" s="0" cm="1">
        <f ref="B38:B38" t="array">SUMPRODUCT((saidas!B:B="dezembro")*1, (saidas!G:G="empresarial")*1, saidas!D:D)</f>
        <v>0</v>
      </c>
      <c r="C38" s="0" t="s">
        <v>98</v>
      </c>
      <c r="D38" s="0" t="s">
        <v>41</v>
      </c>
    </row>
    <row r="39">
      <c r="A39" s="0" t="s">
        <v>102</v>
      </c>
      <c r="B39" s="0">
        <f>SUMIF(saidas!B:B, "dezembro", saidas!D:D)</f>
        <v>571.8899999999999</v>
      </c>
      <c r="C39" s="0" t="s">
        <v>101</v>
      </c>
    </row>
  </sheetData>
  <phoneticPr fontId="0" type="noConversion"/>
  <pageMargins left="0.511811024" right="0.511811024" top="0.78740157499999996" bottom="0.78740157499999996" header="0.31496062000000002" footer="0.31496062000000002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9A385-6102-4790-BE9C-581D4DE671A4}">
  <dimension ref="A1:V10"/>
  <sheetViews>
    <sheetView workbookViewId="0">
      <selection activeCell="D11" sqref="D11"/>
    </sheetView>
  </sheetViews>
  <sheetFormatPr defaultRowHeight="14.4" x14ac:dyDescent="0.3"/>
  <cols>
    <col min="2" max="2" bestFit="1" width="22.77734375" customWidth="1"/>
    <col min="3" max="3" bestFit="1" width="14" customWidth="1"/>
  </cols>
  <sheetData>
    <row r="1">
      <c r="A1" s="5" t="s">
        <v>4</v>
      </c>
      <c r="B1" s="5" t="s">
        <v>104</v>
      </c>
      <c r="C1" s="5" t="s">
        <v>14</v>
      </c>
      <c r="D1" s="5" t="s">
        <v>15</v>
      </c>
    </row>
    <row r="2">
      <c r="A2" s="0">
        <v>150</v>
      </c>
      <c r="B2" s="0" t="s">
        <v>105</v>
      </c>
      <c r="C2" s="0" t="s">
        <v>40</v>
      </c>
      <c r="D2" s="0" t="s">
        <v>41</v>
      </c>
    </row>
    <row r="3">
      <c r="A3" s="0">
        <v>200</v>
      </c>
      <c r="B3" s="0" t="s">
        <v>106</v>
      </c>
      <c r="C3" s="0" t="s">
        <v>51</v>
      </c>
      <c r="D3" s="0" t="s">
        <v>19</v>
      </c>
    </row>
    <row r="4">
      <c r="A4" s="0">
        <v>50</v>
      </c>
      <c r="B4" s="0" t="s">
        <v>107</v>
      </c>
      <c r="C4" s="0" t="s">
        <v>99</v>
      </c>
      <c r="D4" s="0" t="s">
        <v>19</v>
      </c>
    </row>
    <row r="5">
      <c r="A5" s="0">
        <v>15</v>
      </c>
      <c r="B5" s="0" t="s">
        <v>108</v>
      </c>
      <c r="C5" s="0" t="s">
        <v>99</v>
      </c>
      <c r="D5" s="0" t="s">
        <v>41</v>
      </c>
    </row>
    <row r="6">
      <c r="A6" s="0">
        <v>78</v>
      </c>
      <c r="B6" s="0" t="s">
        <v>109</v>
      </c>
      <c r="C6" s="0" t="s">
        <v>100</v>
      </c>
      <c r="D6" s="0" t="s">
        <v>41</v>
      </c>
    </row>
    <row r="7">
      <c r="A7" s="0">
        <v>39</v>
      </c>
      <c r="B7" s="0" t="s">
        <v>110</v>
      </c>
      <c r="C7" s="0" t="s">
        <v>99</v>
      </c>
      <c r="D7" s="0" t="s">
        <v>41</v>
      </c>
    </row>
    <row r="8">
      <c r="A8" s="0">
        <v>100</v>
      </c>
      <c r="B8" s="0" t="s">
        <v>111</v>
      </c>
      <c r="C8" s="0" t="s">
        <v>51</v>
      </c>
      <c r="D8" s="0" t="s">
        <v>19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>
      <c r="A9" s="0">
        <v>71</v>
      </c>
      <c r="B9" s="0" t="s">
        <v>112</v>
      </c>
      <c r="C9" s="0" t="s">
        <v>51</v>
      </c>
      <c r="D9" s="0" t="s">
        <v>19</v>
      </c>
    </row>
    <row r="10">
      <c r="A10" s="0">
        <v>50</v>
      </c>
      <c r="B10" s="0" t="s">
        <v>113</v>
      </c>
      <c r="C10" s="0" t="s">
        <v>100</v>
      </c>
      <c r="D10" s="0" t="s">
        <v>41</v>
      </c>
    </row>
  </sheetData>
  <mergeCells>
    <mergeCell ref="K8:N8"/>
    <mergeCell ref="O8:R8"/>
    <mergeCell ref="S8:V8"/>
  </mergeCells>
  <pageMargins left="0.511811024" right="0.511811024" top="0.78740157499999996" bottom="0.78740157499999996" header="0.31496062000000002" footer="0.3149606200000000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entradas</vt:lpstr>
      <vt:lpstr>saidas</vt:lpstr>
      <vt:lpstr>resumo</vt:lpstr>
      <vt:lpstr>gastos_fixos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Taynã Galiano</dc:creator>
  <cp:lastModifiedBy>Taynã Galiano</cp:lastModifiedBy>
  <dcterms:created xsi:type="dcterms:W3CDTF">2024-12-17T16:20:14Z</dcterms:created>
  <dcterms:modified xsi:type="dcterms:W3CDTF">2025-02-25T17:49:31Z</dcterms:modified>
</cp:coreProperties>
</file>