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g2133\Google Drive\Academic\Courses\S&amp;DA\2017\Lectures\Lecture 3\data\"/>
    </mc:Choice>
  </mc:AlternateContent>
  <bookViews>
    <workbookView xWindow="0" yWindow="0" windowWidth="20535" windowHeight="5100"/>
  </bookViews>
  <sheets>
    <sheet name="Demand data" sheetId="5" r:id="rId1"/>
    <sheet name="Demand data (soln)" sheetId="6" r:id="rId2"/>
  </sheets>
  <definedNames>
    <definedName name="solver_adj" localSheetId="0" hidden="1">'Demand data'!$H$5:$H$7</definedName>
    <definedName name="solver_adj" localSheetId="1" hidden="1">'Demand data (soln)'!$F$24:$F$26</definedName>
    <definedName name="solver_cvg" localSheetId="0" hidden="1">0.0001</definedName>
    <definedName name="solver_cvg" localSheetId="1" hidden="1">0.000000001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'Demand data (soln)'!$F$24:$F$26</definedName>
    <definedName name="solver_lhs2" localSheetId="1" hidden="1">'Demand data (soln)'!$F$24:$F$26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'Demand data'!#REF!</definedName>
    <definedName name="solver_opt" localSheetId="1" hidden="1">'Demand data (soln)'!$I$37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1000</definedName>
    <definedName name="solver_rhs2" localSheetId="1" hidden="1">-1000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6" l="1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20" i="6"/>
  <c r="H37" i="6" l="1"/>
  <c r="P24" i="6"/>
  <c r="Q24" i="6" s="1"/>
  <c r="P22" i="6"/>
  <c r="Q22" i="6" s="1"/>
  <c r="M21" i="6"/>
  <c r="N21" i="6" s="1"/>
  <c r="M22" i="6"/>
  <c r="M23" i="6"/>
  <c r="M24" i="6"/>
  <c r="N24" i="6" s="1"/>
  <c r="M25" i="6"/>
  <c r="N25" i="6" s="1"/>
  <c r="M26" i="6"/>
  <c r="M27" i="6"/>
  <c r="M28" i="6"/>
  <c r="N28" i="6" s="1"/>
  <c r="M29" i="6"/>
  <c r="N29" i="6" s="1"/>
  <c r="M30" i="6"/>
  <c r="M31" i="6"/>
  <c r="M32" i="6"/>
  <c r="N32" i="6" s="1"/>
  <c r="M33" i="6"/>
  <c r="M34" i="6"/>
  <c r="M35" i="6"/>
  <c r="M36" i="6"/>
  <c r="N36" i="6" s="1"/>
  <c r="M37" i="6"/>
  <c r="N37" i="6" s="1"/>
  <c r="M38" i="6"/>
  <c r="M39" i="6"/>
  <c r="M40" i="6"/>
  <c r="N40" i="6" s="1"/>
  <c r="M41" i="6"/>
  <c r="N41" i="6" s="1"/>
  <c r="M42" i="6"/>
  <c r="M20" i="6"/>
  <c r="N20" i="6" s="1"/>
  <c r="P21" i="6"/>
  <c r="Q21" i="6" s="1"/>
  <c r="P28" i="6"/>
  <c r="Q28" i="6" s="1"/>
  <c r="P29" i="6"/>
  <c r="Q29" i="6" s="1"/>
  <c r="P36" i="6"/>
  <c r="Q36" i="6" s="1"/>
  <c r="P37" i="6"/>
  <c r="Q37" i="6" s="1"/>
  <c r="N22" i="6"/>
  <c r="N23" i="6"/>
  <c r="N26" i="6"/>
  <c r="N27" i="6"/>
  <c r="N30" i="6"/>
  <c r="N31" i="6"/>
  <c r="N33" i="6"/>
  <c r="N34" i="6"/>
  <c r="N35" i="6"/>
  <c r="N38" i="6"/>
  <c r="N39" i="6"/>
  <c r="N42" i="6"/>
  <c r="C25" i="6"/>
  <c r="C24" i="6"/>
  <c r="F34" i="6"/>
  <c r="I34" i="6" s="1"/>
  <c r="F33" i="6" l="1"/>
  <c r="I33" i="6" s="1"/>
  <c r="P41" i="6"/>
  <c r="Q41" i="6" s="1"/>
  <c r="P33" i="6"/>
  <c r="Q33" i="6" s="1"/>
  <c r="P25" i="6"/>
  <c r="Q25" i="6" s="1"/>
  <c r="P40" i="6"/>
  <c r="Q40" i="6" s="1"/>
  <c r="P32" i="6"/>
  <c r="Q32" i="6" s="1"/>
  <c r="F31" i="6"/>
  <c r="I31" i="6" s="1"/>
  <c r="F32" i="6"/>
  <c r="I32" i="6" s="1"/>
  <c r="P20" i="6"/>
  <c r="Q20" i="6" s="1"/>
  <c r="P39" i="6"/>
  <c r="Q39" i="6" s="1"/>
  <c r="P35" i="6"/>
  <c r="Q35" i="6" s="1"/>
  <c r="P31" i="6"/>
  <c r="Q31" i="6" s="1"/>
  <c r="P27" i="6"/>
  <c r="Q27" i="6" s="1"/>
  <c r="P23" i="6"/>
  <c r="Q23" i="6" s="1"/>
  <c r="F35" i="6"/>
  <c r="I35" i="6" s="1"/>
  <c r="P42" i="6"/>
  <c r="Q42" i="6" s="1"/>
  <c r="P38" i="6"/>
  <c r="Q38" i="6" s="1"/>
  <c r="P34" i="6"/>
  <c r="Q34" i="6" s="1"/>
  <c r="P30" i="6"/>
  <c r="Q30" i="6" s="1"/>
  <c r="P26" i="6"/>
  <c r="Q26" i="6" s="1"/>
  <c r="E35" i="6"/>
  <c r="H35" i="6" s="1"/>
  <c r="E34" i="6"/>
  <c r="H34" i="6" s="1"/>
  <c r="E31" i="6"/>
  <c r="H31" i="6" s="1"/>
  <c r="E33" i="6"/>
  <c r="H33" i="6" s="1"/>
  <c r="E32" i="6"/>
  <c r="H32" i="6" s="1"/>
  <c r="R30" i="6" l="1"/>
  <c r="R35" i="6"/>
  <c r="R33" i="6"/>
  <c r="R24" i="6"/>
  <c r="R21" i="6"/>
  <c r="R34" i="6"/>
  <c r="R23" i="6"/>
  <c r="R39" i="6"/>
  <c r="R32" i="6"/>
  <c r="R41" i="6"/>
  <c r="R36" i="6"/>
  <c r="R37" i="6"/>
  <c r="R38" i="6"/>
  <c r="R27" i="6"/>
  <c r="R20" i="6"/>
  <c r="R40" i="6"/>
  <c r="R28" i="6"/>
  <c r="R26" i="6"/>
  <c r="R42" i="6"/>
  <c r="R31" i="6"/>
  <c r="R25" i="6"/>
  <c r="R29" i="6"/>
  <c r="R22" i="6"/>
  <c r="I37" i="6"/>
</calcChain>
</file>

<file path=xl/sharedStrings.xml><?xml version="1.0" encoding="utf-8"?>
<sst xmlns="http://schemas.openxmlformats.org/spreadsheetml/2006/main" count="25" uniqueCount="13">
  <si>
    <t>Price</t>
  </si>
  <si>
    <t>Demand</t>
  </si>
  <si>
    <t>a</t>
  </si>
  <si>
    <t>b</t>
  </si>
  <si>
    <t>C</t>
  </si>
  <si>
    <t>Logistic Model</t>
  </si>
  <si>
    <t>Linear Model</t>
  </si>
  <si>
    <t>Linear</t>
  </si>
  <si>
    <t>Logistic</t>
  </si>
  <si>
    <t>Predicted demands</t>
  </si>
  <si>
    <t>Prediction Errors^2</t>
  </si>
  <si>
    <t>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</si>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</sst>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44" fontId="0" fillId="0" borderId="0" xfId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44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0" xfId="0" applyNumberFormat="1"/>
    <xf numFmtId="44" fontId="0" fillId="0" borderId="2" xfId="1" applyFont="1" applyBorder="1"/>
    <xf numFmtId="0" fontId="0" fillId="0" borderId="2" xfId="0" applyNumberFormat="1" applyBorder="1" applyAlignment="1">
      <alignment horizontal="center"/>
    </xf>
    <xf numFmtId="0" fontId="0" fillId="0" borderId="3" xfId="0" applyBorder="1"/>
    <xf numFmtId="1" fontId="0" fillId="0" borderId="2" xfId="0" applyNumberFormat="1" applyBorder="1"/>
    <xf numFmtId="4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'Demand data (soln)'!$C$30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data (soln)'!$B$31:$B$35</c:f>
              <c:numCache>
                <c:formatCode>_("$"* #,##0.00_);_("$"* \(#,##0.00\);_("$"* "-"??_);_(@_)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</c:numCache>
            </c:numRef>
          </c:xVal>
          <c:yVal>
            <c:numRef>
              <c:f>'Demand data (soln)'!$C$31:$C$35</c:f>
              <c:numCache>
                <c:formatCode>General</c:formatCode>
                <c:ptCount val="5"/>
                <c:pt idx="0">
                  <c:v>461</c:v>
                </c:pt>
                <c:pt idx="1">
                  <c:v>493</c:v>
                </c:pt>
                <c:pt idx="2">
                  <c:v>469</c:v>
                </c:pt>
                <c:pt idx="3">
                  <c:v>339</c:v>
                </c:pt>
                <c:pt idx="4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38872"/>
        <c:axId val="577640832"/>
      </c:scatterChart>
      <c:scatterChart>
        <c:scatterStyle val="smoothMarker"/>
        <c:varyColors val="0"/>
        <c:ser>
          <c:idx val="1"/>
          <c:order val="1"/>
          <c:tx>
            <c:v>Linear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'Demand data (soln)'!$L$20:$L$42</c:f>
              <c:numCache>
                <c:formatCode>_("$"* #,##0.00_);_("$"* \(#,##0.00\);_("$"* "-"??_);_(@_)</c:formatCode>
                <c:ptCount val="23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</c:numCache>
            </c:numRef>
          </c:xVal>
          <c:yVal>
            <c:numRef>
              <c:f>'Demand data (soln)'!$M$20:$M$42</c:f>
              <c:numCache>
                <c:formatCode>0</c:formatCode>
                <c:ptCount val="23"/>
                <c:pt idx="0">
                  <c:v>674.63529411764694</c:v>
                </c:pt>
                <c:pt idx="1">
                  <c:v>648.78235294117644</c:v>
                </c:pt>
                <c:pt idx="2">
                  <c:v>622.92941176470583</c:v>
                </c:pt>
                <c:pt idx="3">
                  <c:v>597.07647058823522</c:v>
                </c:pt>
                <c:pt idx="4">
                  <c:v>571.22352941176462</c:v>
                </c:pt>
                <c:pt idx="5">
                  <c:v>545.37058823529401</c:v>
                </c:pt>
                <c:pt idx="6">
                  <c:v>519.51764705882351</c:v>
                </c:pt>
                <c:pt idx="7">
                  <c:v>493.66470588235291</c:v>
                </c:pt>
                <c:pt idx="8">
                  <c:v>467.8117647058823</c:v>
                </c:pt>
                <c:pt idx="9">
                  <c:v>441.95882352941169</c:v>
                </c:pt>
                <c:pt idx="10">
                  <c:v>416.10588235294108</c:v>
                </c:pt>
                <c:pt idx="11">
                  <c:v>390.25294117647059</c:v>
                </c:pt>
                <c:pt idx="12">
                  <c:v>364.4</c:v>
                </c:pt>
                <c:pt idx="13">
                  <c:v>338.54705882352937</c:v>
                </c:pt>
                <c:pt idx="14">
                  <c:v>312.69411764705876</c:v>
                </c:pt>
                <c:pt idx="15">
                  <c:v>286.84117647058815</c:v>
                </c:pt>
                <c:pt idx="16">
                  <c:v>260.98823529411766</c:v>
                </c:pt>
                <c:pt idx="17">
                  <c:v>235.13529411764694</c:v>
                </c:pt>
                <c:pt idx="18">
                  <c:v>209.28235294117644</c:v>
                </c:pt>
                <c:pt idx="19">
                  <c:v>183.42941176470595</c:v>
                </c:pt>
                <c:pt idx="20">
                  <c:v>157.57647058823522</c:v>
                </c:pt>
                <c:pt idx="21">
                  <c:v>131.72352941176473</c:v>
                </c:pt>
                <c:pt idx="22">
                  <c:v>105.87058823529401</c:v>
                </c:pt>
              </c:numCache>
            </c:numRef>
          </c:yVal>
          <c:smooth val="1"/>
        </c:ser>
        <c:ser>
          <c:idx val="2"/>
          <c:order val="2"/>
          <c:tx>
            <c:v>Logistic model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'Demand data (soln)'!$L$20:$L$42</c:f>
              <c:numCache>
                <c:formatCode>_("$"* #,##0.00_);_("$"* \(#,##0.00\);_("$"* "-"??_);_(@_)</c:formatCode>
                <c:ptCount val="23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</c:numCache>
            </c:numRef>
          </c:xVal>
          <c:yVal>
            <c:numRef>
              <c:f>'Demand data (soln)'!$P$20:$P$42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38872"/>
        <c:axId val="577640832"/>
      </c:scatterChart>
      <c:valAx>
        <c:axId val="577638872"/>
        <c:scaling>
          <c:orientation val="minMax"/>
          <c:max val="24"/>
          <c:min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40832"/>
        <c:crosses val="autoZero"/>
        <c:crossBetween val="midCat"/>
      </c:valAx>
      <c:valAx>
        <c:axId val="57764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data (soln)'!$L$20:$L$42</c:f>
              <c:numCache>
                <c:formatCode>_("$"* #,##0.00_);_("$"* \(#,##0.00\);_("$"* "-"??_);_(@_)</c:formatCode>
                <c:ptCount val="23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</c:numCache>
            </c:numRef>
          </c:xVal>
          <c:yVal>
            <c:numRef>
              <c:f>'Demand data (soln)'!$N$20:$N$42</c:f>
              <c:numCache>
                <c:formatCode>_("$"* #,##0.00_);_("$"* \(#,##0.00\);_("$"* "-"??_);_(@_)</c:formatCode>
                <c:ptCount val="23"/>
                <c:pt idx="0">
                  <c:v>8095.6235294117632</c:v>
                </c:pt>
                <c:pt idx="1">
                  <c:v>8109.7794117647054</c:v>
                </c:pt>
                <c:pt idx="2">
                  <c:v>8098.0823529411755</c:v>
                </c:pt>
                <c:pt idx="3">
                  <c:v>8060.5323529411753</c:v>
                </c:pt>
                <c:pt idx="4">
                  <c:v>7997.1294117647049</c:v>
                </c:pt>
                <c:pt idx="5">
                  <c:v>7907.8735294117632</c:v>
                </c:pt>
                <c:pt idx="6">
                  <c:v>7792.7647058823532</c:v>
                </c:pt>
                <c:pt idx="7">
                  <c:v>7651.8029411764701</c:v>
                </c:pt>
                <c:pt idx="8">
                  <c:v>7484.9882352941167</c:v>
                </c:pt>
                <c:pt idx="9">
                  <c:v>7292.3205882352931</c:v>
                </c:pt>
                <c:pt idx="10">
                  <c:v>7073.7999999999984</c:v>
                </c:pt>
                <c:pt idx="11">
                  <c:v>6829.4264705882351</c:v>
                </c:pt>
                <c:pt idx="12">
                  <c:v>6559.2</c:v>
                </c:pt>
                <c:pt idx="13">
                  <c:v>6263.1205882352933</c:v>
                </c:pt>
                <c:pt idx="14">
                  <c:v>5941.1882352941166</c:v>
                </c:pt>
                <c:pt idx="15">
                  <c:v>5593.4029411764686</c:v>
                </c:pt>
                <c:pt idx="16">
                  <c:v>5219.7647058823532</c:v>
                </c:pt>
                <c:pt idx="17">
                  <c:v>4820.273529411762</c:v>
                </c:pt>
                <c:pt idx="18">
                  <c:v>4394.929411764705</c:v>
                </c:pt>
                <c:pt idx="19">
                  <c:v>3943.7323529411779</c:v>
                </c:pt>
                <c:pt idx="20">
                  <c:v>3466.6823529411749</c:v>
                </c:pt>
                <c:pt idx="21">
                  <c:v>2963.7794117647063</c:v>
                </c:pt>
                <c:pt idx="22">
                  <c:v>2435.023529411762</c:v>
                </c:pt>
              </c:numCache>
            </c:numRef>
          </c:yVal>
          <c:smooth val="1"/>
        </c:ser>
        <c:ser>
          <c:idx val="1"/>
          <c:order val="1"/>
          <c:tx>
            <c:v>Logistic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'Demand data (soln)'!$L$20:$L$42</c:f>
              <c:numCache>
                <c:formatCode>_("$"* #,##0.00_);_("$"* \(#,##0.00\);_("$"* "-"??_);_(@_)</c:formatCode>
                <c:ptCount val="23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</c:numCache>
            </c:numRef>
          </c:xVal>
          <c:yVal>
            <c:numRef>
              <c:f>'Demand data (soln)'!$Q$20:$Q$42</c:f>
              <c:numCache>
                <c:formatCode>_("$"* #,##0.00_);_("$"* \(#,##0.00\);_("$"* "-"??_);_(@_)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40048"/>
        <c:axId val="577641616"/>
      </c:scatterChart>
      <c:valAx>
        <c:axId val="577640048"/>
        <c:scaling>
          <c:orientation val="minMax"/>
          <c:max val="23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41616"/>
        <c:crosses val="autoZero"/>
        <c:crossBetween val="midCat"/>
      </c:valAx>
      <c:valAx>
        <c:axId val="57764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173355</xdr:colOff>
      <xdr:row>0</xdr:row>
      <xdr:rowOff>177165</xdr:rowOff>
    </xdr:from>
    <xdr:to>
      <xdr:col>9</xdr:col>
      <xdr:colOff>417195</xdr:colOff>
      <xdr:row>15</xdr:row>
      <xdr:rowOff>177165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1</xdr:row>
      <xdr:rowOff>43815</xdr:rowOff>
    </xdr:from>
    <xdr:to>
      <xdr:col>19</xdr:col>
      <xdr:colOff>60960</xdr:colOff>
      <xdr:row>16</xdr:row>
      <xdr:rowOff>43815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98536</xdr:colOff>
      <xdr:row>20</xdr:row>
      <xdr:rowOff>6570</xdr:rowOff>
    </xdr:from>
    <xdr:to>
      <xdr:col>3</xdr:col>
      <xdr:colOff>108660</xdr:colOff>
      <xdr:row>21</xdr:row>
      <xdr:rowOff>164224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36" y="3823139"/>
          <a:ext cx="1291072" cy="348154"/>
        </a:xfrm>
        <a:prstGeom prst="rect">
          <a:avLst/>
        </a:prstGeom>
      </xdr:spPr>
    </xdr:pic>
    <xdr:clientData/>
  </xdr:twoCellAnchor>
  <xdr:twoCellAnchor editAs="oneCell">
    <xdr:from>
      <xdr:col>4</xdr:col>
      <xdr:colOff>111673</xdr:colOff>
      <xdr:row>19</xdr:row>
      <xdr:rowOff>85398</xdr:rowOff>
    </xdr:from>
    <xdr:to>
      <xdr:col>5</xdr:col>
      <xdr:colOff>1169276</xdr:colOff>
      <xdr:row>22</xdr:row>
      <xdr:rowOff>106332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8811" y="3711467"/>
          <a:ext cx="1859017" cy="592434"/>
        </a:xfrm>
        <a:prstGeom prst="rect">
          <a:avLst/>
        </a:prstGeom>
      </xdr:spPr>
    </xdr:pic>
    <xdr:clientData/>
  </xdr:twoCellAnchor>
  <xdr:twoCellAnchor editAs="oneCell">
    <xdr:from>
      <xdr:col>1</xdr:col>
      <xdr:colOff>151087</xdr:colOff>
      <xdr:row>42</xdr:row>
      <xdr:rowOff>124811</xdr:rowOff>
    </xdr:from>
    <xdr:to>
      <xdr:col>7</xdr:col>
      <xdr:colOff>348156</xdr:colOff>
      <xdr:row>46</xdr:row>
      <xdr:rowOff>169717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8156" y="8171794"/>
          <a:ext cx="3901966" cy="806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tabSelected="1" workbookViewId="0"/>
  </sheetViews>
  <sheetFormatPr defaultRowHeight="15" x14ac:dyDescent="0.25"/>
  <cols>
    <col min="1" max="1" width="3" customWidth="1"/>
    <col min="2" max="3" width="7.7109375" bestFit="1" customWidth="1"/>
    <col min="4" max="5" width="12" bestFit="1" customWidth="1"/>
  </cols>
  <sheetData>
    <row r="2" spans="2:3" ht="15.75" thickBot="1" x14ac:dyDescent="0.3">
      <c r="B2" s="1" t="s">
        <v>0</v>
      </c>
      <c r="C2" s="1" t="s">
        <v>1</v>
      </c>
    </row>
    <row r="3" spans="2:3" x14ac:dyDescent="0.25">
      <c r="B3" s="2">
        <v>14</v>
      </c>
      <c r="C3">
        <v>461</v>
      </c>
    </row>
    <row r="4" spans="2:3" x14ac:dyDescent="0.25">
      <c r="B4" s="2">
        <v>17</v>
      </c>
      <c r="C4">
        <v>493</v>
      </c>
    </row>
    <row r="5" spans="2:3" x14ac:dyDescent="0.25">
      <c r="B5" s="2">
        <v>18</v>
      </c>
      <c r="C5">
        <v>469</v>
      </c>
    </row>
    <row r="6" spans="2:3" x14ac:dyDescent="0.25">
      <c r="B6" s="2">
        <v>19</v>
      </c>
      <c r="C6">
        <v>339</v>
      </c>
    </row>
    <row r="7" spans="2:3" x14ac:dyDescent="0.25">
      <c r="B7" s="2">
        <v>22</v>
      </c>
      <c r="C7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R42"/>
  <sheetViews>
    <sheetView showGridLines="0" zoomScaleNormal="100" workbookViewId="0">
      <selection activeCell="F24" sqref="F24:F26"/>
    </sheetView>
  </sheetViews>
  <sheetFormatPr defaultRowHeight="15" x14ac:dyDescent="0.25"/>
  <cols>
    <col min="1" max="1" width="3" customWidth="1"/>
    <col min="2" max="2" width="7.7109375" bestFit="1" customWidth="1"/>
    <col min="3" max="3" width="8.5703125" customWidth="1"/>
    <col min="4" max="4" width="3.85546875" customWidth="1"/>
    <col min="5" max="5" width="12" bestFit="1" customWidth="1"/>
    <col min="6" max="6" width="17.7109375" customWidth="1"/>
    <col min="7" max="7" width="5.7109375" customWidth="1"/>
    <col min="13" max="13" width="7.7109375" bestFit="1" customWidth="1"/>
    <col min="14" max="14" width="11.140625" bestFit="1" customWidth="1"/>
    <col min="15" max="15" width="3.5703125" customWidth="1"/>
    <col min="17" max="17" width="10.5703125" bestFit="1" customWidth="1"/>
    <col min="18" max="18" width="4" customWidth="1"/>
  </cols>
  <sheetData>
    <row r="18" spans="2:18" x14ac:dyDescent="0.25">
      <c r="G18" s="6"/>
      <c r="L18" s="17"/>
      <c r="M18" s="21" t="s">
        <v>7</v>
      </c>
      <c r="N18" s="21"/>
      <c r="O18" s="20"/>
      <c r="P18" s="21" t="s">
        <v>8</v>
      </c>
      <c r="Q18" s="21"/>
      <c r="R18" s="17"/>
    </row>
    <row r="19" spans="2:18" ht="15.75" thickBot="1" x14ac:dyDescent="0.3">
      <c r="B19" s="22" t="s">
        <v>6</v>
      </c>
      <c r="C19" s="22"/>
      <c r="D19" s="8"/>
      <c r="E19" s="22" t="s">
        <v>5</v>
      </c>
      <c r="F19" s="22"/>
      <c r="G19" s="7"/>
      <c r="L19" s="4" t="s">
        <v>0</v>
      </c>
      <c r="M19" s="4" t="s">
        <v>1</v>
      </c>
      <c r="N19" s="4" t="s">
        <v>12</v>
      </c>
      <c r="O19" s="4"/>
      <c r="P19" s="4" t="s">
        <v>1</v>
      </c>
      <c r="Q19" s="4" t="s">
        <v>12</v>
      </c>
      <c r="R19" s="5"/>
    </row>
    <row r="20" spans="2:18" x14ac:dyDescent="0.25">
      <c r="B20" s="13"/>
      <c r="C20" s="13"/>
      <c r="D20" s="8"/>
      <c r="E20" s="13"/>
      <c r="F20" s="13"/>
      <c r="G20" s="7"/>
      <c r="L20" s="2">
        <v>12</v>
      </c>
      <c r="M20" s="14">
        <f>$C$24+($C$25*L20)</f>
        <v>674.63529411764694</v>
      </c>
      <c r="N20" s="2">
        <f>M20*L20</f>
        <v>8095.6235294117632</v>
      </c>
      <c r="O20" s="2" t="str">
        <f>IF(N20=MAX($N$20:$N$42),"X","")</f>
        <v/>
      </c>
      <c r="P20">
        <f>$F$26*(EXP(-($F$24+$F$25*L20)))/(1+EXP(-($F$24+$F$25*L20)))</f>
        <v>0</v>
      </c>
      <c r="Q20" s="11">
        <f>P20*L20</f>
        <v>0</v>
      </c>
      <c r="R20" t="str">
        <f>IF(Q20=MAX($Q$20:$Q$42),"X","")</f>
        <v>X</v>
      </c>
    </row>
    <row r="21" spans="2:18" x14ac:dyDescent="0.25">
      <c r="B21" s="13"/>
      <c r="C21" s="13"/>
      <c r="D21" s="8"/>
      <c r="E21" s="13"/>
      <c r="F21" s="13"/>
      <c r="G21" s="7"/>
      <c r="L21" s="2">
        <v>12.5</v>
      </c>
      <c r="M21" s="14">
        <f t="shared" ref="M21:M42" si="0">$C$24+($C$25*L21)</f>
        <v>648.78235294117644</v>
      </c>
      <c r="N21" s="2">
        <f t="shared" ref="N21:N42" si="1">M21*L21</f>
        <v>8109.7794117647054</v>
      </c>
      <c r="O21" s="2" t="str">
        <f t="shared" ref="O21:O42" si="2">IF(N21=MAX($N$20:$N$42),"X","")</f>
        <v>X</v>
      </c>
      <c r="P21">
        <f t="shared" ref="P21:P42" si="3">$F$26*(EXP(-($F$24+$F$25*L21)))/(1+EXP(-($F$24+$F$25*L21)))</f>
        <v>0</v>
      </c>
      <c r="Q21" s="11">
        <f t="shared" ref="Q21:Q42" si="4">P21*L21</f>
        <v>0</v>
      </c>
      <c r="R21" t="str">
        <f t="shared" ref="R21:R42" si="5">IF(Q21=MAX($Q$20:$Q$42),"X","")</f>
        <v>X</v>
      </c>
    </row>
    <row r="22" spans="2:18" x14ac:dyDescent="0.25">
      <c r="L22" s="2">
        <v>13</v>
      </c>
      <c r="M22" s="14">
        <f t="shared" si="0"/>
        <v>622.92941176470583</v>
      </c>
      <c r="N22" s="2">
        <f t="shared" si="1"/>
        <v>8098.0823529411755</v>
      </c>
      <c r="O22" s="2" t="str">
        <f t="shared" si="2"/>
        <v/>
      </c>
      <c r="P22">
        <f t="shared" si="3"/>
        <v>0</v>
      </c>
      <c r="Q22" s="11">
        <f t="shared" si="4"/>
        <v>0</v>
      </c>
      <c r="R22" t="str">
        <f t="shared" si="5"/>
        <v>X</v>
      </c>
    </row>
    <row r="23" spans="2:18" x14ac:dyDescent="0.25">
      <c r="L23" s="2">
        <v>13.5</v>
      </c>
      <c r="M23" s="14">
        <f t="shared" si="0"/>
        <v>597.07647058823522</v>
      </c>
      <c r="N23" s="2">
        <f t="shared" si="1"/>
        <v>8060.5323529411753</v>
      </c>
      <c r="O23" s="2" t="str">
        <f t="shared" si="2"/>
        <v/>
      </c>
      <c r="P23">
        <f t="shared" si="3"/>
        <v>0</v>
      </c>
      <c r="Q23" s="11">
        <f t="shared" si="4"/>
        <v>0</v>
      </c>
      <c r="R23" t="str">
        <f t="shared" si="5"/>
        <v>X</v>
      </c>
    </row>
    <row r="24" spans="2:18" x14ac:dyDescent="0.25">
      <c r="B24" s="3" t="s">
        <v>2</v>
      </c>
      <c r="C24">
        <f>INTERCEPT(C31:C35,B31:B35)</f>
        <v>1295.1058823529411</v>
      </c>
      <c r="E24" s="3" t="s">
        <v>2</v>
      </c>
      <c r="L24" s="2">
        <v>14</v>
      </c>
      <c r="M24" s="14">
        <f t="shared" si="0"/>
        <v>571.22352941176462</v>
      </c>
      <c r="N24" s="2">
        <f t="shared" si="1"/>
        <v>7997.1294117647049</v>
      </c>
      <c r="O24" s="2" t="str">
        <f t="shared" si="2"/>
        <v/>
      </c>
      <c r="P24">
        <f t="shared" si="3"/>
        <v>0</v>
      </c>
      <c r="Q24" s="11">
        <f t="shared" si="4"/>
        <v>0</v>
      </c>
      <c r="R24" t="str">
        <f t="shared" si="5"/>
        <v>X</v>
      </c>
    </row>
    <row r="25" spans="2:18" ht="15.75" thickBot="1" x14ac:dyDescent="0.3">
      <c r="B25" s="4" t="s">
        <v>3</v>
      </c>
      <c r="C25" s="5">
        <f>LINEST(C31:C35,B31:B35)</f>
        <v>-51.705882352941174</v>
      </c>
      <c r="E25" s="3" t="s">
        <v>3</v>
      </c>
      <c r="L25" s="2">
        <v>14.5</v>
      </c>
      <c r="M25" s="14">
        <f t="shared" si="0"/>
        <v>545.37058823529401</v>
      </c>
      <c r="N25" s="2">
        <f t="shared" si="1"/>
        <v>7907.8735294117632</v>
      </c>
      <c r="O25" s="2" t="str">
        <f t="shared" si="2"/>
        <v/>
      </c>
      <c r="P25">
        <f t="shared" si="3"/>
        <v>0</v>
      </c>
      <c r="Q25" s="11">
        <f t="shared" si="4"/>
        <v>0</v>
      </c>
      <c r="R25" t="str">
        <f t="shared" si="5"/>
        <v>X</v>
      </c>
    </row>
    <row r="26" spans="2:18" ht="15.75" thickBot="1" x14ac:dyDescent="0.3">
      <c r="E26" s="4" t="s">
        <v>4</v>
      </c>
      <c r="F26" s="5"/>
      <c r="L26" s="2">
        <v>15</v>
      </c>
      <c r="M26" s="14">
        <f t="shared" si="0"/>
        <v>519.51764705882351</v>
      </c>
      <c r="N26" s="2">
        <f t="shared" si="1"/>
        <v>7792.7647058823532</v>
      </c>
      <c r="O26" s="2" t="str">
        <f t="shared" si="2"/>
        <v/>
      </c>
      <c r="P26">
        <f t="shared" si="3"/>
        <v>0</v>
      </c>
      <c r="Q26" s="11">
        <f t="shared" si="4"/>
        <v>0</v>
      </c>
      <c r="R26" t="str">
        <f t="shared" si="5"/>
        <v>X</v>
      </c>
    </row>
    <row r="27" spans="2:18" x14ac:dyDescent="0.25">
      <c r="L27" s="2">
        <v>15.5</v>
      </c>
      <c r="M27" s="14">
        <f t="shared" si="0"/>
        <v>493.66470588235291</v>
      </c>
      <c r="N27" s="2">
        <f t="shared" si="1"/>
        <v>7651.8029411764701</v>
      </c>
      <c r="O27" s="2" t="str">
        <f t="shared" si="2"/>
        <v/>
      </c>
      <c r="P27">
        <f t="shared" si="3"/>
        <v>0</v>
      </c>
      <c r="Q27" s="11">
        <f t="shared" si="4"/>
        <v>0</v>
      </c>
      <c r="R27" t="str">
        <f t="shared" si="5"/>
        <v>X</v>
      </c>
    </row>
    <row r="28" spans="2:18" x14ac:dyDescent="0.25">
      <c r="L28" s="2">
        <v>16</v>
      </c>
      <c r="M28" s="14">
        <f t="shared" si="0"/>
        <v>467.8117647058823</v>
      </c>
      <c r="N28" s="2">
        <f t="shared" si="1"/>
        <v>7484.9882352941167</v>
      </c>
      <c r="O28" s="2" t="str">
        <f t="shared" si="2"/>
        <v/>
      </c>
      <c r="P28">
        <f t="shared" si="3"/>
        <v>0</v>
      </c>
      <c r="Q28" s="11">
        <f t="shared" si="4"/>
        <v>0</v>
      </c>
      <c r="R28" t="str">
        <f t="shared" si="5"/>
        <v>X</v>
      </c>
    </row>
    <row r="29" spans="2:18" x14ac:dyDescent="0.25">
      <c r="E29" s="23" t="s">
        <v>9</v>
      </c>
      <c r="F29" s="23"/>
      <c r="H29" s="23" t="s">
        <v>10</v>
      </c>
      <c r="I29" s="23"/>
      <c r="L29" s="2">
        <v>16.5</v>
      </c>
      <c r="M29" s="14">
        <f t="shared" si="0"/>
        <v>441.95882352941169</v>
      </c>
      <c r="N29" s="2">
        <f t="shared" si="1"/>
        <v>7292.3205882352931</v>
      </c>
      <c r="O29" s="2" t="str">
        <f t="shared" si="2"/>
        <v/>
      </c>
      <c r="P29">
        <f t="shared" si="3"/>
        <v>0</v>
      </c>
      <c r="Q29" s="11">
        <f t="shared" si="4"/>
        <v>0</v>
      </c>
      <c r="R29" t="str">
        <f t="shared" si="5"/>
        <v>X</v>
      </c>
    </row>
    <row r="30" spans="2:18" ht="15.75" thickBot="1" x14ac:dyDescent="0.3">
      <c r="B30" s="9" t="s">
        <v>0</v>
      </c>
      <c r="C30" s="9" t="s">
        <v>1</v>
      </c>
      <c r="D30" s="8"/>
      <c r="E30" s="10" t="s">
        <v>7</v>
      </c>
      <c r="F30" s="10" t="s">
        <v>8</v>
      </c>
      <c r="H30" s="10" t="s">
        <v>7</v>
      </c>
      <c r="I30" s="10" t="s">
        <v>8</v>
      </c>
      <c r="L30" s="2">
        <v>17</v>
      </c>
      <c r="M30" s="14">
        <f t="shared" si="0"/>
        <v>416.10588235294108</v>
      </c>
      <c r="N30" s="2">
        <f t="shared" si="1"/>
        <v>7073.7999999999984</v>
      </c>
      <c r="O30" s="2" t="str">
        <f t="shared" si="2"/>
        <v/>
      </c>
      <c r="P30">
        <f t="shared" si="3"/>
        <v>0</v>
      </c>
      <c r="Q30" s="11">
        <f t="shared" si="4"/>
        <v>0</v>
      </c>
      <c r="R30" t="str">
        <f t="shared" si="5"/>
        <v>X</v>
      </c>
    </row>
    <row r="31" spans="2:18" x14ac:dyDescent="0.25">
      <c r="B31" s="2">
        <v>14</v>
      </c>
      <c r="C31">
        <v>461</v>
      </c>
      <c r="E31" s="12">
        <f>$C$24+($C$25*B31)</f>
        <v>571.22352941176462</v>
      </c>
      <c r="F31" s="12">
        <f>$F$26*EXP(-($F$24+$F$25*B31))/(1+EXP(-($F$24+$F$25*B31)))</f>
        <v>0</v>
      </c>
      <c r="H31">
        <f>(E31-$C31)^2</f>
        <v>12149.22643598614</v>
      </c>
      <c r="I31">
        <f>(F31-$C31)^2</f>
        <v>212521</v>
      </c>
      <c r="L31" s="2">
        <v>17.5</v>
      </c>
      <c r="M31" s="14">
        <f t="shared" si="0"/>
        <v>390.25294117647059</v>
      </c>
      <c r="N31" s="2">
        <f t="shared" si="1"/>
        <v>6829.4264705882351</v>
      </c>
      <c r="O31" s="2" t="str">
        <f t="shared" si="2"/>
        <v/>
      </c>
      <c r="P31">
        <f t="shared" si="3"/>
        <v>0</v>
      </c>
      <c r="Q31" s="11">
        <f t="shared" si="4"/>
        <v>0</v>
      </c>
      <c r="R31" t="str">
        <f t="shared" si="5"/>
        <v>X</v>
      </c>
    </row>
    <row r="32" spans="2:18" x14ac:dyDescent="0.25">
      <c r="B32" s="2">
        <v>17</v>
      </c>
      <c r="C32">
        <v>493</v>
      </c>
      <c r="E32" s="12">
        <f>$C$24+($C$25*B32)</f>
        <v>416.10588235294108</v>
      </c>
      <c r="F32" s="12">
        <f>$F$26*EXP(-($F$24+$F$25*B32))/(1+EXP(-($F$24+$F$25*B32)))</f>
        <v>0</v>
      </c>
      <c r="H32">
        <f t="shared" ref="H32:I35" si="6">(E32-$C32)^2</f>
        <v>5912.7053287197377</v>
      </c>
      <c r="I32">
        <f t="shared" si="6"/>
        <v>243049</v>
      </c>
      <c r="L32" s="2">
        <v>18</v>
      </c>
      <c r="M32" s="14">
        <f t="shared" si="0"/>
        <v>364.4</v>
      </c>
      <c r="N32" s="2">
        <f t="shared" si="1"/>
        <v>6559.2</v>
      </c>
      <c r="O32" s="2" t="str">
        <f t="shared" si="2"/>
        <v/>
      </c>
      <c r="P32">
        <f t="shared" si="3"/>
        <v>0</v>
      </c>
      <c r="Q32" s="11">
        <f t="shared" si="4"/>
        <v>0</v>
      </c>
      <c r="R32" t="str">
        <f t="shared" si="5"/>
        <v>X</v>
      </c>
    </row>
    <row r="33" spans="2:18" x14ac:dyDescent="0.25">
      <c r="B33" s="2">
        <v>18</v>
      </c>
      <c r="C33">
        <v>469</v>
      </c>
      <c r="E33" s="12">
        <f>$C$24+($C$25*B33)</f>
        <v>364.4</v>
      </c>
      <c r="F33" s="12">
        <f>$F$26*EXP(-($F$24+$F$25*B33))/(1+EXP(-($F$24+$F$25*B33)))</f>
        <v>0</v>
      </c>
      <c r="H33">
        <f t="shared" si="6"/>
        <v>10941.160000000005</v>
      </c>
      <c r="I33">
        <f t="shared" si="6"/>
        <v>219961</v>
      </c>
      <c r="L33" s="2">
        <v>18.5</v>
      </c>
      <c r="M33" s="14">
        <f t="shared" si="0"/>
        <v>338.54705882352937</v>
      </c>
      <c r="N33" s="2">
        <f t="shared" si="1"/>
        <v>6263.1205882352933</v>
      </c>
      <c r="O33" s="2" t="str">
        <f t="shared" si="2"/>
        <v/>
      </c>
      <c r="P33">
        <f t="shared" si="3"/>
        <v>0</v>
      </c>
      <c r="Q33" s="11">
        <f t="shared" si="4"/>
        <v>0</v>
      </c>
      <c r="R33" t="str">
        <f t="shared" si="5"/>
        <v>X</v>
      </c>
    </row>
    <row r="34" spans="2:18" x14ac:dyDescent="0.25">
      <c r="B34" s="2">
        <v>19</v>
      </c>
      <c r="C34">
        <v>339</v>
      </c>
      <c r="E34" s="12">
        <f>$C$24+($C$25*B34)</f>
        <v>312.69411764705876</v>
      </c>
      <c r="F34" s="12">
        <f>$F$26*EXP(-($F$24+$F$25*B34))/(1+EXP(-($F$24+$F$25*B34)))</f>
        <v>0</v>
      </c>
      <c r="H34">
        <f t="shared" si="6"/>
        <v>691.99944636678526</v>
      </c>
      <c r="I34">
        <f t="shared" si="6"/>
        <v>114921</v>
      </c>
      <c r="L34" s="2">
        <v>19</v>
      </c>
      <c r="M34" s="14">
        <f t="shared" si="0"/>
        <v>312.69411764705876</v>
      </c>
      <c r="N34" s="2">
        <f t="shared" si="1"/>
        <v>5941.1882352941166</v>
      </c>
      <c r="O34" s="2" t="str">
        <f t="shared" si="2"/>
        <v/>
      </c>
      <c r="P34">
        <f t="shared" si="3"/>
        <v>0</v>
      </c>
      <c r="Q34" s="11">
        <f t="shared" si="4"/>
        <v>0</v>
      </c>
      <c r="R34" t="str">
        <f t="shared" si="5"/>
        <v>X</v>
      </c>
    </row>
    <row r="35" spans="2:18" ht="15.75" thickBot="1" x14ac:dyDescent="0.3">
      <c r="B35" s="15">
        <v>22</v>
      </c>
      <c r="C35" s="5">
        <v>60</v>
      </c>
      <c r="E35" s="16">
        <f>$C$24+($C$25*B35)</f>
        <v>157.57647058823522</v>
      </c>
      <c r="F35" s="16">
        <f>$F$26*EXP(-($F$24+$F$25*B35))/(1+EXP(-($F$24+$F$25*B35)))</f>
        <v>0</v>
      </c>
      <c r="H35" s="5">
        <f t="shared" si="6"/>
        <v>9521.167612456733</v>
      </c>
      <c r="I35" s="5">
        <f t="shared" si="6"/>
        <v>3600</v>
      </c>
      <c r="L35" s="2">
        <v>19.5</v>
      </c>
      <c r="M35" s="14">
        <f t="shared" si="0"/>
        <v>286.84117647058815</v>
      </c>
      <c r="N35" s="2">
        <f t="shared" si="1"/>
        <v>5593.4029411764686</v>
      </c>
      <c r="O35" s="2" t="str">
        <f t="shared" si="2"/>
        <v/>
      </c>
      <c r="P35">
        <f t="shared" si="3"/>
        <v>0</v>
      </c>
      <c r="Q35" s="11">
        <f t="shared" si="4"/>
        <v>0</v>
      </c>
      <c r="R35" t="str">
        <f t="shared" si="5"/>
        <v>X</v>
      </c>
    </row>
    <row r="36" spans="2:18" x14ac:dyDescent="0.25">
      <c r="L36" s="2">
        <v>20</v>
      </c>
      <c r="M36" s="14">
        <f t="shared" si="0"/>
        <v>260.98823529411766</v>
      </c>
      <c r="N36" s="2">
        <f t="shared" si="1"/>
        <v>5219.7647058823532</v>
      </c>
      <c r="O36" s="2" t="str">
        <f t="shared" si="2"/>
        <v/>
      </c>
      <c r="P36">
        <f t="shared" si="3"/>
        <v>0</v>
      </c>
      <c r="Q36" s="11">
        <f t="shared" si="4"/>
        <v>0</v>
      </c>
      <c r="R36" t="str">
        <f t="shared" si="5"/>
        <v>X</v>
      </c>
    </row>
    <row r="37" spans="2:18" ht="15.75" thickBot="1" x14ac:dyDescent="0.3">
      <c r="G37" s="3" t="s">
        <v>11</v>
      </c>
      <c r="H37" s="1">
        <f>SQRT(SUM(H31:H35))</f>
        <v>198.03095420547112</v>
      </c>
      <c r="I37" s="1">
        <f>SQRT(SUM(I31:I35))</f>
        <v>891.09595442915122</v>
      </c>
      <c r="L37" s="2">
        <v>20.5</v>
      </c>
      <c r="M37" s="14">
        <f t="shared" si="0"/>
        <v>235.13529411764694</v>
      </c>
      <c r="N37" s="2">
        <f t="shared" si="1"/>
        <v>4820.273529411762</v>
      </c>
      <c r="O37" s="2" t="str">
        <f t="shared" si="2"/>
        <v/>
      </c>
      <c r="P37">
        <f t="shared" si="3"/>
        <v>0</v>
      </c>
      <c r="Q37" s="11">
        <f t="shared" si="4"/>
        <v>0</v>
      </c>
      <c r="R37" t="str">
        <f t="shared" si="5"/>
        <v>X</v>
      </c>
    </row>
    <row r="38" spans="2:18" x14ac:dyDescent="0.25">
      <c r="L38" s="2">
        <v>21</v>
      </c>
      <c r="M38" s="14">
        <f t="shared" si="0"/>
        <v>209.28235294117644</v>
      </c>
      <c r="N38" s="2">
        <f t="shared" si="1"/>
        <v>4394.929411764705</v>
      </c>
      <c r="O38" s="2" t="str">
        <f t="shared" si="2"/>
        <v/>
      </c>
      <c r="P38">
        <f t="shared" si="3"/>
        <v>0</v>
      </c>
      <c r="Q38" s="11">
        <f t="shared" si="4"/>
        <v>0</v>
      </c>
      <c r="R38" t="str">
        <f t="shared" si="5"/>
        <v>X</v>
      </c>
    </row>
    <row r="39" spans="2:18" x14ac:dyDescent="0.25">
      <c r="L39" s="2">
        <v>21.5</v>
      </c>
      <c r="M39" s="14">
        <f t="shared" si="0"/>
        <v>183.42941176470595</v>
      </c>
      <c r="N39" s="2">
        <f t="shared" si="1"/>
        <v>3943.7323529411779</v>
      </c>
      <c r="O39" s="2" t="str">
        <f t="shared" si="2"/>
        <v/>
      </c>
      <c r="P39">
        <f t="shared" si="3"/>
        <v>0</v>
      </c>
      <c r="Q39" s="11">
        <f t="shared" si="4"/>
        <v>0</v>
      </c>
      <c r="R39" t="str">
        <f t="shared" si="5"/>
        <v>X</v>
      </c>
    </row>
    <row r="40" spans="2:18" x14ac:dyDescent="0.25">
      <c r="L40" s="2">
        <v>22</v>
      </c>
      <c r="M40" s="14">
        <f t="shared" si="0"/>
        <v>157.57647058823522</v>
      </c>
      <c r="N40" s="2">
        <f t="shared" si="1"/>
        <v>3466.6823529411749</v>
      </c>
      <c r="O40" s="2" t="str">
        <f t="shared" si="2"/>
        <v/>
      </c>
      <c r="P40">
        <f t="shared" si="3"/>
        <v>0</v>
      </c>
      <c r="Q40" s="11">
        <f t="shared" si="4"/>
        <v>0</v>
      </c>
      <c r="R40" t="str">
        <f t="shared" si="5"/>
        <v>X</v>
      </c>
    </row>
    <row r="41" spans="2:18" x14ac:dyDescent="0.25">
      <c r="L41" s="2">
        <v>22.5</v>
      </c>
      <c r="M41" s="14">
        <f t="shared" si="0"/>
        <v>131.72352941176473</v>
      </c>
      <c r="N41" s="2">
        <f t="shared" si="1"/>
        <v>2963.7794117647063</v>
      </c>
      <c r="O41" s="2" t="str">
        <f t="shared" si="2"/>
        <v/>
      </c>
      <c r="P41">
        <f t="shared" si="3"/>
        <v>0</v>
      </c>
      <c r="Q41" s="11">
        <f t="shared" si="4"/>
        <v>0</v>
      </c>
      <c r="R41" t="str">
        <f t="shared" si="5"/>
        <v>X</v>
      </c>
    </row>
    <row r="42" spans="2:18" ht="15.75" thickBot="1" x14ac:dyDescent="0.3">
      <c r="L42" s="15">
        <v>23</v>
      </c>
      <c r="M42" s="18">
        <f t="shared" si="0"/>
        <v>105.87058823529401</v>
      </c>
      <c r="N42" s="15">
        <f t="shared" si="1"/>
        <v>2435.023529411762</v>
      </c>
      <c r="O42" s="15" t="str">
        <f t="shared" si="2"/>
        <v/>
      </c>
      <c r="P42" s="5">
        <f t="shared" si="3"/>
        <v>0</v>
      </c>
      <c r="Q42" s="19">
        <f t="shared" si="4"/>
        <v>0</v>
      </c>
      <c r="R42" s="5" t="str">
        <f t="shared" si="5"/>
        <v>X</v>
      </c>
    </row>
  </sheetData>
  <mergeCells count="6">
    <mergeCell ref="P18:Q18"/>
    <mergeCell ref="B19:C19"/>
    <mergeCell ref="E19:F19"/>
    <mergeCell ref="E29:F29"/>
    <mergeCell ref="H29:I29"/>
    <mergeCell ref="M18:N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data</vt:lpstr>
      <vt:lpstr>Demand data (soln)</vt:lpstr>
    </vt:vector>
  </TitlesOfParts>
  <Company>Columbia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Guetta, Daniel</dc:creator>
  <cp:lastModifiedBy>Guetta, Daniel</cp:lastModifiedBy>
  <dcterms:created xsi:type="dcterms:W3CDTF">2018-02-18T01:23:12Z</dcterms:created>
  <dcterms:modified xsi:type="dcterms:W3CDTF">2018-02-22T19:17:46Z</dcterms:modified>
</cp:coreProperties>
</file>