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aviPandey/Downloads/"/>
    </mc:Choice>
  </mc:AlternateContent>
  <bookViews>
    <workbookView xWindow="500" yWindow="460" windowWidth="28160" windowHeight="15540" tabRatio="500" activeTab="1"/>
  </bookViews>
  <sheets>
    <sheet name="test1" sheetId="1" r:id="rId1"/>
    <sheet name="test2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D9" i="2"/>
  <c r="E9" i="2"/>
  <c r="H9" i="2"/>
  <c r="I9" i="2"/>
  <c r="J9" i="2"/>
  <c r="B10" i="2"/>
  <c r="C10" i="2"/>
  <c r="D10" i="2"/>
  <c r="E10" i="2"/>
  <c r="H10" i="2"/>
  <c r="I10" i="2"/>
  <c r="J10" i="2"/>
  <c r="B11" i="2"/>
  <c r="C11" i="2"/>
  <c r="D11" i="2"/>
  <c r="E11" i="2"/>
  <c r="H11" i="2"/>
  <c r="I11" i="2"/>
  <c r="J11" i="2"/>
  <c r="B12" i="2"/>
  <c r="C12" i="2"/>
  <c r="D12" i="2"/>
  <c r="E12" i="2"/>
  <c r="H12" i="2"/>
  <c r="I12" i="2"/>
  <c r="J12" i="2"/>
  <c r="B13" i="2"/>
  <c r="C13" i="2"/>
  <c r="D13" i="2"/>
  <c r="E13" i="2"/>
  <c r="H13" i="2"/>
  <c r="I13" i="2"/>
  <c r="J13" i="2"/>
  <c r="B14" i="2"/>
  <c r="C14" i="2"/>
  <c r="D14" i="2"/>
  <c r="E14" i="2"/>
  <c r="H14" i="2"/>
  <c r="I14" i="2"/>
  <c r="J14" i="2"/>
  <c r="B15" i="2"/>
  <c r="C15" i="2"/>
  <c r="D15" i="2"/>
  <c r="E15" i="2"/>
  <c r="H15" i="2"/>
  <c r="I15" i="2"/>
  <c r="J15" i="2"/>
  <c r="B16" i="2"/>
  <c r="C16" i="2"/>
  <c r="D16" i="2"/>
  <c r="E16" i="2"/>
  <c r="H16" i="2"/>
  <c r="I16" i="2"/>
  <c r="J16" i="2"/>
  <c r="B17" i="2"/>
  <c r="C17" i="2"/>
  <c r="D17" i="2"/>
  <c r="E17" i="2"/>
  <c r="H17" i="2"/>
  <c r="I17" i="2"/>
  <c r="J17" i="2"/>
  <c r="B18" i="2"/>
  <c r="C18" i="2"/>
  <c r="D18" i="2"/>
  <c r="E18" i="2"/>
  <c r="H18" i="2"/>
  <c r="I18" i="2"/>
  <c r="J18" i="2"/>
  <c r="B19" i="2"/>
  <c r="C19" i="2"/>
  <c r="D19" i="2"/>
  <c r="E19" i="2"/>
  <c r="H19" i="2"/>
  <c r="I19" i="2"/>
  <c r="J19" i="2"/>
  <c r="B20" i="2"/>
  <c r="C20" i="2"/>
  <c r="D20" i="2"/>
  <c r="E20" i="2"/>
  <c r="H20" i="2"/>
  <c r="I20" i="2"/>
  <c r="J20" i="2"/>
  <c r="B21" i="2"/>
  <c r="C21" i="2"/>
  <c r="D21" i="2"/>
  <c r="E21" i="2"/>
  <c r="H21" i="2"/>
  <c r="I21" i="2"/>
  <c r="J21" i="2"/>
  <c r="B22" i="2"/>
  <c r="C22" i="2"/>
  <c r="D22" i="2"/>
  <c r="E22" i="2"/>
  <c r="H22" i="2"/>
  <c r="I22" i="2"/>
  <c r="J22" i="2"/>
  <c r="B23" i="2"/>
  <c r="C23" i="2"/>
  <c r="D23" i="2"/>
  <c r="E23" i="2"/>
  <c r="H23" i="2"/>
  <c r="I23" i="2"/>
  <c r="J23" i="2"/>
  <c r="B24" i="2"/>
  <c r="C24" i="2"/>
  <c r="D24" i="2"/>
  <c r="E24" i="2"/>
  <c r="H24" i="2"/>
  <c r="I24" i="2"/>
  <c r="J24" i="2"/>
  <c r="B25" i="2"/>
  <c r="C25" i="2"/>
  <c r="D25" i="2"/>
  <c r="E25" i="2"/>
  <c r="H25" i="2"/>
  <c r="I25" i="2"/>
  <c r="J25" i="2"/>
  <c r="B26" i="2"/>
  <c r="C26" i="2"/>
  <c r="D26" i="2"/>
  <c r="E26" i="2"/>
  <c r="H26" i="2"/>
  <c r="I26" i="2"/>
  <c r="J26" i="2"/>
  <c r="B27" i="2"/>
  <c r="C27" i="2"/>
  <c r="D27" i="2"/>
  <c r="E27" i="2"/>
  <c r="H27" i="2"/>
  <c r="I27" i="2"/>
  <c r="J27" i="2"/>
  <c r="B28" i="2"/>
  <c r="C28" i="2"/>
  <c r="D28" i="2"/>
  <c r="E28" i="2"/>
  <c r="H28" i="2"/>
  <c r="I28" i="2"/>
  <c r="J28" i="2"/>
  <c r="B29" i="2"/>
  <c r="C29" i="2"/>
  <c r="D29" i="2"/>
  <c r="E29" i="2"/>
  <c r="H29" i="2"/>
  <c r="I29" i="2"/>
  <c r="J29" i="2"/>
  <c r="B30" i="2"/>
  <c r="C30" i="2"/>
  <c r="D30" i="2"/>
  <c r="E30" i="2"/>
  <c r="H30" i="2"/>
  <c r="I30" i="2"/>
  <c r="J30" i="2"/>
  <c r="B31" i="2"/>
  <c r="C31" i="2"/>
  <c r="D31" i="2"/>
  <c r="E31" i="2"/>
  <c r="H31" i="2"/>
  <c r="I31" i="2"/>
  <c r="J31" i="2"/>
  <c r="B32" i="2"/>
  <c r="C32" i="2"/>
  <c r="D32" i="2"/>
  <c r="E32" i="2"/>
  <c r="H32" i="2"/>
  <c r="I32" i="2"/>
  <c r="J32" i="2"/>
  <c r="B33" i="2"/>
  <c r="C33" i="2"/>
  <c r="D33" i="2"/>
  <c r="E33" i="2"/>
  <c r="H33" i="2"/>
  <c r="I33" i="2"/>
  <c r="J33" i="2"/>
  <c r="B34" i="2"/>
  <c r="C34" i="2"/>
  <c r="D34" i="2"/>
  <c r="E34" i="2"/>
  <c r="H34" i="2"/>
  <c r="I34" i="2"/>
  <c r="J34" i="2"/>
  <c r="B35" i="2"/>
  <c r="C35" i="2"/>
  <c r="D35" i="2"/>
  <c r="E35" i="2"/>
  <c r="H35" i="2"/>
  <c r="I35" i="2"/>
  <c r="J35" i="2"/>
  <c r="B36" i="2"/>
  <c r="C36" i="2"/>
  <c r="D36" i="2"/>
  <c r="E36" i="2"/>
  <c r="H36" i="2"/>
  <c r="I36" i="2"/>
  <c r="J36" i="2"/>
  <c r="B37" i="2"/>
  <c r="C37" i="2"/>
  <c r="D37" i="2"/>
  <c r="E37" i="2"/>
  <c r="H37" i="2"/>
  <c r="I37" i="2"/>
  <c r="J37" i="2"/>
  <c r="B38" i="2"/>
  <c r="C38" i="2"/>
  <c r="D38" i="2"/>
  <c r="E38" i="2"/>
  <c r="H38" i="2"/>
  <c r="I38" i="2"/>
  <c r="J38" i="2"/>
  <c r="B39" i="2"/>
  <c r="C39" i="2"/>
  <c r="D39" i="2"/>
  <c r="E39" i="2"/>
  <c r="H39" i="2"/>
  <c r="I39" i="2"/>
  <c r="J39" i="2"/>
  <c r="B40" i="2"/>
  <c r="C40" i="2"/>
  <c r="D40" i="2"/>
  <c r="E40" i="2"/>
  <c r="H40" i="2"/>
  <c r="I40" i="2"/>
  <c r="J40" i="2"/>
  <c r="B41" i="2"/>
  <c r="C41" i="2"/>
  <c r="D41" i="2"/>
  <c r="E41" i="2"/>
  <c r="H41" i="2"/>
  <c r="I41" i="2"/>
  <c r="J41" i="2"/>
  <c r="B42" i="2"/>
  <c r="C42" i="2"/>
  <c r="D42" i="2"/>
  <c r="E42" i="2"/>
  <c r="H42" i="2"/>
  <c r="I42" i="2"/>
  <c r="J42" i="2"/>
  <c r="L42" i="2"/>
  <c r="M42" i="2"/>
  <c r="N42" i="2"/>
  <c r="O42" i="2"/>
  <c r="K42" i="2"/>
  <c r="L41" i="2"/>
  <c r="M41" i="2"/>
  <c r="N41" i="2"/>
  <c r="O41" i="2"/>
  <c r="K41" i="2"/>
  <c r="L40" i="2"/>
  <c r="M40" i="2"/>
  <c r="N40" i="2"/>
  <c r="O40" i="2"/>
  <c r="K40" i="2"/>
  <c r="L39" i="2"/>
  <c r="M39" i="2"/>
  <c r="N39" i="2"/>
  <c r="O39" i="2"/>
  <c r="K39" i="2"/>
  <c r="L38" i="2"/>
  <c r="M38" i="2"/>
  <c r="N38" i="2"/>
  <c r="O38" i="2"/>
  <c r="K38" i="2"/>
  <c r="L37" i="2"/>
  <c r="M37" i="2"/>
  <c r="N37" i="2"/>
  <c r="O37" i="2"/>
  <c r="K37" i="2"/>
  <c r="L36" i="2"/>
  <c r="M36" i="2"/>
  <c r="N36" i="2"/>
  <c r="O36" i="2"/>
  <c r="K36" i="2"/>
  <c r="L35" i="2"/>
  <c r="M35" i="2"/>
  <c r="N35" i="2"/>
  <c r="O35" i="2"/>
  <c r="K35" i="2"/>
  <c r="L34" i="2"/>
  <c r="M34" i="2"/>
  <c r="N34" i="2"/>
  <c r="O34" i="2"/>
  <c r="K34" i="2"/>
  <c r="L33" i="2"/>
  <c r="M33" i="2"/>
  <c r="N33" i="2"/>
  <c r="O33" i="2"/>
  <c r="K33" i="2"/>
  <c r="L32" i="2"/>
  <c r="M32" i="2"/>
  <c r="N32" i="2"/>
  <c r="O32" i="2"/>
  <c r="K32" i="2"/>
  <c r="L31" i="2"/>
  <c r="M31" i="2"/>
  <c r="N31" i="2"/>
  <c r="O31" i="2"/>
  <c r="K31" i="2"/>
  <c r="L30" i="2"/>
  <c r="M30" i="2"/>
  <c r="N30" i="2"/>
  <c r="O30" i="2"/>
  <c r="K30" i="2"/>
  <c r="L29" i="2"/>
  <c r="M29" i="2"/>
  <c r="N29" i="2"/>
  <c r="O29" i="2"/>
  <c r="K29" i="2"/>
  <c r="L28" i="2"/>
  <c r="M28" i="2"/>
  <c r="N28" i="2"/>
  <c r="O28" i="2"/>
  <c r="K28" i="2"/>
  <c r="L27" i="2"/>
  <c r="M27" i="2"/>
  <c r="N27" i="2"/>
  <c r="O27" i="2"/>
  <c r="K27" i="2"/>
  <c r="L26" i="2"/>
  <c r="M26" i="2"/>
  <c r="N26" i="2"/>
  <c r="O26" i="2"/>
  <c r="K26" i="2"/>
  <c r="L25" i="2"/>
  <c r="M25" i="2"/>
  <c r="N25" i="2"/>
  <c r="O25" i="2"/>
  <c r="K25" i="2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N19" i="2"/>
  <c r="O19" i="2"/>
  <c r="K19" i="2"/>
  <c r="L18" i="2"/>
  <c r="M18" i="2"/>
  <c r="N18" i="2"/>
  <c r="O18" i="2"/>
  <c r="K18" i="2"/>
  <c r="L17" i="2"/>
  <c r="M17" i="2"/>
  <c r="N17" i="2"/>
  <c r="O17" i="2"/>
  <c r="K17" i="2"/>
  <c r="L16" i="2"/>
  <c r="M16" i="2"/>
  <c r="N16" i="2"/>
  <c r="O16" i="2"/>
  <c r="K16" i="2"/>
  <c r="L15" i="2"/>
  <c r="M15" i="2"/>
  <c r="N15" i="2"/>
  <c r="O15" i="2"/>
  <c r="K15" i="2"/>
  <c r="L14" i="2"/>
  <c r="M14" i="2"/>
  <c r="N14" i="2"/>
  <c r="O14" i="2"/>
  <c r="K14" i="2"/>
  <c r="L13" i="2"/>
  <c r="M13" i="2"/>
  <c r="N13" i="2"/>
  <c r="O13" i="2"/>
  <c r="K13" i="2"/>
  <c r="L12" i="2"/>
  <c r="M12" i="2"/>
  <c r="N12" i="2"/>
  <c r="O12" i="2"/>
  <c r="K12" i="2"/>
  <c r="L11" i="2"/>
  <c r="M11" i="2"/>
  <c r="N11" i="2"/>
  <c r="O11" i="2"/>
  <c r="K11" i="2"/>
  <c r="L10" i="2"/>
  <c r="M10" i="2"/>
  <c r="N10" i="2"/>
  <c r="O10" i="2"/>
  <c r="K10" i="2"/>
  <c r="L9" i="2"/>
  <c r="M9" i="2"/>
  <c r="N9" i="2"/>
  <c r="O9" i="2"/>
  <c r="K9" i="2"/>
  <c r="M2" i="2"/>
  <c r="M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C9" i="1"/>
  <c r="D9" i="1"/>
  <c r="E9" i="1"/>
  <c r="H9" i="1"/>
  <c r="I9" i="1"/>
  <c r="J9" i="1"/>
  <c r="B10" i="1"/>
  <c r="C10" i="1"/>
  <c r="D10" i="1"/>
  <c r="E10" i="1"/>
  <c r="H10" i="1"/>
  <c r="I10" i="1"/>
  <c r="J10" i="1"/>
  <c r="L10" i="1"/>
  <c r="O10" i="1"/>
  <c r="B11" i="1"/>
  <c r="C11" i="1"/>
  <c r="D11" i="1"/>
  <c r="E11" i="1"/>
  <c r="H11" i="1"/>
  <c r="I11" i="1"/>
  <c r="J11" i="1"/>
  <c r="L11" i="1"/>
  <c r="O11" i="1"/>
  <c r="B12" i="1"/>
  <c r="C12" i="1"/>
  <c r="D12" i="1"/>
  <c r="E12" i="1"/>
  <c r="H12" i="1"/>
  <c r="I12" i="1"/>
  <c r="J12" i="1"/>
  <c r="L12" i="1"/>
  <c r="O12" i="1"/>
  <c r="B13" i="1"/>
  <c r="C13" i="1"/>
  <c r="D13" i="1"/>
  <c r="E13" i="1"/>
  <c r="H13" i="1"/>
  <c r="I13" i="1"/>
  <c r="J13" i="1"/>
  <c r="L13" i="1"/>
  <c r="O13" i="1"/>
  <c r="B14" i="1"/>
  <c r="C14" i="1"/>
  <c r="D14" i="1"/>
  <c r="E14" i="1"/>
  <c r="H14" i="1"/>
  <c r="I14" i="1"/>
  <c r="J14" i="1"/>
  <c r="L14" i="1"/>
  <c r="O14" i="1"/>
  <c r="B15" i="1"/>
  <c r="C15" i="1"/>
  <c r="D15" i="1"/>
  <c r="E15" i="1"/>
  <c r="H15" i="1"/>
  <c r="I15" i="1"/>
  <c r="J15" i="1"/>
  <c r="L15" i="1"/>
  <c r="O15" i="1"/>
  <c r="B16" i="1"/>
  <c r="C16" i="1"/>
  <c r="D16" i="1"/>
  <c r="E16" i="1"/>
  <c r="H16" i="1"/>
  <c r="I16" i="1"/>
  <c r="J16" i="1"/>
  <c r="L16" i="1"/>
  <c r="O16" i="1"/>
  <c r="B17" i="1"/>
  <c r="C17" i="1"/>
  <c r="D17" i="1"/>
  <c r="E17" i="1"/>
  <c r="H17" i="1"/>
  <c r="I17" i="1"/>
  <c r="J17" i="1"/>
  <c r="L17" i="1"/>
  <c r="O17" i="1"/>
  <c r="B18" i="1"/>
  <c r="C18" i="1"/>
  <c r="D18" i="1"/>
  <c r="E18" i="1"/>
  <c r="H18" i="1"/>
  <c r="I18" i="1"/>
  <c r="J18" i="1"/>
  <c r="L18" i="1"/>
  <c r="O18" i="1"/>
  <c r="B19" i="1"/>
  <c r="C19" i="1"/>
  <c r="D19" i="1"/>
  <c r="E19" i="1"/>
  <c r="H19" i="1"/>
  <c r="I19" i="1"/>
  <c r="J19" i="1"/>
  <c r="L19" i="1"/>
  <c r="O19" i="1"/>
  <c r="B20" i="1"/>
  <c r="C20" i="1"/>
  <c r="D20" i="1"/>
  <c r="E20" i="1"/>
  <c r="H20" i="1"/>
  <c r="I20" i="1"/>
  <c r="J20" i="1"/>
  <c r="L20" i="1"/>
  <c r="O20" i="1"/>
  <c r="B21" i="1"/>
  <c r="C21" i="1"/>
  <c r="D21" i="1"/>
  <c r="E21" i="1"/>
  <c r="H21" i="1"/>
  <c r="I21" i="1"/>
  <c r="J21" i="1"/>
  <c r="L21" i="1"/>
  <c r="O21" i="1"/>
  <c r="B22" i="1"/>
  <c r="C22" i="1"/>
  <c r="D22" i="1"/>
  <c r="E22" i="1"/>
  <c r="H22" i="1"/>
  <c r="I22" i="1"/>
  <c r="J22" i="1"/>
  <c r="L22" i="1"/>
  <c r="O22" i="1"/>
  <c r="B23" i="1"/>
  <c r="C23" i="1"/>
  <c r="D23" i="1"/>
  <c r="E23" i="1"/>
  <c r="H23" i="1"/>
  <c r="I23" i="1"/>
  <c r="J23" i="1"/>
  <c r="L23" i="1"/>
  <c r="O23" i="1"/>
  <c r="B24" i="1"/>
  <c r="C24" i="1"/>
  <c r="D24" i="1"/>
  <c r="E24" i="1"/>
  <c r="H24" i="1"/>
  <c r="I24" i="1"/>
  <c r="J24" i="1"/>
  <c r="L24" i="1"/>
  <c r="O24" i="1"/>
  <c r="B25" i="1"/>
  <c r="C25" i="1"/>
  <c r="D25" i="1"/>
  <c r="E25" i="1"/>
  <c r="H25" i="1"/>
  <c r="I25" i="1"/>
  <c r="J25" i="1"/>
  <c r="L25" i="1"/>
  <c r="O25" i="1"/>
  <c r="B26" i="1"/>
  <c r="C26" i="1"/>
  <c r="D26" i="1"/>
  <c r="E26" i="1"/>
  <c r="H26" i="1"/>
  <c r="I26" i="1"/>
  <c r="J26" i="1"/>
  <c r="L26" i="1"/>
  <c r="O26" i="1"/>
  <c r="B27" i="1"/>
  <c r="C27" i="1"/>
  <c r="D27" i="1"/>
  <c r="E27" i="1"/>
  <c r="H27" i="1"/>
  <c r="I27" i="1"/>
  <c r="J27" i="1"/>
  <c r="L27" i="1"/>
  <c r="O27" i="1"/>
  <c r="B28" i="1"/>
  <c r="C28" i="1"/>
  <c r="D28" i="1"/>
  <c r="E28" i="1"/>
  <c r="H28" i="1"/>
  <c r="I28" i="1"/>
  <c r="J28" i="1"/>
  <c r="L28" i="1"/>
  <c r="O28" i="1"/>
  <c r="B29" i="1"/>
  <c r="C29" i="1"/>
  <c r="D29" i="1"/>
  <c r="E29" i="1"/>
  <c r="H29" i="1"/>
  <c r="I29" i="1"/>
  <c r="J29" i="1"/>
  <c r="L29" i="1"/>
  <c r="O29" i="1"/>
  <c r="B30" i="1"/>
  <c r="C30" i="1"/>
  <c r="D30" i="1"/>
  <c r="E30" i="1"/>
  <c r="H30" i="1"/>
  <c r="I30" i="1"/>
  <c r="J30" i="1"/>
  <c r="L30" i="1"/>
  <c r="O30" i="1"/>
  <c r="B31" i="1"/>
  <c r="C31" i="1"/>
  <c r="D31" i="1"/>
  <c r="E31" i="1"/>
  <c r="H31" i="1"/>
  <c r="I31" i="1"/>
  <c r="J31" i="1"/>
  <c r="L31" i="1"/>
  <c r="O31" i="1"/>
  <c r="B32" i="1"/>
  <c r="C32" i="1"/>
  <c r="D32" i="1"/>
  <c r="E32" i="1"/>
  <c r="H32" i="1"/>
  <c r="I32" i="1"/>
  <c r="J32" i="1"/>
  <c r="L32" i="1"/>
  <c r="O32" i="1"/>
  <c r="B33" i="1"/>
  <c r="C33" i="1"/>
  <c r="D33" i="1"/>
  <c r="E33" i="1"/>
  <c r="H33" i="1"/>
  <c r="I33" i="1"/>
  <c r="J33" i="1"/>
  <c r="L33" i="1"/>
  <c r="O33" i="1"/>
  <c r="B34" i="1"/>
  <c r="C34" i="1"/>
  <c r="D34" i="1"/>
  <c r="E34" i="1"/>
  <c r="H34" i="1"/>
  <c r="I34" i="1"/>
  <c r="J34" i="1"/>
  <c r="L34" i="1"/>
  <c r="O34" i="1"/>
  <c r="B35" i="1"/>
  <c r="C35" i="1"/>
  <c r="D35" i="1"/>
  <c r="E35" i="1"/>
  <c r="H35" i="1"/>
  <c r="I35" i="1"/>
  <c r="J35" i="1"/>
  <c r="L35" i="1"/>
  <c r="O35" i="1"/>
  <c r="B36" i="1"/>
  <c r="C36" i="1"/>
  <c r="D36" i="1"/>
  <c r="E36" i="1"/>
  <c r="H36" i="1"/>
  <c r="I36" i="1"/>
  <c r="J36" i="1"/>
  <c r="L36" i="1"/>
  <c r="O36" i="1"/>
  <c r="B37" i="1"/>
  <c r="C37" i="1"/>
  <c r="D37" i="1"/>
  <c r="E37" i="1"/>
  <c r="H37" i="1"/>
  <c r="I37" i="1"/>
  <c r="J37" i="1"/>
  <c r="L37" i="1"/>
  <c r="O37" i="1"/>
  <c r="B38" i="1"/>
  <c r="C38" i="1"/>
  <c r="D38" i="1"/>
  <c r="E38" i="1"/>
  <c r="H38" i="1"/>
  <c r="I38" i="1"/>
  <c r="J38" i="1"/>
  <c r="L38" i="1"/>
  <c r="O38" i="1"/>
  <c r="B39" i="1"/>
  <c r="C39" i="1"/>
  <c r="D39" i="1"/>
  <c r="E39" i="1"/>
  <c r="H39" i="1"/>
  <c r="I39" i="1"/>
  <c r="J39" i="1"/>
  <c r="L39" i="1"/>
  <c r="O39" i="1"/>
  <c r="B40" i="1"/>
  <c r="C40" i="1"/>
  <c r="D40" i="1"/>
  <c r="E40" i="1"/>
  <c r="H40" i="1"/>
  <c r="I40" i="1"/>
  <c r="J40" i="1"/>
  <c r="L40" i="1"/>
  <c r="O40" i="1"/>
  <c r="B41" i="1"/>
  <c r="C41" i="1"/>
  <c r="D41" i="1"/>
  <c r="E41" i="1"/>
  <c r="H41" i="1"/>
  <c r="I41" i="1"/>
  <c r="J41" i="1"/>
  <c r="L41" i="1"/>
  <c r="O41" i="1"/>
  <c r="B42" i="1"/>
  <c r="C42" i="1"/>
  <c r="D42" i="1"/>
  <c r="E42" i="1"/>
  <c r="H42" i="1"/>
  <c r="I42" i="1"/>
  <c r="J42" i="1"/>
  <c r="L42" i="1"/>
  <c r="O42" i="1"/>
  <c r="B43" i="1"/>
  <c r="C43" i="1"/>
  <c r="D43" i="1"/>
  <c r="E43" i="1"/>
  <c r="H43" i="1"/>
  <c r="I43" i="1"/>
  <c r="J43" i="1"/>
  <c r="L43" i="1"/>
  <c r="O43" i="1"/>
  <c r="B44" i="1"/>
  <c r="C44" i="1"/>
  <c r="D44" i="1"/>
  <c r="E44" i="1"/>
  <c r="H44" i="1"/>
  <c r="I44" i="1"/>
  <c r="J44" i="1"/>
  <c r="L44" i="1"/>
  <c r="O44" i="1"/>
  <c r="B45" i="1"/>
  <c r="C45" i="1"/>
  <c r="D45" i="1"/>
  <c r="E45" i="1"/>
  <c r="H45" i="1"/>
  <c r="I45" i="1"/>
  <c r="J45" i="1"/>
  <c r="L45" i="1"/>
  <c r="O45" i="1"/>
  <c r="B46" i="1"/>
  <c r="C46" i="1"/>
  <c r="D46" i="1"/>
  <c r="E46" i="1"/>
  <c r="H46" i="1"/>
  <c r="I46" i="1"/>
  <c r="J46" i="1"/>
  <c r="L46" i="1"/>
  <c r="O46" i="1"/>
  <c r="B47" i="1"/>
  <c r="C47" i="1"/>
  <c r="D47" i="1"/>
  <c r="E47" i="1"/>
  <c r="H47" i="1"/>
  <c r="I47" i="1"/>
  <c r="J47" i="1"/>
  <c r="L47" i="1"/>
  <c r="O47" i="1"/>
  <c r="B48" i="1"/>
  <c r="C48" i="1"/>
  <c r="D48" i="1"/>
  <c r="E48" i="1"/>
  <c r="H48" i="1"/>
  <c r="I48" i="1"/>
  <c r="J48" i="1"/>
  <c r="L48" i="1"/>
  <c r="O48" i="1"/>
  <c r="B49" i="1"/>
  <c r="C49" i="1"/>
  <c r="D49" i="1"/>
  <c r="E49" i="1"/>
  <c r="H49" i="1"/>
  <c r="I49" i="1"/>
  <c r="J49" i="1"/>
  <c r="L49" i="1"/>
  <c r="O49" i="1"/>
  <c r="B50" i="1"/>
  <c r="C50" i="1"/>
  <c r="D50" i="1"/>
  <c r="E50" i="1"/>
  <c r="H50" i="1"/>
  <c r="I50" i="1"/>
  <c r="J50" i="1"/>
  <c r="L50" i="1"/>
  <c r="O50" i="1"/>
  <c r="B51" i="1"/>
  <c r="C51" i="1"/>
  <c r="D51" i="1"/>
  <c r="E51" i="1"/>
  <c r="H51" i="1"/>
  <c r="I51" i="1"/>
  <c r="J51" i="1"/>
  <c r="L51" i="1"/>
  <c r="O51" i="1"/>
  <c r="B52" i="1"/>
  <c r="C52" i="1"/>
  <c r="D52" i="1"/>
  <c r="E52" i="1"/>
  <c r="H52" i="1"/>
  <c r="I52" i="1"/>
  <c r="J52" i="1"/>
  <c r="L52" i="1"/>
  <c r="O52" i="1"/>
  <c r="B53" i="1"/>
  <c r="C53" i="1"/>
  <c r="D53" i="1"/>
  <c r="E53" i="1"/>
  <c r="H53" i="1"/>
  <c r="I53" i="1"/>
  <c r="J53" i="1"/>
  <c r="L53" i="1"/>
  <c r="O53" i="1"/>
  <c r="B54" i="1"/>
  <c r="C54" i="1"/>
  <c r="D54" i="1"/>
  <c r="E54" i="1"/>
  <c r="H54" i="1"/>
  <c r="I54" i="1"/>
  <c r="J54" i="1"/>
  <c r="L54" i="1"/>
  <c r="O54" i="1"/>
  <c r="B55" i="1"/>
  <c r="C55" i="1"/>
  <c r="D55" i="1"/>
  <c r="E55" i="1"/>
  <c r="H55" i="1"/>
  <c r="I55" i="1"/>
  <c r="J55" i="1"/>
  <c r="L55" i="1"/>
  <c r="O55" i="1"/>
  <c r="B56" i="1"/>
  <c r="C56" i="1"/>
  <c r="D56" i="1"/>
  <c r="E56" i="1"/>
  <c r="H56" i="1"/>
  <c r="I56" i="1"/>
  <c r="J56" i="1"/>
  <c r="L56" i="1"/>
  <c r="O56" i="1"/>
  <c r="B57" i="1"/>
  <c r="C57" i="1"/>
  <c r="D57" i="1"/>
  <c r="E57" i="1"/>
  <c r="H57" i="1"/>
  <c r="I57" i="1"/>
  <c r="J57" i="1"/>
  <c r="L57" i="1"/>
  <c r="O57" i="1"/>
  <c r="B58" i="1"/>
  <c r="C58" i="1"/>
  <c r="D58" i="1"/>
  <c r="E58" i="1"/>
  <c r="H58" i="1"/>
  <c r="I58" i="1"/>
  <c r="J58" i="1"/>
  <c r="L58" i="1"/>
  <c r="O58" i="1"/>
  <c r="B59" i="1"/>
  <c r="C59" i="1"/>
  <c r="D59" i="1"/>
  <c r="E59" i="1"/>
  <c r="H59" i="1"/>
  <c r="I59" i="1"/>
  <c r="J59" i="1"/>
  <c r="L59" i="1"/>
  <c r="O59" i="1"/>
  <c r="B60" i="1"/>
  <c r="C60" i="1"/>
  <c r="D60" i="1"/>
  <c r="E60" i="1"/>
  <c r="H60" i="1"/>
  <c r="I60" i="1"/>
  <c r="J60" i="1"/>
  <c r="L60" i="1"/>
  <c r="O60" i="1"/>
  <c r="B61" i="1"/>
  <c r="C61" i="1"/>
  <c r="D61" i="1"/>
  <c r="E61" i="1"/>
  <c r="H61" i="1"/>
  <c r="I61" i="1"/>
  <c r="J61" i="1"/>
  <c r="L61" i="1"/>
  <c r="O61" i="1"/>
  <c r="B62" i="1"/>
  <c r="C62" i="1"/>
  <c r="D62" i="1"/>
  <c r="E62" i="1"/>
  <c r="H62" i="1"/>
  <c r="I62" i="1"/>
  <c r="J62" i="1"/>
  <c r="L62" i="1"/>
  <c r="O62" i="1"/>
  <c r="B63" i="1"/>
  <c r="C63" i="1"/>
  <c r="D63" i="1"/>
  <c r="E63" i="1"/>
  <c r="H63" i="1"/>
  <c r="I63" i="1"/>
  <c r="J63" i="1"/>
  <c r="L63" i="1"/>
  <c r="O63" i="1"/>
  <c r="B64" i="1"/>
  <c r="C64" i="1"/>
  <c r="D64" i="1"/>
  <c r="E64" i="1"/>
  <c r="H64" i="1"/>
  <c r="I64" i="1"/>
  <c r="J64" i="1"/>
  <c r="L64" i="1"/>
  <c r="O64" i="1"/>
  <c r="B65" i="1"/>
  <c r="C65" i="1"/>
  <c r="D65" i="1"/>
  <c r="E65" i="1"/>
  <c r="H65" i="1"/>
  <c r="I65" i="1"/>
  <c r="J65" i="1"/>
  <c r="L65" i="1"/>
  <c r="O65" i="1"/>
  <c r="B66" i="1"/>
  <c r="C66" i="1"/>
  <c r="D66" i="1"/>
  <c r="E66" i="1"/>
  <c r="H66" i="1"/>
  <c r="I66" i="1"/>
  <c r="J66" i="1"/>
  <c r="L66" i="1"/>
  <c r="O66" i="1"/>
  <c r="B67" i="1"/>
  <c r="C67" i="1"/>
  <c r="D67" i="1"/>
  <c r="E67" i="1"/>
  <c r="H67" i="1"/>
  <c r="I67" i="1"/>
  <c r="J67" i="1"/>
  <c r="L67" i="1"/>
  <c r="O67" i="1"/>
  <c r="B68" i="1"/>
  <c r="C68" i="1"/>
  <c r="D68" i="1"/>
  <c r="E68" i="1"/>
  <c r="H68" i="1"/>
  <c r="I68" i="1"/>
  <c r="J68" i="1"/>
  <c r="L68" i="1"/>
  <c r="O68" i="1"/>
  <c r="L9" i="1"/>
  <c r="O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9" i="1"/>
  <c r="M2" i="1"/>
</calcChain>
</file>

<file path=xl/sharedStrings.xml><?xml version="1.0" encoding="utf-8"?>
<sst xmlns="http://schemas.openxmlformats.org/spreadsheetml/2006/main" count="54" uniqueCount="28">
  <si>
    <t>payments_i</t>
  </si>
  <si>
    <t>starting_balance</t>
  </si>
  <si>
    <t>net_interest</t>
  </si>
  <si>
    <t>principal</t>
  </si>
  <si>
    <t>prepayment</t>
  </si>
  <si>
    <t>defaults</t>
  </si>
  <si>
    <t>charge_off</t>
  </si>
  <si>
    <t>losses</t>
  </si>
  <si>
    <t>recovery</t>
  </si>
  <si>
    <t>cash_flow</t>
  </si>
  <si>
    <t>discount_cf</t>
  </si>
  <si>
    <t>Funded Amount</t>
  </si>
  <si>
    <t>Payoff Amount</t>
  </si>
  <si>
    <t>Age</t>
  </si>
  <si>
    <t>Interest Rate</t>
  </si>
  <si>
    <t>Payment</t>
  </si>
  <si>
    <t>Discount Rate</t>
  </si>
  <si>
    <t>Loss Given Default</t>
  </si>
  <si>
    <t>Present value</t>
  </si>
  <si>
    <t>Term</t>
  </si>
  <si>
    <t>Default_rate</t>
  </si>
  <si>
    <t>Prepay_rate</t>
  </si>
  <si>
    <t>Grade</t>
  </si>
  <si>
    <t>B</t>
  </si>
  <si>
    <t xml:space="preserve">Row No </t>
  </si>
  <si>
    <t>Servicing Charge</t>
  </si>
  <si>
    <t xml:space="preserve">Servicing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</si>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</sst>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/>
    <xf numFmtId="10" fontId="0" fillId="2" borderId="1" xfId="0" applyNumberFormat="1" applyFill="1" applyBorder="1"/>
    <xf numFmtId="0" fontId="0" fillId="2" borderId="1" xfId="0" applyFill="1" applyBorder="1" applyAlignment="1">
      <alignment vertical="center" wrapText="1"/>
    </xf>
    <xf numFmtId="8" fontId="0" fillId="0" borderId="0" xfId="0" applyNumberFormat="1"/>
    <xf numFmtId="2" fontId="0" fillId="2" borderId="1" xfId="0" applyNumberFormat="1" applyFill="1" applyBorder="1" applyAlignment="1">
      <alignment vertical="center" wrapText="1"/>
    </xf>
    <xf numFmtId="10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workbookViewId="0">
      <selection activeCell="H5" sqref="H5"/>
    </sheetView>
  </sheetViews>
  <sheetFormatPr baseColWidth="10" defaultRowHeight="16" x14ac:dyDescent="0.2"/>
  <sheetData>
    <row r="1" spans="1:16" s="1" customFormat="1" x14ac:dyDescent="0.2"/>
    <row r="2" spans="1:16" s="1" customFormat="1" ht="32" x14ac:dyDescent="0.2">
      <c r="B2" s="2" t="s">
        <v>11</v>
      </c>
      <c r="C2" s="3">
        <v>12000</v>
      </c>
      <c r="F2" s="3" t="s">
        <v>13</v>
      </c>
      <c r="G2" s="3">
        <v>0</v>
      </c>
      <c r="I2" s="2" t="s">
        <v>16</v>
      </c>
      <c r="J2" s="3">
        <v>0.05</v>
      </c>
      <c r="L2" s="7" t="s">
        <v>18</v>
      </c>
      <c r="M2" s="9">
        <f>SUM(O9:O68)</f>
        <v>12428.581223145169</v>
      </c>
    </row>
    <row r="3" spans="1:16" s="1" customFormat="1" ht="32" x14ac:dyDescent="0.2">
      <c r="B3" s="2" t="s">
        <v>12</v>
      </c>
      <c r="C3" s="3"/>
      <c r="F3" s="3" t="s">
        <v>14</v>
      </c>
      <c r="G3" s="3">
        <v>9.9299999999999999E-2</v>
      </c>
      <c r="I3" s="2" t="s">
        <v>17</v>
      </c>
      <c r="J3" s="6">
        <v>0.90500000000000003</v>
      </c>
      <c r="L3" s="3" t="s">
        <v>24</v>
      </c>
      <c r="M3" s="3">
        <v>489</v>
      </c>
    </row>
    <row r="4" spans="1:16" s="1" customFormat="1" ht="32" customHeight="1" x14ac:dyDescent="0.2">
      <c r="B4" s="2" t="s">
        <v>19</v>
      </c>
      <c r="C4" s="3">
        <v>60</v>
      </c>
      <c r="F4" s="3" t="s">
        <v>22</v>
      </c>
      <c r="G4" s="3" t="s">
        <v>23</v>
      </c>
      <c r="I4" s="2" t="s">
        <v>25</v>
      </c>
      <c r="J4" s="10">
        <v>1.4999999999999999E-2</v>
      </c>
    </row>
    <row r="5" spans="1:16" s="1" customFormat="1" x14ac:dyDescent="0.2">
      <c r="B5" s="4"/>
      <c r="C5" s="5"/>
      <c r="F5" s="5"/>
      <c r="G5" s="5"/>
    </row>
    <row r="6" spans="1:16" s="1" customFormat="1" x14ac:dyDescent="0.2">
      <c r="B6" s="4"/>
      <c r="C6" s="5"/>
      <c r="F6" s="5"/>
      <c r="G6" s="5"/>
    </row>
    <row r="7" spans="1:16" s="1" customFormat="1" x14ac:dyDescent="0.2"/>
    <row r="8" spans="1:16" x14ac:dyDescent="0.2">
      <c r="A8" t="s">
        <v>0</v>
      </c>
      <c r="B8" t="s">
        <v>1</v>
      </c>
      <c r="C8" t="s">
        <v>15</v>
      </c>
      <c r="D8" t="s">
        <v>2</v>
      </c>
      <c r="E8" t="s">
        <v>3</v>
      </c>
      <c r="F8" t="s">
        <v>21</v>
      </c>
      <c r="G8" t="s">
        <v>20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26</v>
      </c>
      <c r="N8" t="s">
        <v>9</v>
      </c>
      <c r="O8" t="s">
        <v>10</v>
      </c>
    </row>
    <row r="9" spans="1:16" x14ac:dyDescent="0.2">
      <c r="A9">
        <v>1</v>
      </c>
      <c r="B9" s="8">
        <v>12000</v>
      </c>
      <c r="C9" s="8">
        <f>-PMT($G$3/12,$C$4,B9+1-A9)</f>
        <v>254.55141896537293</v>
      </c>
      <c r="D9" s="8">
        <f>$G$3/12*B9</f>
        <v>99.3</v>
      </c>
      <c r="E9" s="8">
        <f>C9-D9</f>
        <v>155.25141896537292</v>
      </c>
      <c r="F9">
        <v>7.6E-3</v>
      </c>
      <c r="G9">
        <v>0</v>
      </c>
      <c r="H9">
        <f>(B9-E9)*F9</f>
        <v>90.020089215863166</v>
      </c>
      <c r="I9">
        <f>(B9-E9-H9)*G9</f>
        <v>0</v>
      </c>
      <c r="J9">
        <f>I9</f>
        <v>0</v>
      </c>
      <c r="K9">
        <f>J9*$J$3</f>
        <v>0</v>
      </c>
      <c r="L9">
        <f>J9*(1-$J$3)</f>
        <v>0</v>
      </c>
      <c r="M9" s="8">
        <f>B9*$J$4/12</f>
        <v>15</v>
      </c>
      <c r="N9" s="8">
        <f>C9+H9+L9-M9</f>
        <v>329.57150818123608</v>
      </c>
      <c r="O9">
        <f>N9/(1+$J$2/12)^(A9-$G$2)</f>
        <v>328.20399154977866</v>
      </c>
      <c r="P9" s="8"/>
    </row>
    <row r="10" spans="1:16" x14ac:dyDescent="0.2">
      <c r="A10">
        <v>2</v>
      </c>
      <c r="B10" s="8">
        <f>B9-E9-H9-J9</f>
        <v>11754.728491818765</v>
      </c>
      <c r="C10" s="8">
        <f>-PMT($G$3/12,$C$4+1-A10,B10)</f>
        <v>252.61682818123612</v>
      </c>
      <c r="D10" s="8">
        <f t="shared" ref="D10:D68" si="0">$G$3/12*B10</f>
        <v>97.270378269800275</v>
      </c>
      <c r="E10" s="8">
        <f t="shared" ref="E10:E68" si="1">C10-D10</f>
        <v>155.34644991143585</v>
      </c>
      <c r="F10">
        <v>9.1999999999999998E-3</v>
      </c>
      <c r="G10">
        <v>0</v>
      </c>
      <c r="H10">
        <f t="shared" ref="H10:H68" si="2">(B10-E10)*F10</f>
        <v>106.71431478554743</v>
      </c>
      <c r="I10">
        <f t="shared" ref="I10:I68" si="3">(B10-E10-H10)*G10</f>
        <v>0</v>
      </c>
      <c r="J10">
        <f t="shared" ref="J10:J68" si="4">I10</f>
        <v>0</v>
      </c>
      <c r="K10">
        <f t="shared" ref="K10:K68" si="5">J10*$J$3</f>
        <v>0</v>
      </c>
      <c r="L10">
        <f t="shared" ref="L10:L68" si="6">J10*(1-$J$3)</f>
        <v>0</v>
      </c>
      <c r="M10" s="8">
        <f t="shared" ref="M10:M68" si="7">B10*$J$4/12</f>
        <v>14.693410614773455</v>
      </c>
      <c r="N10" s="8">
        <f t="shared" ref="N10:N68" si="8">C10+H10+L10-M10</f>
        <v>344.63773235201006</v>
      </c>
      <c r="O10">
        <f>N10/(1+$J$2/12)^(A10-$G$2)</f>
        <v>341.78360192620272</v>
      </c>
    </row>
    <row r="11" spans="1:16" x14ac:dyDescent="0.2">
      <c r="A11">
        <v>3</v>
      </c>
      <c r="B11" s="8">
        <f>B10-E10-H10-J10</f>
        <v>11492.667727121781</v>
      </c>
      <c r="C11" s="8">
        <f t="shared" ref="C11:C68" si="9">-PMT($G$3/12,$C$4+1-A11,B11)</f>
        <v>250.29275336196869</v>
      </c>
      <c r="D11" s="8">
        <f t="shared" si="0"/>
        <v>95.101825441932732</v>
      </c>
      <c r="E11" s="8">
        <f t="shared" si="1"/>
        <v>155.19092792003596</v>
      </c>
      <c r="F11">
        <v>9.1999999999999998E-3</v>
      </c>
      <c r="G11">
        <v>0</v>
      </c>
      <c r="H11">
        <f>(B11-E11)*F11</f>
        <v>104.30478655265605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 s="8">
        <f t="shared" si="7"/>
        <v>14.365834658902225</v>
      </c>
      <c r="N11" s="8">
        <f t="shared" si="8"/>
        <v>340.23170525572255</v>
      </c>
      <c r="O11">
        <f>N11/(1+$J$2/12)^(A11-$G$2)</f>
        <v>336.01400515527769</v>
      </c>
    </row>
    <row r="12" spans="1:16" x14ac:dyDescent="0.2">
      <c r="A12">
        <v>4</v>
      </c>
      <c r="B12" s="8">
        <f t="shared" ref="B12:B68" si="10">B11-E11-H11-J11</f>
        <v>11233.172012649089</v>
      </c>
      <c r="C12" s="8">
        <f t="shared" si="9"/>
        <v>247.99006003103858</v>
      </c>
      <c r="D12" s="8">
        <f t="shared" si="0"/>
        <v>92.954498404671199</v>
      </c>
      <c r="E12" s="8">
        <f t="shared" si="1"/>
        <v>155.03556162636738</v>
      </c>
      <c r="F12">
        <v>9.2999999999999992E-3</v>
      </c>
      <c r="G12">
        <v>1E-4</v>
      </c>
      <c r="H12">
        <f t="shared" si="2"/>
        <v>103.0266689945113</v>
      </c>
      <c r="I12">
        <f t="shared" si="3"/>
        <v>1.0975109782028212</v>
      </c>
      <c r="J12">
        <f>I12</f>
        <v>1.0975109782028212</v>
      </c>
      <c r="K12">
        <f t="shared" si="5"/>
        <v>0.99324743527355319</v>
      </c>
      <c r="L12">
        <f t="shared" si="6"/>
        <v>0.10426354292926798</v>
      </c>
      <c r="M12" s="8">
        <f t="shared" si="7"/>
        <v>14.041465015811362</v>
      </c>
      <c r="N12" s="8">
        <f t="shared" si="8"/>
        <v>337.0795275526678</v>
      </c>
      <c r="O12">
        <f>N12/(1+$J$2/12)^(A12-$G$2)</f>
        <v>331.51957203756302</v>
      </c>
    </row>
    <row r="13" spans="1:16" x14ac:dyDescent="0.2">
      <c r="A13">
        <v>5</v>
      </c>
      <c r="B13" s="8">
        <f t="shared" si="10"/>
        <v>10974.012271050007</v>
      </c>
      <c r="C13" s="8">
        <f t="shared" si="9"/>
        <v>245.65918409750265</v>
      </c>
      <c r="D13" s="8">
        <f>$G$3/12*B13</f>
        <v>90.809951542938805</v>
      </c>
      <c r="E13" s="8">
        <f t="shared" si="1"/>
        <v>154.84923255456386</v>
      </c>
      <c r="F13">
        <v>9.2999999999999992E-3</v>
      </c>
      <c r="G13">
        <v>2.0000000000000001E-4</v>
      </c>
      <c r="H13">
        <f t="shared" si="2"/>
        <v>100.61821625800762</v>
      </c>
      <c r="I13">
        <f>(B13-E13-H13)*G13</f>
        <v>2.1437089644474874</v>
      </c>
      <c r="J13">
        <f t="shared" si="4"/>
        <v>2.1437089644474874</v>
      </c>
      <c r="K13">
        <f t="shared" si="5"/>
        <v>1.9400566128249761</v>
      </c>
      <c r="L13">
        <f t="shared" si="6"/>
        <v>0.20365235162251125</v>
      </c>
      <c r="M13" s="8">
        <f t="shared" si="7"/>
        <v>13.717515338812509</v>
      </c>
      <c r="N13" s="8">
        <f t="shared" si="8"/>
        <v>332.76353736832027</v>
      </c>
      <c r="O13">
        <f>N13/(1+$J$2/12)^(A13-$G$2)</f>
        <v>325.91678531260379</v>
      </c>
    </row>
    <row r="14" spans="1:16" x14ac:dyDescent="0.2">
      <c r="A14">
        <v>6</v>
      </c>
      <c r="B14" s="8">
        <f>B13-E13-H13-J13</f>
        <v>10716.401113272988</v>
      </c>
      <c r="C14" s="8">
        <f t="shared" si="9"/>
        <v>243.32587877465878</v>
      </c>
      <c r="D14" s="8">
        <f t="shared" si="0"/>
        <v>88.678219212333971</v>
      </c>
      <c r="E14" s="8">
        <f t="shared" si="1"/>
        <v>154.6476595623248</v>
      </c>
      <c r="F14">
        <v>9.2999999999999992E-3</v>
      </c>
      <c r="G14">
        <v>5.0000000000000001E-4</v>
      </c>
      <c r="H14">
        <f t="shared" si="2"/>
        <v>98.224307119509163</v>
      </c>
      <c r="I14">
        <f t="shared" si="3"/>
        <v>5.2317645732955773</v>
      </c>
      <c r="J14">
        <f t="shared" si="4"/>
        <v>5.2317645732955773</v>
      </c>
      <c r="K14">
        <f t="shared" si="5"/>
        <v>4.7347469388324974</v>
      </c>
      <c r="L14">
        <f t="shared" si="6"/>
        <v>0.49701763446307973</v>
      </c>
      <c r="M14" s="8">
        <f t="shared" si="7"/>
        <v>13.395501391591234</v>
      </c>
      <c r="N14" s="8">
        <f t="shared" si="8"/>
        <v>328.65170213703982</v>
      </c>
      <c r="O14">
        <f>N14/(1+$J$2/12)^(A14-$G$2)</f>
        <v>320.55391155110868</v>
      </c>
    </row>
    <row r="15" spans="1:16" x14ac:dyDescent="0.2">
      <c r="A15">
        <v>7</v>
      </c>
      <c r="B15" s="8">
        <f t="shared" si="10"/>
        <v>10458.297382017858</v>
      </c>
      <c r="C15" s="8">
        <f t="shared" si="9"/>
        <v>240.9424166280034</v>
      </c>
      <c r="D15" s="8">
        <f t="shared" si="0"/>
        <v>86.54241083619776</v>
      </c>
      <c r="E15" s="8">
        <f t="shared" si="1"/>
        <v>154.40000579180565</v>
      </c>
      <c r="F15">
        <v>9.2999999999999992E-3</v>
      </c>
      <c r="G15">
        <v>8.9999999999999998E-4</v>
      </c>
      <c r="H15">
        <f t="shared" si="2"/>
        <v>95.826245598902275</v>
      </c>
      <c r="I15">
        <f t="shared" si="3"/>
        <v>9.1872640175644342</v>
      </c>
      <c r="J15">
        <f t="shared" si="4"/>
        <v>9.1872640175644342</v>
      </c>
      <c r="K15">
        <f t="shared" si="5"/>
        <v>8.3144739358958137</v>
      </c>
      <c r="L15">
        <f t="shared" si="6"/>
        <v>0.87279008166862104</v>
      </c>
      <c r="M15" s="8">
        <f t="shared" si="7"/>
        <v>13.072871727522321</v>
      </c>
      <c r="N15" s="8">
        <f t="shared" si="8"/>
        <v>324.56858058105195</v>
      </c>
      <c r="O15">
        <f>N15/(1+$J$2/12)^(A15-$G$2)</f>
        <v>315.25782152623276</v>
      </c>
    </row>
    <row r="16" spans="1:16" x14ac:dyDescent="0.2">
      <c r="A16">
        <v>8</v>
      </c>
      <c r="B16" s="8">
        <f t="shared" si="10"/>
        <v>10198.883866609585</v>
      </c>
      <c r="C16" s="8">
        <f t="shared" si="9"/>
        <v>238.48682066642493</v>
      </c>
      <c r="D16" s="8">
        <f t="shared" si="0"/>
        <v>84.395763996194319</v>
      </c>
      <c r="E16" s="8">
        <f t="shared" si="1"/>
        <v>154.09105667023061</v>
      </c>
      <c r="F16">
        <v>9.2999999999999992E-3</v>
      </c>
      <c r="G16">
        <v>1.2999999999999999E-3</v>
      </c>
      <c r="H16">
        <f t="shared" si="2"/>
        <v>93.416573132435985</v>
      </c>
      <c r="I16">
        <f t="shared" si="3"/>
        <v>12.936789107848993</v>
      </c>
      <c r="J16">
        <f t="shared" si="4"/>
        <v>12.936789107848993</v>
      </c>
      <c r="K16">
        <f t="shared" si="5"/>
        <v>11.707794142603339</v>
      </c>
      <c r="L16">
        <f t="shared" si="6"/>
        <v>1.228994965245654</v>
      </c>
      <c r="M16" s="8">
        <f t="shared" si="7"/>
        <v>12.748604833261981</v>
      </c>
      <c r="N16" s="8">
        <f t="shared" si="8"/>
        <v>320.38378393084457</v>
      </c>
      <c r="O16">
        <f>N16/(1+$J$2/12)^(A16-$G$2)</f>
        <v>309.9018147732653</v>
      </c>
    </row>
    <row r="17" spans="1:15" x14ac:dyDescent="0.2">
      <c r="A17">
        <v>9</v>
      </c>
      <c r="B17" s="8">
        <f t="shared" si="10"/>
        <v>9938.4394476990692</v>
      </c>
      <c r="C17" s="8">
        <f t="shared" si="9"/>
        <v>235.96174367302271</v>
      </c>
      <c r="D17" s="8">
        <f t="shared" si="0"/>
        <v>82.240586429709793</v>
      </c>
      <c r="E17" s="8">
        <f t="shared" si="1"/>
        <v>153.72115724331292</v>
      </c>
      <c r="F17">
        <v>9.2999999999999992E-3</v>
      </c>
      <c r="G17">
        <v>1.6999999999999999E-3</v>
      </c>
      <c r="H17">
        <f t="shared" si="2"/>
        <v>90.997880101238522</v>
      </c>
      <c r="I17">
        <f t="shared" si="3"/>
        <v>16.479324697602678</v>
      </c>
      <c r="J17">
        <f t="shared" si="4"/>
        <v>16.479324697602678</v>
      </c>
      <c r="K17">
        <f t="shared" si="5"/>
        <v>14.913788851330423</v>
      </c>
      <c r="L17">
        <f t="shared" si="6"/>
        <v>1.565535846272254</v>
      </c>
      <c r="M17" s="8">
        <f t="shared" si="7"/>
        <v>12.423049309623837</v>
      </c>
      <c r="N17" s="8">
        <f t="shared" si="8"/>
        <v>316.10211031090967</v>
      </c>
      <c r="O17">
        <f>N17/(1+$J$2/12)^(A17-$G$2)</f>
        <v>304.49150968328638</v>
      </c>
    </row>
    <row r="18" spans="1:15" x14ac:dyDescent="0.2">
      <c r="A18">
        <v>10</v>
      </c>
      <c r="B18" s="8">
        <f t="shared" si="10"/>
        <v>9677.2410856569149</v>
      </c>
      <c r="C18" s="8">
        <f t="shared" si="9"/>
        <v>233.36989504778694</v>
      </c>
      <c r="D18" s="8">
        <f t="shared" si="0"/>
        <v>80.079169983810971</v>
      </c>
      <c r="E18" s="8">
        <f t="shared" si="1"/>
        <v>153.29072506397597</v>
      </c>
      <c r="F18">
        <v>9.2999999999999992E-3</v>
      </c>
      <c r="G18">
        <v>2.0999999999999999E-3</v>
      </c>
      <c r="H18">
        <f t="shared" si="2"/>
        <v>88.572738353514325</v>
      </c>
      <c r="I18">
        <f t="shared" si="3"/>
        <v>19.81429300670279</v>
      </c>
      <c r="J18">
        <f t="shared" si="4"/>
        <v>19.81429300670279</v>
      </c>
      <c r="K18">
        <f t="shared" si="5"/>
        <v>17.931935171066026</v>
      </c>
      <c r="L18">
        <f t="shared" si="6"/>
        <v>1.8823578356367645</v>
      </c>
      <c r="M18" s="8">
        <f t="shared" si="7"/>
        <v>12.096551357071142</v>
      </c>
      <c r="N18" s="8">
        <f t="shared" si="8"/>
        <v>311.72843987986687</v>
      </c>
      <c r="O18">
        <f>N18/(1+$J$2/12)^(A18-$G$2)</f>
        <v>299.03251769720498</v>
      </c>
    </row>
    <row r="19" spans="1:15" x14ac:dyDescent="0.2">
      <c r="A19">
        <v>11</v>
      </c>
      <c r="B19" s="8">
        <f t="shared" si="10"/>
        <v>9415.563329232722</v>
      </c>
      <c r="C19" s="8">
        <f t="shared" si="9"/>
        <v>230.71403595829247</v>
      </c>
      <c r="D19" s="8">
        <f t="shared" si="0"/>
        <v>77.913786549400768</v>
      </c>
      <c r="E19" s="8">
        <f t="shared" si="1"/>
        <v>152.80024940889172</v>
      </c>
      <c r="F19">
        <v>9.2999999999999992E-3</v>
      </c>
      <c r="G19">
        <v>2.5000000000000001E-3</v>
      </c>
      <c r="H19">
        <f t="shared" si="2"/>
        <v>86.143696642361604</v>
      </c>
      <c r="I19">
        <f t="shared" si="3"/>
        <v>22.941548457953672</v>
      </c>
      <c r="J19">
        <f t="shared" si="4"/>
        <v>22.941548457953672</v>
      </c>
      <c r="K19">
        <f t="shared" si="5"/>
        <v>20.762101354448074</v>
      </c>
      <c r="L19">
        <f t="shared" si="6"/>
        <v>2.1794471035055984</v>
      </c>
      <c r="M19" s="8">
        <f t="shared" si="7"/>
        <v>11.769454161540901</v>
      </c>
      <c r="N19" s="8">
        <f t="shared" si="8"/>
        <v>307.26772554261873</v>
      </c>
      <c r="O19">
        <f>N19/(1+$J$2/12)^(A19-$G$2)</f>
        <v>293.53043366027191</v>
      </c>
    </row>
    <row r="20" spans="1:15" x14ac:dyDescent="0.2">
      <c r="A20">
        <v>12</v>
      </c>
      <c r="B20" s="8">
        <f t="shared" si="10"/>
        <v>9153.6778347235158</v>
      </c>
      <c r="C20" s="8">
        <f t="shared" si="9"/>
        <v>227.9969744353206</v>
      </c>
      <c r="D20" s="8">
        <f t="shared" si="0"/>
        <v>75.746684082337083</v>
      </c>
      <c r="E20" s="8">
        <f t="shared" si="1"/>
        <v>152.25029035298351</v>
      </c>
      <c r="F20">
        <v>9.2999999999999992E-3</v>
      </c>
      <c r="G20">
        <v>2.8E-3</v>
      </c>
      <c r="H20">
        <f t="shared" si="2"/>
        <v>83.71327616264594</v>
      </c>
      <c r="I20">
        <f t="shared" si="3"/>
        <v>24.969599950982083</v>
      </c>
      <c r="J20">
        <f t="shared" si="4"/>
        <v>24.969599950982083</v>
      </c>
      <c r="K20">
        <f t="shared" si="5"/>
        <v>22.597487955638787</v>
      </c>
      <c r="L20">
        <f t="shared" si="6"/>
        <v>2.3721119953432974</v>
      </c>
      <c r="M20" s="8">
        <f t="shared" si="7"/>
        <v>11.442097293404395</v>
      </c>
      <c r="N20" s="8">
        <f t="shared" si="8"/>
        <v>302.64026529990542</v>
      </c>
      <c r="O20">
        <f>N20/(1+$J$2/12)^(A20-$G$2)</f>
        <v>287.91023143987246</v>
      </c>
    </row>
    <row r="21" spans="1:15" x14ac:dyDescent="0.2">
      <c r="A21">
        <v>13</v>
      </c>
      <c r="B21" s="8">
        <f t="shared" si="10"/>
        <v>8892.7446682569043</v>
      </c>
      <c r="C21" s="8">
        <f t="shared" si="9"/>
        <v>225.24414808586758</v>
      </c>
      <c r="D21" s="8">
        <f t="shared" si="0"/>
        <v>73.58746212982588</v>
      </c>
      <c r="E21" s="8">
        <f t="shared" si="1"/>
        <v>151.65668595604171</v>
      </c>
      <c r="F21">
        <v>9.1999999999999998E-3</v>
      </c>
      <c r="G21">
        <v>3.0000000000000001E-3</v>
      </c>
      <c r="H21">
        <f t="shared" si="2"/>
        <v>80.418009437167925</v>
      </c>
      <c r="I21">
        <f t="shared" si="3"/>
        <v>25.982009918591082</v>
      </c>
      <c r="J21">
        <f t="shared" si="4"/>
        <v>25.982009918591082</v>
      </c>
      <c r="K21">
        <f t="shared" si="5"/>
        <v>23.513718976324931</v>
      </c>
      <c r="L21">
        <f t="shared" si="6"/>
        <v>2.4682909422661523</v>
      </c>
      <c r="M21" s="8">
        <f t="shared" si="7"/>
        <v>11.11593083532113</v>
      </c>
      <c r="N21" s="8">
        <f t="shared" si="8"/>
        <v>297.0145176299805</v>
      </c>
      <c r="O21">
        <f>N21/(1+$J$2/12)^(A21-$G$2)</f>
        <v>281.38585772721979</v>
      </c>
    </row>
    <row r="22" spans="1:15" x14ac:dyDescent="0.2">
      <c r="A22">
        <v>14</v>
      </c>
      <c r="B22" s="8">
        <f t="shared" si="10"/>
        <v>8634.6879629451032</v>
      </c>
      <c r="C22" s="8">
        <f t="shared" si="9"/>
        <v>222.50238621770711</v>
      </c>
      <c r="D22" s="8">
        <f t="shared" si="0"/>
        <v>71.452042893370717</v>
      </c>
      <c r="E22" s="8">
        <f t="shared" si="1"/>
        <v>151.05034332433638</v>
      </c>
      <c r="F22">
        <v>9.1999999999999998E-3</v>
      </c>
      <c r="G22">
        <v>3.2000000000000002E-3</v>
      </c>
      <c r="H22">
        <f t="shared" si="2"/>
        <v>78.049466100511054</v>
      </c>
      <c r="I22">
        <f t="shared" si="3"/>
        <v>26.897882091264822</v>
      </c>
      <c r="J22">
        <f t="shared" si="4"/>
        <v>26.897882091264822</v>
      </c>
      <c r="K22">
        <f t="shared" si="5"/>
        <v>24.342583292594664</v>
      </c>
      <c r="L22">
        <f t="shared" si="6"/>
        <v>2.5552987986701576</v>
      </c>
      <c r="M22" s="8">
        <f t="shared" si="7"/>
        <v>10.79335995368138</v>
      </c>
      <c r="N22" s="8">
        <f t="shared" si="8"/>
        <v>292.31379116320693</v>
      </c>
      <c r="O22">
        <f>N22/(1+$J$2/12)^(A22-$G$2)</f>
        <v>275.78338219937331</v>
      </c>
    </row>
    <row r="23" spans="1:15" x14ac:dyDescent="0.2">
      <c r="A23">
        <v>15</v>
      </c>
      <c r="B23" s="8">
        <f t="shared" si="10"/>
        <v>8378.6902714289918</v>
      </c>
      <c r="C23" s="8">
        <f t="shared" si="9"/>
        <v>219.74990709885782</v>
      </c>
      <c r="D23" s="8">
        <f t="shared" si="0"/>
        <v>69.333661996074895</v>
      </c>
      <c r="E23" s="8">
        <f t="shared" si="1"/>
        <v>150.41624510278291</v>
      </c>
      <c r="F23">
        <v>9.1000000000000004E-3</v>
      </c>
      <c r="G23">
        <v>3.3E-3</v>
      </c>
      <c r="H23">
        <f t="shared" si="2"/>
        <v>74.877293639568506</v>
      </c>
      <c r="I23">
        <f t="shared" si="3"/>
        <v>26.906209217865914</v>
      </c>
      <c r="J23">
        <f t="shared" si="4"/>
        <v>26.906209217865914</v>
      </c>
      <c r="K23">
        <f t="shared" si="5"/>
        <v>24.350119342168654</v>
      </c>
      <c r="L23">
        <f t="shared" si="6"/>
        <v>2.556089875697261</v>
      </c>
      <c r="M23" s="8">
        <f t="shared" si="7"/>
        <v>10.47336283928624</v>
      </c>
      <c r="N23" s="8">
        <f t="shared" si="8"/>
        <v>286.7099277748373</v>
      </c>
      <c r="O23">
        <f>N23/(1+$J$2/12)^(A23-$G$2)</f>
        <v>269.37402673588531</v>
      </c>
    </row>
    <row r="24" spans="1:15" x14ac:dyDescent="0.2">
      <c r="A24">
        <v>16</v>
      </c>
      <c r="B24" s="8">
        <f t="shared" si="10"/>
        <v>8126.4905234687749</v>
      </c>
      <c r="C24" s="8">
        <f t="shared" si="9"/>
        <v>217.03160734054219</v>
      </c>
      <c r="D24" s="8">
        <f t="shared" si="0"/>
        <v>67.246709081704111</v>
      </c>
      <c r="E24" s="8">
        <f t="shared" si="1"/>
        <v>149.7848982588381</v>
      </c>
      <c r="F24">
        <v>8.9999999999999993E-3</v>
      </c>
      <c r="G24">
        <v>3.3E-3</v>
      </c>
      <c r="H24">
        <f t="shared" si="2"/>
        <v>71.79035062688942</v>
      </c>
      <c r="I24">
        <f t="shared" si="3"/>
        <v>26.086220406124056</v>
      </c>
      <c r="J24">
        <f t="shared" si="4"/>
        <v>26.086220406124056</v>
      </c>
      <c r="K24">
        <f t="shared" si="5"/>
        <v>23.60802946754227</v>
      </c>
      <c r="L24">
        <f t="shared" si="6"/>
        <v>2.4781909385817849</v>
      </c>
      <c r="M24" s="8">
        <f t="shared" si="7"/>
        <v>10.158113154335968</v>
      </c>
      <c r="N24" s="8">
        <f t="shared" si="8"/>
        <v>281.14203575167744</v>
      </c>
      <c r="O24">
        <f>N24/(1+$J$2/12)^(A24-$G$2)</f>
        <v>263.04676881418663</v>
      </c>
    </row>
    <row r="25" spans="1:15" x14ac:dyDescent="0.2">
      <c r="A25">
        <v>17</v>
      </c>
      <c r="B25" s="8">
        <f t="shared" si="10"/>
        <v>7878.8290541769229</v>
      </c>
      <c r="C25" s="8">
        <f t="shared" si="9"/>
        <v>214.36856440899152</v>
      </c>
      <c r="D25" s="8">
        <f t="shared" si="0"/>
        <v>65.197310423314036</v>
      </c>
      <c r="E25" s="8">
        <f t="shared" si="1"/>
        <v>149.17125398567748</v>
      </c>
      <c r="F25">
        <v>8.8999999999999999E-3</v>
      </c>
      <c r="G25">
        <v>3.3E-3</v>
      </c>
      <c r="H25">
        <f t="shared" si="2"/>
        <v>68.793954421702082</v>
      </c>
      <c r="I25">
        <f t="shared" si="3"/>
        <v>25.280850691039493</v>
      </c>
      <c r="J25">
        <f t="shared" si="4"/>
        <v>25.280850691039493</v>
      </c>
      <c r="K25">
        <f t="shared" si="5"/>
        <v>22.87916987539074</v>
      </c>
      <c r="L25">
        <f t="shared" si="6"/>
        <v>2.401680815648751</v>
      </c>
      <c r="M25" s="8">
        <f t="shared" si="7"/>
        <v>9.8485363177211536</v>
      </c>
      <c r="N25" s="8">
        <f t="shared" si="8"/>
        <v>275.71566332862125</v>
      </c>
      <c r="O25">
        <f>N25/(1+$J$2/12)^(A25-$G$2)</f>
        <v>256.89924284403406</v>
      </c>
    </row>
    <row r="26" spans="1:15" x14ac:dyDescent="0.2">
      <c r="A26">
        <v>18</v>
      </c>
      <c r="B26" s="8">
        <f t="shared" si="10"/>
        <v>7635.5829950785037</v>
      </c>
      <c r="C26" s="8">
        <f t="shared" si="9"/>
        <v>211.75956392793856</v>
      </c>
      <c r="D26" s="8">
        <f t="shared" si="0"/>
        <v>63.184449284274613</v>
      </c>
      <c r="E26" s="8">
        <f t="shared" si="1"/>
        <v>148.57511464366394</v>
      </c>
      <c r="F26">
        <v>8.8000000000000005E-3</v>
      </c>
      <c r="G26">
        <v>3.3E-3</v>
      </c>
      <c r="H26">
        <f t="shared" si="2"/>
        <v>65.885669347826592</v>
      </c>
      <c r="I26">
        <f t="shared" si="3"/>
        <v>24.489703296587145</v>
      </c>
      <c r="J26">
        <f t="shared" si="4"/>
        <v>24.489703296587145</v>
      </c>
      <c r="K26">
        <f t="shared" si="5"/>
        <v>22.163181483411368</v>
      </c>
      <c r="L26">
        <f t="shared" si="6"/>
        <v>2.3265218131757779</v>
      </c>
      <c r="M26" s="8">
        <f t="shared" si="7"/>
        <v>9.5444787438481296</v>
      </c>
      <c r="N26" s="8">
        <f t="shared" si="8"/>
        <v>270.42727634509276</v>
      </c>
      <c r="O26">
        <f>N26/(1+$J$2/12)^(A26-$G$2)</f>
        <v>250.92623976398045</v>
      </c>
    </row>
    <row r="27" spans="1:15" x14ac:dyDescent="0.2">
      <c r="A27">
        <v>19</v>
      </c>
      <c r="B27" s="8">
        <f t="shared" si="10"/>
        <v>7396.6325077904257</v>
      </c>
      <c r="C27" s="8">
        <f t="shared" si="9"/>
        <v>209.20342270214692</v>
      </c>
      <c r="D27" s="8">
        <f t="shared" si="0"/>
        <v>61.20713400196577</v>
      </c>
      <c r="E27" s="8">
        <f t="shared" si="1"/>
        <v>147.99628870018114</v>
      </c>
      <c r="F27">
        <v>8.6999999999999994E-3</v>
      </c>
      <c r="G27">
        <v>3.2000000000000002E-3</v>
      </c>
      <c r="H27">
        <f t="shared" si="2"/>
        <v>63.06313510608512</v>
      </c>
      <c r="I27">
        <f t="shared" si="3"/>
        <v>22.993833868749313</v>
      </c>
      <c r="J27">
        <f t="shared" si="4"/>
        <v>22.993833868749313</v>
      </c>
      <c r="K27">
        <f t="shared" si="5"/>
        <v>20.809419651218128</v>
      </c>
      <c r="L27">
        <f t="shared" si="6"/>
        <v>2.184414217531184</v>
      </c>
      <c r="M27" s="8">
        <f t="shared" si="7"/>
        <v>9.2457906347380323</v>
      </c>
      <c r="N27" s="8">
        <f t="shared" si="8"/>
        <v>265.20518139102518</v>
      </c>
      <c r="O27">
        <f>N27/(1+$J$2/12)^(A27-$G$2)</f>
        <v>245.05963840161314</v>
      </c>
    </row>
    <row r="28" spans="1:15" x14ac:dyDescent="0.2">
      <c r="A28">
        <v>20</v>
      </c>
      <c r="B28" s="8">
        <f t="shared" si="10"/>
        <v>7162.579250115411</v>
      </c>
      <c r="C28" s="8">
        <f t="shared" si="9"/>
        <v>206.71972619527938</v>
      </c>
      <c r="D28" s="8">
        <f t="shared" si="0"/>
        <v>59.270343294705022</v>
      </c>
      <c r="E28" s="8">
        <f t="shared" si="1"/>
        <v>147.44938290057436</v>
      </c>
      <c r="F28">
        <v>8.6E-3</v>
      </c>
      <c r="G28">
        <v>3.0999999999999999E-3</v>
      </c>
      <c r="H28">
        <f t="shared" si="2"/>
        <v>60.330116858047596</v>
      </c>
      <c r="I28">
        <f t="shared" si="3"/>
        <v>21.559879226106048</v>
      </c>
      <c r="J28">
        <f t="shared" si="4"/>
        <v>21.559879226106048</v>
      </c>
      <c r="K28">
        <f t="shared" si="5"/>
        <v>19.511690699625973</v>
      </c>
      <c r="L28">
        <f t="shared" si="6"/>
        <v>2.0481885264800739</v>
      </c>
      <c r="M28" s="8">
        <f t="shared" si="7"/>
        <v>8.9532240626442636</v>
      </c>
      <c r="N28" s="8">
        <f t="shared" si="8"/>
        <v>260.1448075171628</v>
      </c>
      <c r="O28">
        <f>N28/(1+$J$2/12)^(A28-$G$2)</f>
        <v>239.38621858571418</v>
      </c>
    </row>
    <row r="29" spans="1:15" x14ac:dyDescent="0.2">
      <c r="A29">
        <v>21</v>
      </c>
      <c r="B29" s="8">
        <f t="shared" si="10"/>
        <v>6933.2398711306832</v>
      </c>
      <c r="C29" s="8">
        <f t="shared" si="9"/>
        <v>204.30661654669504</v>
      </c>
      <c r="D29" s="8">
        <f t="shared" si="0"/>
        <v>57.372559933606396</v>
      </c>
      <c r="E29" s="8">
        <f t="shared" si="1"/>
        <v>146.93405661308864</v>
      </c>
      <c r="F29">
        <v>8.5000000000000006E-3</v>
      </c>
      <c r="G29">
        <v>3.0000000000000001E-3</v>
      </c>
      <c r="H29">
        <f t="shared" si="2"/>
        <v>57.683599423399556</v>
      </c>
      <c r="I29">
        <f t="shared" si="3"/>
        <v>20.185866645282584</v>
      </c>
      <c r="J29">
        <f t="shared" si="4"/>
        <v>20.185866645282584</v>
      </c>
      <c r="K29">
        <f t="shared" si="5"/>
        <v>18.268209313980737</v>
      </c>
      <c r="L29">
        <f t="shared" si="6"/>
        <v>1.917657331301845</v>
      </c>
      <c r="M29" s="8">
        <f t="shared" si="7"/>
        <v>8.6665498389133528</v>
      </c>
      <c r="N29" s="8">
        <f t="shared" si="8"/>
        <v>255.24132346248308</v>
      </c>
      <c r="O29">
        <f>N29/(1+$J$2/12)^(A29-$G$2)</f>
        <v>233.89943336470378</v>
      </c>
    </row>
    <row r="30" spans="1:15" x14ac:dyDescent="0.2">
      <c r="A30">
        <v>22</v>
      </c>
      <c r="B30" s="8">
        <f t="shared" si="10"/>
        <v>6708.4363484489122</v>
      </c>
      <c r="C30" s="8">
        <f t="shared" si="9"/>
        <v>201.96230027512993</v>
      </c>
      <c r="D30" s="8">
        <f t="shared" si="0"/>
        <v>55.512310783414748</v>
      </c>
      <c r="E30" s="8">
        <f t="shared" si="1"/>
        <v>146.4499894917152</v>
      </c>
      <c r="F30">
        <v>8.3999999999999995E-3</v>
      </c>
      <c r="G30">
        <v>2.8999999999999998E-3</v>
      </c>
      <c r="H30">
        <f t="shared" si="2"/>
        <v>55.120685415240452</v>
      </c>
      <c r="I30">
        <f t="shared" si="3"/>
        <v>18.869910453271672</v>
      </c>
      <c r="J30">
        <f t="shared" si="4"/>
        <v>18.869910453271672</v>
      </c>
      <c r="K30">
        <f t="shared" si="5"/>
        <v>17.077268960210862</v>
      </c>
      <c r="L30">
        <f t="shared" si="6"/>
        <v>1.7926414930608083</v>
      </c>
      <c r="M30" s="8">
        <f t="shared" si="7"/>
        <v>8.3855454355611396</v>
      </c>
      <c r="N30" s="8">
        <f t="shared" si="8"/>
        <v>250.49008174787002</v>
      </c>
      <c r="O30">
        <f>N30/(1+$J$2/12)^(A30-$G$2)</f>
        <v>228.59299381200236</v>
      </c>
    </row>
    <row r="31" spans="1:15" x14ac:dyDescent="0.2">
      <c r="A31">
        <v>23</v>
      </c>
      <c r="B31" s="8">
        <f t="shared" si="10"/>
        <v>6487.9957630886847</v>
      </c>
      <c r="C31" s="8">
        <f t="shared" si="9"/>
        <v>199.68504608365569</v>
      </c>
      <c r="D31" s="8">
        <f t="shared" si="0"/>
        <v>53.68816493955886</v>
      </c>
      <c r="E31" s="8">
        <f t="shared" si="1"/>
        <v>145.99688114409685</v>
      </c>
      <c r="F31">
        <v>8.2000000000000007E-3</v>
      </c>
      <c r="G31">
        <v>2.7000000000000001E-3</v>
      </c>
      <c r="H31">
        <f t="shared" si="2"/>
        <v>52.004390831945628</v>
      </c>
      <c r="I31">
        <f t="shared" si="3"/>
        <v>16.982985126004134</v>
      </c>
      <c r="J31">
        <f t="shared" si="4"/>
        <v>16.982985126004134</v>
      </c>
      <c r="K31">
        <f t="shared" si="5"/>
        <v>15.369601539033741</v>
      </c>
      <c r="L31">
        <f t="shared" si="6"/>
        <v>1.6133835869703923</v>
      </c>
      <c r="M31" s="8">
        <f t="shared" si="7"/>
        <v>8.1099947038608562</v>
      </c>
      <c r="N31" s="8">
        <f t="shared" si="8"/>
        <v>245.19282579871089</v>
      </c>
      <c r="O31">
        <f>N31/(1+$J$2/12)^(A31-$G$2)</f>
        <v>222.83034822700319</v>
      </c>
    </row>
    <row r="32" spans="1:15" x14ac:dyDescent="0.2">
      <c r="A32">
        <v>24</v>
      </c>
      <c r="B32" s="8">
        <f t="shared" si="10"/>
        <v>6273.0115059866384</v>
      </c>
      <c r="C32" s="8">
        <f t="shared" si="9"/>
        <v>197.51290010826415</v>
      </c>
      <c r="D32" s="8">
        <f t="shared" si="0"/>
        <v>51.909170212039427</v>
      </c>
      <c r="E32" s="8">
        <f t="shared" si="1"/>
        <v>145.60372989622471</v>
      </c>
      <c r="F32">
        <v>8.0999999999999996E-3</v>
      </c>
      <c r="G32">
        <v>2.5999999999999999E-3</v>
      </c>
      <c r="H32">
        <f t="shared" si="2"/>
        <v>49.632002986332346</v>
      </c>
      <c r="I32">
        <f t="shared" si="3"/>
        <v>15.80221701007061</v>
      </c>
      <c r="J32">
        <f t="shared" si="4"/>
        <v>15.80221701007061</v>
      </c>
      <c r="K32">
        <f t="shared" si="5"/>
        <v>14.301006394113902</v>
      </c>
      <c r="L32">
        <f t="shared" si="6"/>
        <v>1.5012106159567076</v>
      </c>
      <c r="M32" s="8">
        <f t="shared" si="7"/>
        <v>7.8412643824832982</v>
      </c>
      <c r="N32" s="8">
        <f t="shared" si="8"/>
        <v>240.80484932806988</v>
      </c>
      <c r="O32">
        <f>N32/(1+$J$2/12)^(A32-$G$2)</f>
        <v>217.93451070992018</v>
      </c>
    </row>
    <row r="33" spans="1:15" x14ac:dyDescent="0.2">
      <c r="A33">
        <v>25</v>
      </c>
      <c r="B33" s="8">
        <f t="shared" si="10"/>
        <v>6061.9735560940107</v>
      </c>
      <c r="C33" s="8">
        <f t="shared" si="9"/>
        <v>195.40367169878198</v>
      </c>
      <c r="D33" s="8">
        <f t="shared" si="0"/>
        <v>50.162831176677933</v>
      </c>
      <c r="E33" s="8">
        <f t="shared" si="1"/>
        <v>145.24084052210404</v>
      </c>
      <c r="F33">
        <v>7.9000000000000008E-3</v>
      </c>
      <c r="G33">
        <v>2.5000000000000001E-3</v>
      </c>
      <c r="H33">
        <f t="shared" si="2"/>
        <v>46.742188453018066</v>
      </c>
      <c r="I33">
        <f t="shared" si="3"/>
        <v>14.674976317797222</v>
      </c>
      <c r="J33">
        <f t="shared" si="4"/>
        <v>14.674976317797222</v>
      </c>
      <c r="K33">
        <f t="shared" si="5"/>
        <v>13.280853567606487</v>
      </c>
      <c r="L33">
        <f t="shared" si="6"/>
        <v>1.3941227501907358</v>
      </c>
      <c r="M33" s="8">
        <f t="shared" si="7"/>
        <v>7.5774669451175134</v>
      </c>
      <c r="N33" s="8">
        <f t="shared" si="8"/>
        <v>235.96251595687326</v>
      </c>
      <c r="O33">
        <f>N33/(1+$J$2/12)^(A33-$G$2)</f>
        <v>212.6659677018522</v>
      </c>
    </row>
    <row r="34" spans="1:15" x14ac:dyDescent="0.2">
      <c r="A34">
        <v>26</v>
      </c>
      <c r="B34" s="8">
        <f t="shared" si="10"/>
        <v>5855.3155508010923</v>
      </c>
      <c r="C34" s="8">
        <f t="shared" si="9"/>
        <v>193.37533273563076</v>
      </c>
      <c r="D34" s="8">
        <f t="shared" si="0"/>
        <v>48.452736182879036</v>
      </c>
      <c r="E34" s="8">
        <f t="shared" si="1"/>
        <v>144.92259655275171</v>
      </c>
      <c r="F34">
        <v>7.7000000000000002E-3</v>
      </c>
      <c r="G34">
        <v>2.3E-3</v>
      </c>
      <c r="H34">
        <f t="shared" si="2"/>
        <v>43.970025747712221</v>
      </c>
      <c r="I34">
        <f t="shared" si="3"/>
        <v>13.032772735551443</v>
      </c>
      <c r="J34">
        <f t="shared" si="4"/>
        <v>13.032772735551443</v>
      </c>
      <c r="K34">
        <f t="shared" si="5"/>
        <v>11.794659325674056</v>
      </c>
      <c r="L34">
        <f t="shared" si="6"/>
        <v>1.2381134098773867</v>
      </c>
      <c r="M34" s="8">
        <f t="shared" si="7"/>
        <v>7.3191444385013646</v>
      </c>
      <c r="N34" s="8">
        <f t="shared" si="8"/>
        <v>231.26432745471902</v>
      </c>
      <c r="O34">
        <f>N34/(1+$J$2/12)^(A34-$G$2)</f>
        <v>207.56676919605283</v>
      </c>
    </row>
    <row r="35" spans="1:15" x14ac:dyDescent="0.2">
      <c r="A35">
        <v>27</v>
      </c>
      <c r="B35" s="8">
        <f t="shared" si="10"/>
        <v>5653.3901557650761</v>
      </c>
      <c r="C35" s="8">
        <f t="shared" si="9"/>
        <v>191.44500408541717</v>
      </c>
      <c r="D35" s="8">
        <f t="shared" si="0"/>
        <v>46.781803538955998</v>
      </c>
      <c r="E35" s="8">
        <f t="shared" si="1"/>
        <v>144.66320054646116</v>
      </c>
      <c r="F35">
        <v>7.6E-3</v>
      </c>
      <c r="G35">
        <v>2.2000000000000001E-3</v>
      </c>
      <c r="H35">
        <f t="shared" si="2"/>
        <v>41.866324859661475</v>
      </c>
      <c r="I35">
        <f t="shared" si="3"/>
        <v>12.0270933867897</v>
      </c>
      <c r="J35">
        <f t="shared" si="4"/>
        <v>12.0270933867897</v>
      </c>
      <c r="K35">
        <f t="shared" si="5"/>
        <v>10.884519515044678</v>
      </c>
      <c r="L35">
        <f t="shared" si="6"/>
        <v>1.1425738717450211</v>
      </c>
      <c r="M35" s="8">
        <f t="shared" si="7"/>
        <v>7.0667376947063447</v>
      </c>
      <c r="N35" s="8">
        <f t="shared" si="8"/>
        <v>227.3871651221173</v>
      </c>
      <c r="O35">
        <f>N35/(1+$J$2/12)^(A35-$G$2)</f>
        <v>203.24006445327527</v>
      </c>
    </row>
    <row r="36" spans="1:15" x14ac:dyDescent="0.2">
      <c r="A36">
        <v>28</v>
      </c>
      <c r="B36" s="8">
        <f t="shared" si="10"/>
        <v>5454.8335369721644</v>
      </c>
      <c r="C36" s="8">
        <f t="shared" si="9"/>
        <v>189.57204400584843</v>
      </c>
      <c r="D36" s="8">
        <f t="shared" si="0"/>
        <v>45.13874751844466</v>
      </c>
      <c r="E36" s="8">
        <f t="shared" si="1"/>
        <v>144.43329648740377</v>
      </c>
      <c r="F36">
        <v>7.4000000000000003E-3</v>
      </c>
      <c r="G36">
        <v>2E-3</v>
      </c>
      <c r="H36">
        <f t="shared" si="2"/>
        <v>39.296961779587228</v>
      </c>
      <c r="I36">
        <f t="shared" si="3"/>
        <v>10.542206557410347</v>
      </c>
      <c r="J36">
        <f t="shared" si="4"/>
        <v>10.542206557410347</v>
      </c>
      <c r="K36">
        <f t="shared" si="5"/>
        <v>9.5406969344563652</v>
      </c>
      <c r="L36">
        <f t="shared" si="6"/>
        <v>1.0015096229539828</v>
      </c>
      <c r="M36" s="8">
        <f t="shared" si="7"/>
        <v>6.8185419212152061</v>
      </c>
      <c r="N36" s="8">
        <f t="shared" si="8"/>
        <v>223.05197348717445</v>
      </c>
      <c r="O36">
        <f>N36/(1+$J$2/12)^(A36-$G$2)</f>
        <v>198.53800149558765</v>
      </c>
    </row>
    <row r="37" spans="1:15" x14ac:dyDescent="0.2">
      <c r="A37">
        <v>29</v>
      </c>
      <c r="B37" s="8">
        <f t="shared" si="10"/>
        <v>5260.5610721477633</v>
      </c>
      <c r="C37" s="8">
        <f t="shared" si="9"/>
        <v>187.79287245844475</v>
      </c>
      <c r="D37" s="8">
        <f t="shared" si="0"/>
        <v>43.531142872022741</v>
      </c>
      <c r="E37" s="8">
        <f t="shared" si="1"/>
        <v>144.26172958642201</v>
      </c>
      <c r="F37">
        <v>7.1999999999999998E-3</v>
      </c>
      <c r="G37">
        <v>1.9E-3</v>
      </c>
      <c r="H37">
        <f t="shared" si="2"/>
        <v>36.837355266441655</v>
      </c>
      <c r="I37">
        <f t="shared" si="3"/>
        <v>9.6509777758603086</v>
      </c>
      <c r="J37">
        <f t="shared" si="4"/>
        <v>9.6509777758603086</v>
      </c>
      <c r="K37">
        <f t="shared" si="5"/>
        <v>8.73413488715358</v>
      </c>
      <c r="L37">
        <f t="shared" si="6"/>
        <v>0.91684288870672903</v>
      </c>
      <c r="M37" s="8">
        <f t="shared" si="7"/>
        <v>6.575701340184704</v>
      </c>
      <c r="N37" s="8">
        <f t="shared" si="8"/>
        <v>218.97136927340841</v>
      </c>
      <c r="O37">
        <f>N37/(1+$J$2/12)^(A37-$G$2)</f>
        <v>194.09712789879961</v>
      </c>
    </row>
    <row r="38" spans="1:15" x14ac:dyDescent="0.2">
      <c r="A38">
        <v>30</v>
      </c>
      <c r="B38" s="8">
        <f t="shared" si="10"/>
        <v>5069.8110095190395</v>
      </c>
      <c r="C38" s="8">
        <f t="shared" si="9"/>
        <v>186.08652632556812</v>
      </c>
      <c r="D38" s="8">
        <f t="shared" si="0"/>
        <v>41.952686103770048</v>
      </c>
      <c r="E38" s="8">
        <f t="shared" si="1"/>
        <v>144.13384022179807</v>
      </c>
      <c r="F38">
        <v>7.0000000000000001E-3</v>
      </c>
      <c r="G38">
        <v>1.6999999999999999E-3</v>
      </c>
      <c r="H38">
        <f t="shared" si="2"/>
        <v>34.479740185080693</v>
      </c>
      <c r="I38">
        <f t="shared" si="3"/>
        <v>8.3150356294906729</v>
      </c>
      <c r="J38">
        <f t="shared" si="4"/>
        <v>8.3150356294906729</v>
      </c>
      <c r="K38">
        <f t="shared" si="5"/>
        <v>7.5251072446890594</v>
      </c>
      <c r="L38">
        <f t="shared" si="6"/>
        <v>0.78992838480161365</v>
      </c>
      <c r="M38" s="8">
        <f t="shared" si="7"/>
        <v>6.3372637618987993</v>
      </c>
      <c r="N38" s="8">
        <f t="shared" si="8"/>
        <v>215.0189311335516</v>
      </c>
      <c r="O38">
        <f>N38/(1+$J$2/12)^(A38-$G$2)</f>
        <v>189.80282526986301</v>
      </c>
    </row>
    <row r="39" spans="1:15" x14ac:dyDescent="0.2">
      <c r="A39">
        <v>31</v>
      </c>
      <c r="B39" s="8">
        <f t="shared" si="10"/>
        <v>4882.8823934826696</v>
      </c>
      <c r="C39" s="8">
        <f t="shared" si="9"/>
        <v>184.46978797619892</v>
      </c>
      <c r="D39" s="8">
        <f t="shared" si="0"/>
        <v>40.405851806069087</v>
      </c>
      <c r="E39" s="8">
        <f t="shared" si="1"/>
        <v>144.06393617012984</v>
      </c>
      <c r="F39">
        <v>6.7999999999999996E-3</v>
      </c>
      <c r="G39">
        <v>1.6000000000000001E-3</v>
      </c>
      <c r="H39">
        <f t="shared" si="2"/>
        <v>32.223965509725268</v>
      </c>
      <c r="I39">
        <f t="shared" si="3"/>
        <v>7.5305511868845034</v>
      </c>
      <c r="J39">
        <f t="shared" si="4"/>
        <v>7.5305511868845034</v>
      </c>
      <c r="K39">
        <f t="shared" si="5"/>
        <v>6.8151488241304756</v>
      </c>
      <c r="L39">
        <f t="shared" si="6"/>
        <v>0.71540236275402758</v>
      </c>
      <c r="M39" s="8">
        <f t="shared" si="7"/>
        <v>6.1036029918533368</v>
      </c>
      <c r="N39" s="8">
        <f t="shared" si="8"/>
        <v>211.30555285682487</v>
      </c>
      <c r="O39">
        <f>N39/(1+$J$2/12)^(A39-$G$2)</f>
        <v>185.7509669358532</v>
      </c>
    </row>
    <row r="40" spans="1:15" x14ac:dyDescent="0.2">
      <c r="A40">
        <v>32</v>
      </c>
      <c r="B40" s="8">
        <f t="shared" si="10"/>
        <v>4699.0639406159298</v>
      </c>
      <c r="C40" s="8">
        <f t="shared" si="9"/>
        <v>182.92224878849203</v>
      </c>
      <c r="D40" s="8">
        <f t="shared" si="0"/>
        <v>38.884754108596816</v>
      </c>
      <c r="E40" s="8">
        <f t="shared" si="1"/>
        <v>144.03749467989522</v>
      </c>
      <c r="F40">
        <v>6.6E-3</v>
      </c>
      <c r="G40">
        <v>1.5E-3</v>
      </c>
      <c r="H40">
        <f t="shared" si="2"/>
        <v>30.063174543177826</v>
      </c>
      <c r="I40">
        <f t="shared" si="3"/>
        <v>6.7874449070892853</v>
      </c>
      <c r="J40">
        <f t="shared" si="4"/>
        <v>6.7874449070892853</v>
      </c>
      <c r="K40">
        <f t="shared" si="5"/>
        <v>6.1426376409158037</v>
      </c>
      <c r="L40">
        <f t="shared" si="6"/>
        <v>0.64480726617348194</v>
      </c>
      <c r="M40" s="8">
        <f t="shared" si="7"/>
        <v>5.873829925769912</v>
      </c>
      <c r="N40" s="8">
        <f t="shared" si="8"/>
        <v>207.75640067207343</v>
      </c>
      <c r="O40">
        <f>N40/(1+$J$2/12)^(A40-$G$2)</f>
        <v>181.873232196412</v>
      </c>
    </row>
    <row r="41" spans="1:15" x14ac:dyDescent="0.2">
      <c r="A41">
        <v>33</v>
      </c>
      <c r="B41" s="8">
        <f t="shared" si="10"/>
        <v>4518.1758264857672</v>
      </c>
      <c r="C41" s="8">
        <f t="shared" si="9"/>
        <v>181.44238950356822</v>
      </c>
      <c r="D41" s="8">
        <f t="shared" si="0"/>
        <v>37.387904964169721</v>
      </c>
      <c r="E41" s="8">
        <f t="shared" si="1"/>
        <v>144.05448453939852</v>
      </c>
      <c r="F41">
        <v>6.4000000000000003E-3</v>
      </c>
      <c r="G41">
        <v>1.4E-3</v>
      </c>
      <c r="H41">
        <f t="shared" si="2"/>
        <v>27.99437658845676</v>
      </c>
      <c r="I41">
        <f t="shared" si="3"/>
        <v>6.0845777515010768</v>
      </c>
      <c r="J41">
        <f t="shared" si="4"/>
        <v>6.0845777515010768</v>
      </c>
      <c r="K41">
        <f t="shared" si="5"/>
        <v>5.5065428651084751</v>
      </c>
      <c r="L41">
        <f t="shared" si="6"/>
        <v>0.57803488639260214</v>
      </c>
      <c r="M41" s="8">
        <f t="shared" si="7"/>
        <v>5.6477197831072088</v>
      </c>
      <c r="N41" s="8">
        <f t="shared" si="8"/>
        <v>204.36708119531036</v>
      </c>
      <c r="O41">
        <f>N41/(1+$J$2/12)^(A41-$G$2)</f>
        <v>178.16381918574706</v>
      </c>
    </row>
    <row r="42" spans="1:15" x14ac:dyDescent="0.2">
      <c r="A42">
        <v>34</v>
      </c>
      <c r="B42" s="8">
        <f t="shared" si="10"/>
        <v>4340.0423876064106</v>
      </c>
      <c r="C42" s="8">
        <f t="shared" si="9"/>
        <v>180.02876458925036</v>
      </c>
      <c r="D42" s="8">
        <f t="shared" si="0"/>
        <v>35.913850757443043</v>
      </c>
      <c r="E42" s="8">
        <f t="shared" si="1"/>
        <v>144.11491383180731</v>
      </c>
      <c r="F42">
        <v>6.1999999999999998E-3</v>
      </c>
      <c r="G42">
        <v>1.2999999999999999E-3</v>
      </c>
      <c r="H42">
        <f t="shared" si="2"/>
        <v>26.014750337402543</v>
      </c>
      <c r="I42">
        <f t="shared" si="3"/>
        <v>5.420886540468361</v>
      </c>
      <c r="J42">
        <f t="shared" si="4"/>
        <v>5.420886540468361</v>
      </c>
      <c r="K42">
        <f t="shared" si="5"/>
        <v>4.9059023191238671</v>
      </c>
      <c r="L42">
        <f t="shared" si="6"/>
        <v>0.51498422134449418</v>
      </c>
      <c r="M42" s="8">
        <f t="shared" si="7"/>
        <v>5.4250529845080129</v>
      </c>
      <c r="N42" s="8">
        <f t="shared" si="8"/>
        <v>201.1334461634894</v>
      </c>
      <c r="O42">
        <f>N42/(1+$J$2/12)^(A42-$G$2)</f>
        <v>174.61721825420844</v>
      </c>
    </row>
    <row r="43" spans="1:15" x14ac:dyDescent="0.2">
      <c r="A43">
        <v>35</v>
      </c>
      <c r="B43" s="8">
        <f t="shared" si="10"/>
        <v>4164.4918368967328</v>
      </c>
      <c r="C43" s="8">
        <f t="shared" si="9"/>
        <v>178.67999988667356</v>
      </c>
      <c r="D43" s="8">
        <f t="shared" si="0"/>
        <v>34.46116995032046</v>
      </c>
      <c r="E43" s="8">
        <f t="shared" si="1"/>
        <v>144.2188299363531</v>
      </c>
      <c r="F43">
        <v>6.0000000000000001E-3</v>
      </c>
      <c r="G43">
        <v>1.1999999999999999E-3</v>
      </c>
      <c r="H43">
        <f t="shared" si="2"/>
        <v>24.121638041762282</v>
      </c>
      <c r="I43">
        <f t="shared" si="3"/>
        <v>4.795381642702341</v>
      </c>
      <c r="J43">
        <f t="shared" si="4"/>
        <v>4.795381642702341</v>
      </c>
      <c r="K43">
        <f t="shared" si="5"/>
        <v>4.3398203866456191</v>
      </c>
      <c r="L43">
        <f t="shared" si="6"/>
        <v>0.45556125605672226</v>
      </c>
      <c r="M43" s="8">
        <f t="shared" si="7"/>
        <v>5.2056147961209156</v>
      </c>
      <c r="N43" s="8">
        <f t="shared" si="8"/>
        <v>198.05158438837162</v>
      </c>
      <c r="O43">
        <f>N43/(1+$J$2/12)^(A43-$G$2)</f>
        <v>171.2281998296211</v>
      </c>
    </row>
    <row r="44" spans="1:15" x14ac:dyDescent="0.2">
      <c r="A44">
        <v>36</v>
      </c>
      <c r="B44" s="8">
        <f t="shared" si="10"/>
        <v>3991.3559872759151</v>
      </c>
      <c r="C44" s="8">
        <f t="shared" si="9"/>
        <v>177.39479038348873</v>
      </c>
      <c r="D44" s="8">
        <f t="shared" si="0"/>
        <v>33.028470794708198</v>
      </c>
      <c r="E44" s="8">
        <f t="shared" si="1"/>
        <v>144.36631958878053</v>
      </c>
      <c r="F44">
        <v>5.7000000000000002E-3</v>
      </c>
      <c r="G44">
        <v>1.1000000000000001E-3</v>
      </c>
      <c r="H44">
        <f t="shared" si="2"/>
        <v>21.927841105816668</v>
      </c>
      <c r="I44">
        <f t="shared" si="3"/>
        <v>4.2075680092394494</v>
      </c>
      <c r="J44">
        <f t="shared" si="4"/>
        <v>4.2075680092394494</v>
      </c>
      <c r="K44">
        <f t="shared" si="5"/>
        <v>3.8078490483617018</v>
      </c>
      <c r="L44">
        <f t="shared" si="6"/>
        <v>0.39971896087774761</v>
      </c>
      <c r="M44" s="8">
        <f t="shared" si="7"/>
        <v>4.9891949840948939</v>
      </c>
      <c r="N44" s="8">
        <f t="shared" si="8"/>
        <v>194.73315546608825</v>
      </c>
      <c r="O44">
        <f>N44/(1+$J$2/12)^(A44-$G$2)</f>
        <v>167.6606209022475</v>
      </c>
    </row>
    <row r="45" spans="1:15" x14ac:dyDescent="0.2">
      <c r="A45">
        <v>37</v>
      </c>
      <c r="B45" s="8">
        <f t="shared" si="10"/>
        <v>3820.8542585720784</v>
      </c>
      <c r="C45" s="8">
        <f t="shared" si="9"/>
        <v>176.18961807421664</v>
      </c>
      <c r="D45" s="8">
        <f t="shared" si="0"/>
        <v>31.617568989683946</v>
      </c>
      <c r="E45" s="8">
        <f t="shared" si="1"/>
        <v>144.57204908453269</v>
      </c>
      <c r="F45">
        <v>5.4999999999999997E-3</v>
      </c>
      <c r="G45">
        <v>1E-3</v>
      </c>
      <c r="H45">
        <f t="shared" si="2"/>
        <v>20.2195521521815</v>
      </c>
      <c r="I45">
        <f t="shared" si="3"/>
        <v>3.6560626573353638</v>
      </c>
      <c r="J45">
        <f t="shared" si="4"/>
        <v>3.6560626573353638</v>
      </c>
      <c r="K45">
        <f t="shared" si="5"/>
        <v>3.3087367048885046</v>
      </c>
      <c r="L45">
        <f t="shared" si="6"/>
        <v>0.34732595244685949</v>
      </c>
      <c r="M45" s="8">
        <f t="shared" si="7"/>
        <v>4.7760678232150982</v>
      </c>
      <c r="N45" s="8">
        <f t="shared" si="8"/>
        <v>191.9804283556299</v>
      </c>
      <c r="O45">
        <f>N45/(1+$J$2/12)^(A45-$G$2)</f>
        <v>164.60473518884899</v>
      </c>
    </row>
    <row r="46" spans="1:15" x14ac:dyDescent="0.2">
      <c r="A46">
        <v>38</v>
      </c>
      <c r="B46" s="8">
        <f t="shared" si="10"/>
        <v>3652.4065946780283</v>
      </c>
      <c r="C46" s="8">
        <f t="shared" si="9"/>
        <v>175.04535459963364</v>
      </c>
      <c r="D46" s="8">
        <f t="shared" si="0"/>
        <v>30.223664570960683</v>
      </c>
      <c r="E46" s="8">
        <f t="shared" si="1"/>
        <v>144.82169002867295</v>
      </c>
      <c r="F46">
        <v>5.3E-3</v>
      </c>
      <c r="G46">
        <v>8.9999999999999998E-4</v>
      </c>
      <c r="H46">
        <f t="shared" si="2"/>
        <v>18.590199994641583</v>
      </c>
      <c r="I46">
        <f t="shared" si="3"/>
        <v>3.1400952341892423</v>
      </c>
      <c r="J46">
        <f t="shared" si="4"/>
        <v>3.1400952341892423</v>
      </c>
      <c r="K46">
        <f t="shared" si="5"/>
        <v>2.8417861869412642</v>
      </c>
      <c r="L46">
        <f t="shared" si="6"/>
        <v>0.29830904724797791</v>
      </c>
      <c r="M46" s="8">
        <f t="shared" si="7"/>
        <v>4.5655082433475354</v>
      </c>
      <c r="N46" s="8">
        <f t="shared" si="8"/>
        <v>189.36835539817568</v>
      </c>
      <c r="O46">
        <f>N46/(1+$J$2/12)^(A46-$G$2)</f>
        <v>161.69141984505782</v>
      </c>
    </row>
    <row r="47" spans="1:15" x14ac:dyDescent="0.2">
      <c r="A47">
        <v>39</v>
      </c>
      <c r="B47" s="8">
        <f t="shared" si="10"/>
        <v>3485.8546094205244</v>
      </c>
      <c r="C47" s="8">
        <f t="shared" si="9"/>
        <v>173.96090836745736</v>
      </c>
      <c r="D47" s="8">
        <f t="shared" si="0"/>
        <v>28.845446892954836</v>
      </c>
      <c r="E47" s="8">
        <f t="shared" si="1"/>
        <v>145.11546147450252</v>
      </c>
      <c r="F47">
        <v>5.0000000000000001E-3</v>
      </c>
      <c r="G47">
        <v>8.0000000000000004E-4</v>
      </c>
      <c r="H47">
        <f t="shared" si="2"/>
        <v>16.703695739730112</v>
      </c>
      <c r="I47">
        <f t="shared" si="3"/>
        <v>2.6592283617650336</v>
      </c>
      <c r="J47">
        <f t="shared" si="4"/>
        <v>2.6592283617650336</v>
      </c>
      <c r="K47">
        <f t="shared" si="5"/>
        <v>2.4066016673973554</v>
      </c>
      <c r="L47">
        <f t="shared" si="6"/>
        <v>0.25262669436767815</v>
      </c>
      <c r="M47" s="8">
        <f t="shared" si="7"/>
        <v>4.3573182617756556</v>
      </c>
      <c r="N47" s="8">
        <f t="shared" si="8"/>
        <v>186.5599125397795</v>
      </c>
      <c r="O47">
        <f>N47/(1+$J$2/12)^(A47-$G$2)</f>
        <v>158.63247340028997</v>
      </c>
    </row>
    <row r="48" spans="1:15" x14ac:dyDescent="0.2">
      <c r="A48">
        <v>40</v>
      </c>
      <c r="B48" s="8">
        <f t="shared" si="10"/>
        <v>3321.376223844527</v>
      </c>
      <c r="C48" s="8">
        <f t="shared" si="9"/>
        <v>172.95263094255961</v>
      </c>
      <c r="D48" s="8">
        <f t="shared" si="0"/>
        <v>27.484388252313458</v>
      </c>
      <c r="E48" s="8">
        <f t="shared" si="1"/>
        <v>145.46824269024614</v>
      </c>
      <c r="F48">
        <v>4.7999999999999996E-3</v>
      </c>
      <c r="G48">
        <v>6.9999999999999999E-4</v>
      </c>
      <c r="H48">
        <f t="shared" si="2"/>
        <v>15.244358309540546</v>
      </c>
      <c r="I48">
        <f t="shared" si="3"/>
        <v>2.2124645359913182</v>
      </c>
      <c r="J48">
        <f t="shared" si="4"/>
        <v>2.2124645359913182</v>
      </c>
      <c r="K48">
        <f t="shared" si="5"/>
        <v>2.0022804050721432</v>
      </c>
      <c r="L48">
        <f t="shared" si="6"/>
        <v>0.21018413091917518</v>
      </c>
      <c r="M48" s="8">
        <f t="shared" si="7"/>
        <v>4.1517202798056587</v>
      </c>
      <c r="N48" s="8">
        <f t="shared" si="8"/>
        <v>184.25545310321368</v>
      </c>
      <c r="O48">
        <f>N48/(1+$J$2/12)^(A48-$G$2)</f>
        <v>156.02288900899455</v>
      </c>
    </row>
    <row r="49" spans="1:15" x14ac:dyDescent="0.2">
      <c r="A49">
        <v>41</v>
      </c>
      <c r="B49" s="8">
        <f t="shared" si="10"/>
        <v>3158.4511583087487</v>
      </c>
      <c r="C49" s="8">
        <f t="shared" si="9"/>
        <v>172.0019725932155</v>
      </c>
      <c r="D49" s="8">
        <f t="shared" si="0"/>
        <v>26.136183335004894</v>
      </c>
      <c r="E49" s="8">
        <f t="shared" si="1"/>
        <v>145.86578925821061</v>
      </c>
      <c r="F49">
        <v>4.5999999999999999E-3</v>
      </c>
      <c r="G49">
        <v>6.9999999999999999E-4</v>
      </c>
      <c r="H49">
        <f t="shared" si="2"/>
        <v>13.857892697632476</v>
      </c>
      <c r="I49">
        <f t="shared" si="3"/>
        <v>2.099109233447034</v>
      </c>
      <c r="J49">
        <f t="shared" si="4"/>
        <v>2.099109233447034</v>
      </c>
      <c r="K49">
        <f t="shared" si="5"/>
        <v>1.8996938562695658</v>
      </c>
      <c r="L49">
        <f t="shared" si="6"/>
        <v>0.19941537717746818</v>
      </c>
      <c r="M49" s="8">
        <f t="shared" si="7"/>
        <v>3.9480639478859358</v>
      </c>
      <c r="N49" s="8">
        <f t="shared" si="8"/>
        <v>182.11121672013951</v>
      </c>
      <c r="O49">
        <f>N49/(1+$J$2/12)^(A49-$G$2)</f>
        <v>153.56733959018217</v>
      </c>
    </row>
    <row r="50" spans="1:15" x14ac:dyDescent="0.2">
      <c r="A50">
        <v>42</v>
      </c>
      <c r="B50" s="8">
        <f t="shared" si="10"/>
        <v>2996.6283671194587</v>
      </c>
      <c r="C50" s="8">
        <f t="shared" si="9"/>
        <v>171.09091598482323</v>
      </c>
      <c r="D50" s="8">
        <f t="shared" si="0"/>
        <v>24.79709973791352</v>
      </c>
      <c r="E50" s="8">
        <f t="shared" si="1"/>
        <v>146.2938162469097</v>
      </c>
      <c r="F50">
        <v>4.3E-3</v>
      </c>
      <c r="G50">
        <v>5.9999999999999995E-4</v>
      </c>
      <c r="H50">
        <f t="shared" si="2"/>
        <v>12.256438568751962</v>
      </c>
      <c r="I50">
        <f t="shared" si="3"/>
        <v>1.7028468673822783</v>
      </c>
      <c r="J50">
        <f t="shared" si="4"/>
        <v>1.7028468673822783</v>
      </c>
      <c r="K50">
        <f t="shared" si="5"/>
        <v>1.5410764149809619</v>
      </c>
      <c r="L50">
        <f t="shared" si="6"/>
        <v>0.16177045240131641</v>
      </c>
      <c r="M50" s="8">
        <f t="shared" si="7"/>
        <v>3.7457854588993236</v>
      </c>
      <c r="N50" s="8">
        <f t="shared" si="8"/>
        <v>179.76333954707721</v>
      </c>
      <c r="O50">
        <f>N50/(1+$J$2/12)^(A50-$G$2)</f>
        <v>150.95847202232488</v>
      </c>
    </row>
    <row r="51" spans="1:15" x14ac:dyDescent="0.2">
      <c r="A51">
        <v>43</v>
      </c>
      <c r="B51" s="8">
        <f t="shared" si="10"/>
        <v>2836.3752654364148</v>
      </c>
      <c r="C51" s="8">
        <f t="shared" si="9"/>
        <v>170.25301191106078</v>
      </c>
      <c r="D51" s="8">
        <f t="shared" si="0"/>
        <v>23.471005321486331</v>
      </c>
      <c r="E51" s="8">
        <f t="shared" si="1"/>
        <v>146.78200658957445</v>
      </c>
      <c r="F51">
        <v>4.1000000000000003E-3</v>
      </c>
      <c r="G51">
        <v>5.9999999999999995E-4</v>
      </c>
      <c r="H51">
        <f t="shared" si="2"/>
        <v>11.027332361272046</v>
      </c>
      <c r="I51">
        <f t="shared" si="3"/>
        <v>1.6071395558913411</v>
      </c>
      <c r="J51">
        <f t="shared" si="4"/>
        <v>1.6071395558913411</v>
      </c>
      <c r="K51">
        <f t="shared" si="5"/>
        <v>1.4544612980816638</v>
      </c>
      <c r="L51">
        <f t="shared" si="6"/>
        <v>0.15267825780967736</v>
      </c>
      <c r="M51" s="8">
        <f t="shared" si="7"/>
        <v>3.5454690817955186</v>
      </c>
      <c r="N51" s="8">
        <f t="shared" si="8"/>
        <v>177.88755344834698</v>
      </c>
      <c r="O51">
        <f>N51/(1+$J$2/12)^(A51-$G$2)</f>
        <v>148.76341006781257</v>
      </c>
    </row>
    <row r="52" spans="1:15" x14ac:dyDescent="0.2">
      <c r="A52">
        <v>44</v>
      </c>
      <c r="B52" s="8">
        <f t="shared" si="10"/>
        <v>2676.958786929677</v>
      </c>
      <c r="C52" s="8">
        <f t="shared" si="9"/>
        <v>169.45324157748811</v>
      </c>
      <c r="D52" s="8">
        <f t="shared" si="0"/>
        <v>22.151833961843074</v>
      </c>
      <c r="E52" s="8">
        <f t="shared" si="1"/>
        <v>147.30140761564505</v>
      </c>
      <c r="F52">
        <v>3.8E-3</v>
      </c>
      <c r="G52">
        <v>5.0000000000000001E-4</v>
      </c>
      <c r="H52">
        <f t="shared" si="2"/>
        <v>9.6126980413933207</v>
      </c>
      <c r="I52">
        <f t="shared" si="3"/>
        <v>1.2600223406363193</v>
      </c>
      <c r="J52">
        <f t="shared" si="4"/>
        <v>1.2600223406363193</v>
      </c>
      <c r="K52">
        <f t="shared" si="5"/>
        <v>1.1403202182758689</v>
      </c>
      <c r="L52">
        <f t="shared" si="6"/>
        <v>0.1197021223604503</v>
      </c>
      <c r="M52" s="8">
        <f t="shared" si="7"/>
        <v>3.3461984836620964</v>
      </c>
      <c r="N52" s="8">
        <f t="shared" si="8"/>
        <v>175.83944325757977</v>
      </c>
      <c r="O52">
        <f>N52/(1+$J$2/12)^(A52-$G$2)</f>
        <v>146.44045245190085</v>
      </c>
    </row>
    <row r="53" spans="1:15" x14ac:dyDescent="0.2">
      <c r="A53">
        <v>45</v>
      </c>
      <c r="B53" s="8">
        <f t="shared" si="10"/>
        <v>2518.7846589320025</v>
      </c>
      <c r="C53" s="8">
        <f t="shared" si="9"/>
        <v>168.72491459986395</v>
      </c>
      <c r="D53" s="8">
        <f t="shared" si="0"/>
        <v>20.842943052662317</v>
      </c>
      <c r="E53" s="8">
        <f t="shared" si="1"/>
        <v>147.88197154720163</v>
      </c>
      <c r="F53">
        <v>3.5000000000000001E-3</v>
      </c>
      <c r="G53">
        <v>5.0000000000000001E-4</v>
      </c>
      <c r="H53">
        <f t="shared" si="2"/>
        <v>8.2981594058468016</v>
      </c>
      <c r="I53">
        <f t="shared" si="3"/>
        <v>1.1813022639894768</v>
      </c>
      <c r="J53">
        <f t="shared" si="4"/>
        <v>1.1813022639894768</v>
      </c>
      <c r="K53">
        <f t="shared" si="5"/>
        <v>1.0690785489104766</v>
      </c>
      <c r="L53">
        <f t="shared" si="6"/>
        <v>0.11222371507900027</v>
      </c>
      <c r="M53" s="8">
        <f t="shared" si="7"/>
        <v>3.1484808236650026</v>
      </c>
      <c r="N53" s="8">
        <f t="shared" si="8"/>
        <v>173.98681689712475</v>
      </c>
      <c r="O53">
        <f>N53/(1+$J$2/12)^(A53-$G$2)</f>
        <v>144.29633611301821</v>
      </c>
    </row>
    <row r="54" spans="1:15" x14ac:dyDescent="0.2">
      <c r="A54">
        <v>46</v>
      </c>
      <c r="B54" s="8">
        <f t="shared" si="10"/>
        <v>2361.4232257149642</v>
      </c>
      <c r="C54" s="8">
        <f t="shared" si="9"/>
        <v>168.05031021006502</v>
      </c>
      <c r="D54" s="8">
        <f t="shared" si="0"/>
        <v>19.540777192791328</v>
      </c>
      <c r="E54" s="8">
        <f t="shared" si="1"/>
        <v>148.5095330172737</v>
      </c>
      <c r="F54">
        <v>3.3E-3</v>
      </c>
      <c r="G54">
        <v>4.0000000000000002E-4</v>
      </c>
      <c r="H54">
        <f t="shared" si="2"/>
        <v>7.3026151859023791</v>
      </c>
      <c r="I54">
        <f t="shared" si="3"/>
        <v>0.88224443100471528</v>
      </c>
      <c r="J54">
        <f t="shared" si="4"/>
        <v>0.88224443100471528</v>
      </c>
      <c r="K54">
        <f t="shared" si="5"/>
        <v>0.79843121005926732</v>
      </c>
      <c r="L54">
        <f t="shared" si="6"/>
        <v>8.3813220945447922E-2</v>
      </c>
      <c r="M54" s="8">
        <f t="shared" si="7"/>
        <v>2.9517790321437052</v>
      </c>
      <c r="N54" s="8">
        <f t="shared" si="8"/>
        <v>172.48495958476911</v>
      </c>
      <c r="O54">
        <f>N54/(1+$J$2/12)^(A54-$G$2)</f>
        <v>142.45719591168606</v>
      </c>
    </row>
    <row r="55" spans="1:15" x14ac:dyDescent="0.2">
      <c r="A55">
        <v>47</v>
      </c>
      <c r="B55" s="8">
        <f t="shared" si="10"/>
        <v>2204.7288330807833</v>
      </c>
      <c r="C55" s="8">
        <f t="shared" si="9"/>
        <v>167.42874588869722</v>
      </c>
      <c r="D55" s="8">
        <f t="shared" si="0"/>
        <v>18.24413109374348</v>
      </c>
      <c r="E55" s="8">
        <f t="shared" si="1"/>
        <v>149.18461479495375</v>
      </c>
      <c r="F55">
        <v>3.0000000000000001E-3</v>
      </c>
      <c r="G55">
        <v>4.0000000000000002E-4</v>
      </c>
      <c r="H55">
        <f t="shared" si="2"/>
        <v>6.166632654857489</v>
      </c>
      <c r="I55">
        <f t="shared" si="3"/>
        <v>0.81975103425238893</v>
      </c>
      <c r="J55">
        <f t="shared" si="4"/>
        <v>0.81975103425238893</v>
      </c>
      <c r="K55">
        <f t="shared" si="5"/>
        <v>0.741874685998412</v>
      </c>
      <c r="L55">
        <f t="shared" si="6"/>
        <v>7.7876348253976921E-2</v>
      </c>
      <c r="M55" s="8">
        <f t="shared" si="7"/>
        <v>2.7559110413509789</v>
      </c>
      <c r="N55" s="8">
        <f t="shared" si="8"/>
        <v>170.91734385045771</v>
      </c>
      <c r="O55">
        <f>N55/(1+$J$2/12)^(A55-$G$2)</f>
        <v>140.57674864874969</v>
      </c>
    </row>
    <row r="56" spans="1:15" x14ac:dyDescent="0.2">
      <c r="A56">
        <v>48</v>
      </c>
      <c r="B56" s="8">
        <f t="shared" si="10"/>
        <v>2048.5578345967197</v>
      </c>
      <c r="C56" s="8">
        <f t="shared" si="9"/>
        <v>166.85968906717073</v>
      </c>
      <c r="D56" s="8">
        <f t="shared" si="0"/>
        <v>16.951816081287856</v>
      </c>
      <c r="E56" s="8">
        <f t="shared" si="1"/>
        <v>149.90787298588288</v>
      </c>
      <c r="F56">
        <v>2.8E-3</v>
      </c>
      <c r="G56">
        <v>2.9999999999999997E-4</v>
      </c>
      <c r="H56">
        <f t="shared" si="2"/>
        <v>5.3162198925103432</v>
      </c>
      <c r="I56">
        <f t="shared" si="3"/>
        <v>0.56800012251549781</v>
      </c>
      <c r="J56">
        <f t="shared" si="4"/>
        <v>0.56800012251549781</v>
      </c>
      <c r="K56">
        <f t="shared" si="5"/>
        <v>0.51404011087652557</v>
      </c>
      <c r="L56">
        <f t="shared" si="6"/>
        <v>5.3960011638972273E-2</v>
      </c>
      <c r="M56" s="8">
        <f t="shared" si="7"/>
        <v>2.5606972932458993</v>
      </c>
      <c r="N56" s="8">
        <f t="shared" si="8"/>
        <v>169.66917167807412</v>
      </c>
      <c r="O56">
        <f>N56/(1+$J$2/12)^(A56-$G$2)</f>
        <v>138.971100987227</v>
      </c>
    </row>
    <row r="57" spans="1:15" x14ac:dyDescent="0.2">
      <c r="A57">
        <v>49</v>
      </c>
      <c r="B57" s="8">
        <f t="shared" si="10"/>
        <v>1892.7657415958108</v>
      </c>
      <c r="C57" s="8">
        <f t="shared" si="9"/>
        <v>166.3425641932013</v>
      </c>
      <c r="D57" s="8">
        <f t="shared" si="0"/>
        <v>15.662636511705333</v>
      </c>
      <c r="E57" s="8">
        <f t="shared" si="1"/>
        <v>150.67992768149597</v>
      </c>
      <c r="F57">
        <v>2.5000000000000001E-3</v>
      </c>
      <c r="G57">
        <v>2.9999999999999997E-4</v>
      </c>
      <c r="H57">
        <f t="shared" si="2"/>
        <v>4.3552145347857874</v>
      </c>
      <c r="I57">
        <f t="shared" si="3"/>
        <v>0.52131917981385867</v>
      </c>
      <c r="J57">
        <f t="shared" si="4"/>
        <v>0.52131917981385867</v>
      </c>
      <c r="K57">
        <f t="shared" si="5"/>
        <v>0.47179385773154209</v>
      </c>
      <c r="L57">
        <f t="shared" si="6"/>
        <v>4.952532208231656E-2</v>
      </c>
      <c r="M57" s="8">
        <f t="shared" si="7"/>
        <v>2.3659571769947632</v>
      </c>
      <c r="N57" s="8">
        <f t="shared" si="8"/>
        <v>168.38134687307465</v>
      </c>
      <c r="O57">
        <f>N57/(1+$J$2/12)^(A57-$G$2)</f>
        <v>137.34401428837293</v>
      </c>
    </row>
    <row r="58" spans="1:15" x14ac:dyDescent="0.2">
      <c r="A58">
        <v>50</v>
      </c>
      <c r="B58" s="8">
        <f t="shared" si="10"/>
        <v>1737.2092801997153</v>
      </c>
      <c r="C58" s="8">
        <f t="shared" si="9"/>
        <v>165.8769297703835</v>
      </c>
      <c r="D58" s="8">
        <f t="shared" si="0"/>
        <v>14.375406793652642</v>
      </c>
      <c r="E58" s="8">
        <f t="shared" si="1"/>
        <v>151.50152297673085</v>
      </c>
      <c r="F58">
        <v>2.3E-3</v>
      </c>
      <c r="G58">
        <v>2.9999999999999997E-4</v>
      </c>
      <c r="H58">
        <f t="shared" si="2"/>
        <v>3.6471278416128641</v>
      </c>
      <c r="I58">
        <f t="shared" si="3"/>
        <v>0.47461818881441137</v>
      </c>
      <c r="J58">
        <f t="shared" si="4"/>
        <v>0.47461818881441137</v>
      </c>
      <c r="K58">
        <f t="shared" si="5"/>
        <v>0.4295294608770423</v>
      </c>
      <c r="L58">
        <f t="shared" si="6"/>
        <v>4.5088727937369066E-2</v>
      </c>
      <c r="M58" s="8">
        <f t="shared" si="7"/>
        <v>2.171511600249644</v>
      </c>
      <c r="N58" s="8">
        <f t="shared" si="8"/>
        <v>167.39763473968412</v>
      </c>
      <c r="O58">
        <f>N58/(1+$J$2/12)^(A58-$G$2)</f>
        <v>135.97506469974547</v>
      </c>
    </row>
    <row r="59" spans="1:15" x14ac:dyDescent="0.2">
      <c r="A59">
        <v>51</v>
      </c>
      <c r="B59" s="8">
        <f t="shared" si="10"/>
        <v>1581.586011192557</v>
      </c>
      <c r="C59" s="8">
        <f t="shared" si="9"/>
        <v>165.445764208062</v>
      </c>
      <c r="D59" s="8">
        <f t="shared" si="0"/>
        <v>13.087624242618407</v>
      </c>
      <c r="E59" s="8">
        <f t="shared" si="1"/>
        <v>152.3581399654436</v>
      </c>
      <c r="F59">
        <v>2E-3</v>
      </c>
      <c r="G59">
        <v>2.0000000000000001E-4</v>
      </c>
      <c r="H59">
        <f t="shared" si="2"/>
        <v>2.8584557424542267</v>
      </c>
      <c r="I59">
        <f t="shared" si="3"/>
        <v>0.28527388309693186</v>
      </c>
      <c r="J59">
        <f t="shared" si="4"/>
        <v>0.28527388309693186</v>
      </c>
      <c r="K59">
        <f t="shared" si="5"/>
        <v>0.25817286420272334</v>
      </c>
      <c r="L59">
        <f t="shared" si="6"/>
        <v>2.7101018894208517E-2</v>
      </c>
      <c r="M59" s="8">
        <f t="shared" si="7"/>
        <v>1.976982513990696</v>
      </c>
      <c r="N59" s="8">
        <f t="shared" si="8"/>
        <v>166.35433845541974</v>
      </c>
      <c r="O59">
        <f>N59/(1+$J$2/12)^(A59-$G$2)</f>
        <v>134.56691233675321</v>
      </c>
    </row>
    <row r="60" spans="1:15" x14ac:dyDescent="0.2">
      <c r="A60">
        <v>52</v>
      </c>
      <c r="B60" s="8">
        <f t="shared" si="10"/>
        <v>1426.0841416015621</v>
      </c>
      <c r="C60" s="8">
        <f t="shared" si="9"/>
        <v>165.08184970510993</v>
      </c>
      <c r="D60" s="8">
        <f t="shared" si="0"/>
        <v>11.800846271752926</v>
      </c>
      <c r="E60" s="8">
        <f t="shared" si="1"/>
        <v>153.281003433357</v>
      </c>
      <c r="F60">
        <v>1.8E-3</v>
      </c>
      <c r="G60">
        <v>2.0000000000000001E-4</v>
      </c>
      <c r="H60">
        <f t="shared" si="2"/>
        <v>2.2910456487027693</v>
      </c>
      <c r="I60">
        <f t="shared" si="3"/>
        <v>0.25410241850390047</v>
      </c>
      <c r="J60">
        <f t="shared" si="4"/>
        <v>0.25410241850390047</v>
      </c>
      <c r="K60">
        <f t="shared" si="5"/>
        <v>0.22996268874602993</v>
      </c>
      <c r="L60">
        <f t="shared" si="6"/>
        <v>2.4139729757870539E-2</v>
      </c>
      <c r="M60" s="8">
        <f t="shared" si="7"/>
        <v>1.7826051770019526</v>
      </c>
      <c r="N60" s="8">
        <f t="shared" si="8"/>
        <v>165.61442990656863</v>
      </c>
      <c r="O60">
        <f>N60/(1+$J$2/12)^(A60-$G$2)</f>
        <v>133.41250204138541</v>
      </c>
    </row>
    <row r="61" spans="1:15" x14ac:dyDescent="0.2">
      <c r="A61">
        <v>53</v>
      </c>
      <c r="B61" s="8">
        <f>B60-E60-H60-J60</f>
        <v>1270.2579901009985</v>
      </c>
      <c r="C61" s="8">
        <f t="shared" si="9"/>
        <v>164.75174543516565</v>
      </c>
      <c r="D61" s="8">
        <f t="shared" si="0"/>
        <v>10.511384868085763</v>
      </c>
      <c r="E61" s="8">
        <f t="shared" si="1"/>
        <v>154.24036056707988</v>
      </c>
      <c r="F61">
        <v>1.6000000000000001E-3</v>
      </c>
      <c r="G61">
        <v>2.0000000000000001E-4</v>
      </c>
      <c r="H61">
        <f t="shared" si="2"/>
        <v>1.7856282072542697</v>
      </c>
      <c r="I61">
        <f t="shared" si="3"/>
        <v>0.22284640026533284</v>
      </c>
      <c r="J61">
        <f t="shared" si="4"/>
        <v>0.22284640026533284</v>
      </c>
      <c r="K61">
        <f t="shared" si="5"/>
        <v>0.20167599224012622</v>
      </c>
      <c r="L61">
        <f t="shared" si="6"/>
        <v>2.1170408025206613E-2</v>
      </c>
      <c r="M61" s="8">
        <f t="shared" si="7"/>
        <v>1.5878224876262481</v>
      </c>
      <c r="N61" s="8">
        <f t="shared" si="8"/>
        <v>164.97072156281885</v>
      </c>
      <c r="O61">
        <f>N61/(1+$J$2/12)^(A61-$G$2)</f>
        <v>132.34252859403884</v>
      </c>
    </row>
    <row r="62" spans="1:15" x14ac:dyDescent="0.2">
      <c r="A62">
        <v>54</v>
      </c>
      <c r="B62" s="8">
        <f t="shared" si="10"/>
        <v>1114.0091549263989</v>
      </c>
      <c r="C62" s="8">
        <f t="shared" si="9"/>
        <v>164.45524501394084</v>
      </c>
      <c r="D62" s="8">
        <f t="shared" si="0"/>
        <v>9.2184257570159502</v>
      </c>
      <c r="E62" s="8">
        <f t="shared" si="1"/>
        <v>155.23681925692489</v>
      </c>
      <c r="F62">
        <v>1.2999999999999999E-3</v>
      </c>
      <c r="G62">
        <v>2.0000000000000001E-4</v>
      </c>
      <c r="H62">
        <f t="shared" si="2"/>
        <v>1.2464040363703162</v>
      </c>
      <c r="I62">
        <f t="shared" si="3"/>
        <v>0.19150518632662072</v>
      </c>
      <c r="J62">
        <f t="shared" si="4"/>
        <v>0.19150518632662072</v>
      </c>
      <c r="K62">
        <f t="shared" si="5"/>
        <v>0.17331219362559175</v>
      </c>
      <c r="L62">
        <f t="shared" si="6"/>
        <v>1.8192992701028962E-2</v>
      </c>
      <c r="M62" s="8">
        <f t="shared" si="7"/>
        <v>1.3925114436579984</v>
      </c>
      <c r="N62" s="8">
        <f t="shared" si="8"/>
        <v>164.32733059935416</v>
      </c>
      <c r="O62">
        <f>N62/(1+$J$2/12)^(A62-$G$2)</f>
        <v>131.27939113852639</v>
      </c>
    </row>
    <row r="63" spans="1:15" x14ac:dyDescent="0.2">
      <c r="A63">
        <v>55</v>
      </c>
      <c r="B63" s="8">
        <f t="shared" si="10"/>
        <v>957.334426446777</v>
      </c>
      <c r="C63" s="8">
        <f t="shared" si="9"/>
        <v>164.20860490478364</v>
      </c>
      <c r="D63" s="8">
        <f t="shared" si="0"/>
        <v>7.9219423788470795</v>
      </c>
      <c r="E63" s="8">
        <f t="shared" si="1"/>
        <v>156.28666252593655</v>
      </c>
      <c r="F63">
        <v>1.1000000000000001E-3</v>
      </c>
      <c r="G63">
        <v>1E-4</v>
      </c>
      <c r="H63">
        <f t="shared" si="2"/>
        <v>0.88115254031292456</v>
      </c>
      <c r="I63">
        <f t="shared" si="3"/>
        <v>8.0016661138052766E-2</v>
      </c>
      <c r="J63">
        <f t="shared" si="4"/>
        <v>8.0016661138052766E-2</v>
      </c>
      <c r="K63">
        <f t="shared" si="5"/>
        <v>7.2415078329937752E-2</v>
      </c>
      <c r="L63">
        <f t="shared" si="6"/>
        <v>7.6015828081150106E-3</v>
      </c>
      <c r="M63" s="8">
        <f t="shared" si="7"/>
        <v>1.1966680330584711</v>
      </c>
      <c r="N63" s="8">
        <f t="shared" si="8"/>
        <v>163.9006909948462</v>
      </c>
      <c r="O63">
        <f>N63/(1+$J$2/12)^(A63-$G$2)</f>
        <v>130.39523970784819</v>
      </c>
    </row>
    <row r="64" spans="1:15" x14ac:dyDescent="0.2">
      <c r="A64">
        <v>56</v>
      </c>
      <c r="B64" s="8">
        <f t="shared" si="10"/>
        <v>800.0865947193895</v>
      </c>
      <c r="C64" s="8">
        <f t="shared" si="9"/>
        <v>164.01157264184445</v>
      </c>
      <c r="D64" s="8">
        <f t="shared" si="0"/>
        <v>6.6207165713029479</v>
      </c>
      <c r="E64" s="8">
        <f t="shared" si="1"/>
        <v>157.3908560705415</v>
      </c>
      <c r="F64">
        <v>8.0000000000000004E-4</v>
      </c>
      <c r="G64">
        <v>1E-4</v>
      </c>
      <c r="H64">
        <f t="shared" si="2"/>
        <v>0.51415659091907839</v>
      </c>
      <c r="I64">
        <f t="shared" si="3"/>
        <v>6.421815820579288E-2</v>
      </c>
      <c r="J64">
        <f t="shared" si="4"/>
        <v>6.421815820579288E-2</v>
      </c>
      <c r="K64">
        <f t="shared" si="5"/>
        <v>5.8117433176242558E-2</v>
      </c>
      <c r="L64">
        <f t="shared" si="6"/>
        <v>6.1007250295503218E-3</v>
      </c>
      <c r="M64" s="8">
        <f t="shared" si="7"/>
        <v>1.0001082433992368</v>
      </c>
      <c r="N64" s="8">
        <f t="shared" si="8"/>
        <v>163.53172171439383</v>
      </c>
      <c r="O64">
        <f>N64/(1+$J$2/12)^(A64-$G$2)</f>
        <v>129.56185602404059</v>
      </c>
    </row>
    <row r="65" spans="1:15" x14ac:dyDescent="0.2">
      <c r="A65">
        <v>57</v>
      </c>
      <c r="B65" s="8">
        <f t="shared" si="10"/>
        <v>642.11736389972305</v>
      </c>
      <c r="C65" s="8">
        <f t="shared" si="9"/>
        <v>163.8639753473926</v>
      </c>
      <c r="D65" s="8">
        <f t="shared" si="0"/>
        <v>5.3135211862702079</v>
      </c>
      <c r="E65" s="8">
        <f t="shared" si="1"/>
        <v>158.55045416112239</v>
      </c>
      <c r="F65">
        <v>5.9999999999999995E-4</v>
      </c>
      <c r="G65">
        <v>1E-4</v>
      </c>
      <c r="H65">
        <f t="shared" si="2"/>
        <v>0.29014014584316039</v>
      </c>
      <c r="I65">
        <f t="shared" si="3"/>
        <v>4.8327676959275749E-2</v>
      </c>
      <c r="J65">
        <f t="shared" si="4"/>
        <v>4.8327676959275749E-2</v>
      </c>
      <c r="K65">
        <f t="shared" si="5"/>
        <v>4.3736547648144553E-2</v>
      </c>
      <c r="L65">
        <f t="shared" si="6"/>
        <v>4.5911293111311948E-3</v>
      </c>
      <c r="M65" s="8">
        <f t="shared" si="7"/>
        <v>0.80264670487465384</v>
      </c>
      <c r="N65" s="8">
        <f t="shared" si="8"/>
        <v>163.35605991767224</v>
      </c>
      <c r="O65">
        <f>N65/(1+$J$2/12)^(A65-$G$2)</f>
        <v>128.88566024619405</v>
      </c>
    </row>
    <row r="66" spans="1:15" x14ac:dyDescent="0.2">
      <c r="A66">
        <v>58</v>
      </c>
      <c r="B66" s="8">
        <f t="shared" si="10"/>
        <v>483.22844191579821</v>
      </c>
      <c r="C66" s="8">
        <f t="shared" si="9"/>
        <v>163.7492803964879</v>
      </c>
      <c r="D66" s="8">
        <f t="shared" si="0"/>
        <v>3.9987153568532299</v>
      </c>
      <c r="E66" s="8">
        <f t="shared" si="1"/>
        <v>159.75056503963467</v>
      </c>
      <c r="F66">
        <v>4.0000000000000002E-4</v>
      </c>
      <c r="G66">
        <v>1E-4</v>
      </c>
      <c r="H66">
        <f t="shared" si="2"/>
        <v>0.12939115075046545</v>
      </c>
      <c r="I66">
        <f t="shared" si="3"/>
        <v>3.2334848572541312E-2</v>
      </c>
      <c r="J66">
        <f t="shared" si="4"/>
        <v>3.2334848572541312E-2</v>
      </c>
      <c r="K66">
        <f t="shared" si="5"/>
        <v>2.9263037958149888E-2</v>
      </c>
      <c r="L66">
        <f t="shared" si="6"/>
        <v>3.0718106143914239E-3</v>
      </c>
      <c r="M66" s="8">
        <f t="shared" si="7"/>
        <v>0.60403555239474771</v>
      </c>
      <c r="N66" s="8">
        <f t="shared" si="8"/>
        <v>163.27770780545802</v>
      </c>
      <c r="O66">
        <f>N66/(1+$J$2/12)^(A66-$G$2)</f>
        <v>128.28930275744409</v>
      </c>
    </row>
    <row r="67" spans="1:15" x14ac:dyDescent="0.2">
      <c r="A67">
        <v>59</v>
      </c>
      <c r="B67" s="8">
        <f t="shared" si="10"/>
        <v>323.3161508768406</v>
      </c>
      <c r="C67" s="8">
        <f t="shared" si="9"/>
        <v>163.66741230626096</v>
      </c>
      <c r="D67" s="8">
        <f t="shared" si="0"/>
        <v>2.6754411485058558</v>
      </c>
      <c r="E67" s="8">
        <f t="shared" si="1"/>
        <v>160.9919711577551</v>
      </c>
      <c r="F67">
        <v>2.0000000000000001E-4</v>
      </c>
      <c r="G67">
        <v>1E-4</v>
      </c>
      <c r="H67">
        <f t="shared" si="2"/>
        <v>3.2464835943817098E-2</v>
      </c>
      <c r="I67">
        <f t="shared" si="3"/>
        <v>1.6229171488314167E-2</v>
      </c>
      <c r="J67">
        <f t="shared" si="4"/>
        <v>1.6229171488314167E-2</v>
      </c>
      <c r="K67">
        <f t="shared" si="5"/>
        <v>1.4687400196924322E-2</v>
      </c>
      <c r="L67">
        <f t="shared" si="6"/>
        <v>1.5417712913898456E-3</v>
      </c>
      <c r="M67" s="8">
        <f t="shared" si="7"/>
        <v>0.40414518859605075</v>
      </c>
      <c r="N67" s="8">
        <f t="shared" si="8"/>
        <v>163.29727372490009</v>
      </c>
      <c r="O67">
        <f>N67/(1+$J$2/12)^(A67-$G$2)</f>
        <v>127.77229139346814</v>
      </c>
    </row>
    <row r="68" spans="1:15" x14ac:dyDescent="0.2">
      <c r="A68">
        <v>60</v>
      </c>
      <c r="B68" s="8">
        <f t="shared" si="10"/>
        <v>162.27548571165337</v>
      </c>
      <c r="C68" s="8">
        <f t="shared" si="9"/>
        <v>163.61831535591728</v>
      </c>
      <c r="D68" s="8">
        <f t="shared" si="0"/>
        <v>1.3428296442639316</v>
      </c>
      <c r="E68" s="8">
        <f t="shared" si="1"/>
        <v>162.27548571165335</v>
      </c>
      <c r="F68">
        <v>0</v>
      </c>
      <c r="G68">
        <v>0</v>
      </c>
      <c r="H68">
        <f t="shared" si="2"/>
        <v>0</v>
      </c>
      <c r="I68">
        <f t="shared" si="3"/>
        <v>0</v>
      </c>
      <c r="J68">
        <f t="shared" si="4"/>
        <v>0</v>
      </c>
      <c r="K68">
        <f t="shared" si="5"/>
        <v>0</v>
      </c>
      <c r="L68">
        <f t="shared" si="6"/>
        <v>0</v>
      </c>
      <c r="M68" s="8">
        <f t="shared" si="7"/>
        <v>0.20284435713956672</v>
      </c>
      <c r="N68" s="8">
        <f t="shared" si="8"/>
        <v>163.41547099877772</v>
      </c>
      <c r="O68">
        <f>N68/(1+$J$2/12)^(A68-$G$2)</f>
        <v>127.3342158634339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I8" sqref="I8"/>
    </sheetView>
  </sheetViews>
  <sheetFormatPr baseColWidth="10" defaultRowHeight="16" x14ac:dyDescent="0.2"/>
  <sheetData>
    <row r="1" spans="1:16" s="1" customFormat="1" x14ac:dyDescent="0.2"/>
    <row r="2" spans="1:16" s="1" customFormat="1" ht="32" x14ac:dyDescent="0.2">
      <c r="B2" s="11" t="s">
        <v>11</v>
      </c>
      <c r="C2" s="13">
        <v>13000</v>
      </c>
      <c r="D2" s="14"/>
      <c r="E2" s="14"/>
      <c r="F2" s="13" t="s">
        <v>13</v>
      </c>
      <c r="G2" s="13">
        <v>26</v>
      </c>
      <c r="H2" s="14"/>
      <c r="I2" s="11" t="s">
        <v>16</v>
      </c>
      <c r="J2" s="13">
        <v>0.04</v>
      </c>
      <c r="K2" s="14"/>
      <c r="L2" s="11" t="s">
        <v>18</v>
      </c>
      <c r="M2" s="12">
        <f>SUM(O9:O42)</f>
        <v>8901.3053463786746</v>
      </c>
    </row>
    <row r="3" spans="1:16" s="1" customFormat="1" ht="32" x14ac:dyDescent="0.2">
      <c r="B3" s="11" t="s">
        <v>12</v>
      </c>
      <c r="C3" s="13">
        <v>8364.49</v>
      </c>
      <c r="D3" s="14"/>
      <c r="E3" s="14"/>
      <c r="F3" s="11" t="s">
        <v>14</v>
      </c>
      <c r="G3" s="13">
        <v>0.1229</v>
      </c>
      <c r="H3" s="14"/>
      <c r="I3" s="11" t="s">
        <v>17</v>
      </c>
      <c r="J3" s="15">
        <v>0.90500000000000003</v>
      </c>
      <c r="K3" s="14"/>
      <c r="L3" s="13" t="s">
        <v>24</v>
      </c>
      <c r="M3" s="13">
        <v>37</v>
      </c>
    </row>
    <row r="4" spans="1:16" s="1" customFormat="1" ht="32" customHeight="1" x14ac:dyDescent="0.2">
      <c r="B4" s="11" t="s">
        <v>19</v>
      </c>
      <c r="C4" s="13">
        <v>60</v>
      </c>
      <c r="D4" s="14"/>
      <c r="E4" s="14"/>
      <c r="F4" s="13" t="s">
        <v>22</v>
      </c>
      <c r="G4" s="13" t="s">
        <v>27</v>
      </c>
      <c r="H4" s="14"/>
      <c r="I4" s="11" t="s">
        <v>25</v>
      </c>
      <c r="J4" s="16">
        <v>1.4999999999999999E-2</v>
      </c>
      <c r="K4" s="14"/>
      <c r="L4" s="14"/>
      <c r="M4" s="14"/>
    </row>
    <row r="5" spans="1:16" s="1" customFormat="1" x14ac:dyDescent="0.2">
      <c r="B5" s="4"/>
      <c r="C5" s="5"/>
      <c r="F5" s="5"/>
      <c r="G5" s="5"/>
    </row>
    <row r="6" spans="1:16" s="1" customFormat="1" x14ac:dyDescent="0.2">
      <c r="B6" s="4"/>
      <c r="C6" s="5"/>
      <c r="F6" s="5"/>
      <c r="G6" s="5"/>
    </row>
    <row r="7" spans="1:16" s="1" customFormat="1" x14ac:dyDescent="0.2"/>
    <row r="8" spans="1:16" x14ac:dyDescent="0.2">
      <c r="A8" t="s">
        <v>0</v>
      </c>
      <c r="B8" t="s">
        <v>1</v>
      </c>
      <c r="C8" t="s">
        <v>15</v>
      </c>
      <c r="D8" t="s">
        <v>2</v>
      </c>
      <c r="E8" t="s">
        <v>3</v>
      </c>
      <c r="F8" t="s">
        <v>21</v>
      </c>
      <c r="G8" t="s">
        <v>20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26</v>
      </c>
      <c r="N8" t="s">
        <v>9</v>
      </c>
      <c r="O8" t="s">
        <v>10</v>
      </c>
    </row>
    <row r="9" spans="1:16" x14ac:dyDescent="0.2">
      <c r="A9">
        <v>27</v>
      </c>
      <c r="B9">
        <v>8364.49</v>
      </c>
      <c r="C9" s="8">
        <f>-PMT($G$3/12,$C$4+1-A9,B9)</f>
        <v>292.57352345375324</v>
      </c>
      <c r="D9" s="8">
        <f>$G$3/12*B9</f>
        <v>85.666318416666655</v>
      </c>
      <c r="E9" s="8">
        <f>C9-D9</f>
        <v>206.90720503708658</v>
      </c>
      <c r="F9">
        <v>7.0000000000000001E-3</v>
      </c>
      <c r="G9">
        <v>3.5999999999999999E-3</v>
      </c>
      <c r="H9" s="8">
        <f>(B9-E9)*F9</f>
        <v>57.103079564740391</v>
      </c>
      <c r="I9" s="8">
        <f>(B9-E9-H9)*G9</f>
        <v>29.161726975433421</v>
      </c>
      <c r="J9" s="8">
        <f>I9</f>
        <v>29.161726975433421</v>
      </c>
      <c r="K9" s="8">
        <f>J9*$J$3</f>
        <v>26.391362912767246</v>
      </c>
      <c r="L9" s="8">
        <f>J9*(1-$J$3)</f>
        <v>2.7703640626661743</v>
      </c>
      <c r="M9" s="8">
        <f>B9*$J$4/12</f>
        <v>10.455612499999999</v>
      </c>
      <c r="N9" s="8">
        <f>C9+H9+L9-M9</f>
        <v>341.99135458115978</v>
      </c>
      <c r="O9" s="8">
        <f>N9/(1+$J$2/12)^(A9-$G$2)</f>
        <v>340.85517067889674</v>
      </c>
      <c r="P9" s="8"/>
    </row>
    <row r="10" spans="1:16" x14ac:dyDescent="0.2">
      <c r="A10">
        <v>28</v>
      </c>
      <c r="B10" s="8">
        <f>B9-E9-H9-J9</f>
        <v>8071.3179884227393</v>
      </c>
      <c r="C10" s="8">
        <f>-PMT($G$3/12,$C$4+1-A10,B10)</f>
        <v>289.47961695793452</v>
      </c>
      <c r="D10" s="8">
        <f t="shared" ref="D10:D42" si="0">$G$3/12*B10</f>
        <v>82.663748398096217</v>
      </c>
      <c r="E10" s="8">
        <f t="shared" ref="E10:E42" si="1">C10-D10</f>
        <v>206.81586855983829</v>
      </c>
      <c r="F10">
        <v>6.8999999999999999E-3</v>
      </c>
      <c r="G10">
        <v>3.3999999999999998E-3</v>
      </c>
      <c r="H10" s="8">
        <f t="shared" ref="H10:H42" si="2">(B10-E10)*F10</f>
        <v>54.265064627054016</v>
      </c>
      <c r="I10" s="8">
        <f t="shared" ref="I10:I42" si="3">(B10-E10-H10)*G10</f>
        <v>26.554805987801878</v>
      </c>
      <c r="J10" s="8">
        <f t="shared" ref="J10:J42" si="4">I10</f>
        <v>26.554805987801878</v>
      </c>
      <c r="K10" s="8">
        <f t="shared" ref="K10:K42" si="5">J10*$J$3</f>
        <v>24.032099418960701</v>
      </c>
      <c r="L10" s="8">
        <f t="shared" ref="L10:L42" si="6">J10*(1-$J$3)</f>
        <v>2.5227065688411776</v>
      </c>
      <c r="M10" s="8">
        <f t="shared" ref="M10:M42" si="7">B10*$J$4/12</f>
        <v>10.089147485528423</v>
      </c>
      <c r="N10" s="8">
        <f t="shared" ref="N10:N42" si="8">C10+H10+L10-M10</f>
        <v>336.17824066830127</v>
      </c>
      <c r="O10" s="8">
        <f>N10/(1+$J$2/12)^(A10-$G$2)</f>
        <v>333.94820874104158</v>
      </c>
    </row>
    <row r="11" spans="1:16" x14ac:dyDescent="0.2">
      <c r="A11">
        <v>29</v>
      </c>
      <c r="B11" s="8">
        <f>B10-E10-H10-J10</f>
        <v>7783.6822492480451</v>
      </c>
      <c r="C11" s="8">
        <f t="shared" ref="C11:C42" si="9">-PMT($G$3/12,$C$4+1-A11,B11)</f>
        <v>286.5047680950816</v>
      </c>
      <c r="D11" s="8">
        <f t="shared" si="0"/>
        <v>79.717879036048728</v>
      </c>
      <c r="E11" s="8">
        <f t="shared" si="1"/>
        <v>206.78688905903289</v>
      </c>
      <c r="F11">
        <v>6.7000000000000002E-3</v>
      </c>
      <c r="G11">
        <v>3.2000000000000002E-3</v>
      </c>
      <c r="H11" s="8">
        <f>(B11-E11)*F11</f>
        <v>50.765198913266389</v>
      </c>
      <c r="I11" s="8">
        <f t="shared" si="3"/>
        <v>24.08361651608239</v>
      </c>
      <c r="J11" s="8">
        <f t="shared" si="4"/>
        <v>24.08361651608239</v>
      </c>
      <c r="K11" s="8">
        <f t="shared" si="5"/>
        <v>21.795672947054562</v>
      </c>
      <c r="L11" s="8">
        <f t="shared" si="6"/>
        <v>2.2879435690278265</v>
      </c>
      <c r="M11" s="8">
        <f t="shared" si="7"/>
        <v>9.7296028115600564</v>
      </c>
      <c r="N11" s="8">
        <f t="shared" si="8"/>
        <v>329.82830776581579</v>
      </c>
      <c r="O11" s="8">
        <f>N11/(1+$J$2/12)^(A11-$G$2)</f>
        <v>326.55189169133143</v>
      </c>
    </row>
    <row r="12" spans="1:16" x14ac:dyDescent="0.2">
      <c r="A12">
        <v>30</v>
      </c>
      <c r="B12" s="8">
        <f t="shared" ref="B12:B42" si="10">B11-E11-H11-J11</f>
        <v>7502.0465447596634</v>
      </c>
      <c r="C12" s="8">
        <f t="shared" si="9"/>
        <v>283.67451355316825</v>
      </c>
      <c r="D12" s="8">
        <f t="shared" si="0"/>
        <v>76.833460029246879</v>
      </c>
      <c r="E12" s="8">
        <f t="shared" si="1"/>
        <v>206.84105352392137</v>
      </c>
      <c r="F12">
        <v>6.4999999999999997E-3</v>
      </c>
      <c r="G12">
        <v>3.0000000000000001E-3</v>
      </c>
      <c r="H12" s="8">
        <f t="shared" si="2"/>
        <v>47.418835693032321</v>
      </c>
      <c r="I12" s="8">
        <f t="shared" si="3"/>
        <v>21.743359966628127</v>
      </c>
      <c r="J12" s="8">
        <f>I12</f>
        <v>21.743359966628127</v>
      </c>
      <c r="K12" s="8">
        <f t="shared" si="5"/>
        <v>19.677740769798454</v>
      </c>
      <c r="L12" s="8">
        <f t="shared" si="6"/>
        <v>2.0656191968296715</v>
      </c>
      <c r="M12" s="8">
        <f t="shared" si="7"/>
        <v>9.3775581809495794</v>
      </c>
      <c r="N12" s="8">
        <f t="shared" si="8"/>
        <v>323.78141026208067</v>
      </c>
      <c r="O12" s="8">
        <f>N12/(1+$J$2/12)^(A12-$G$2)</f>
        <v>319.50006205772013</v>
      </c>
    </row>
    <row r="13" spans="1:16" x14ac:dyDescent="0.2">
      <c r="A13">
        <v>31</v>
      </c>
      <c r="B13" s="8">
        <f t="shared" si="10"/>
        <v>7226.0432955760807</v>
      </c>
      <c r="C13" s="8">
        <f t="shared" si="9"/>
        <v>280.98513732742737</v>
      </c>
      <c r="D13" s="8">
        <f>$G$3/12*B13</f>
        <v>74.006726752191696</v>
      </c>
      <c r="E13" s="8">
        <f t="shared" si="1"/>
        <v>206.97841057523567</v>
      </c>
      <c r="F13">
        <v>6.3E-3</v>
      </c>
      <c r="G13">
        <v>2.8E-3</v>
      </c>
      <c r="H13" s="8">
        <f t="shared" si="2"/>
        <v>44.220108775505324</v>
      </c>
      <c r="I13" s="8">
        <f>(B13-E13-H13)*G13</f>
        <v>19.529565373430948</v>
      </c>
      <c r="J13" s="8">
        <f t="shared" si="4"/>
        <v>19.529565373430948</v>
      </c>
      <c r="K13" s="8">
        <f t="shared" si="5"/>
        <v>17.67425666295501</v>
      </c>
      <c r="L13" s="8">
        <f t="shared" si="6"/>
        <v>1.8553087104759396</v>
      </c>
      <c r="M13" s="8">
        <f t="shared" si="7"/>
        <v>9.0325541194701007</v>
      </c>
      <c r="N13" s="8">
        <f t="shared" si="8"/>
        <v>318.02800069393851</v>
      </c>
      <c r="O13" s="8">
        <f>N13/(1+$J$2/12)^(A13-$G$2)</f>
        <v>312.78012915595991</v>
      </c>
    </row>
    <row r="14" spans="1:16" x14ac:dyDescent="0.2">
      <c r="A14">
        <v>32</v>
      </c>
      <c r="B14" s="8">
        <f>B13-E13-H13-J13</f>
        <v>6955.315210851908</v>
      </c>
      <c r="C14" s="8">
        <f t="shared" si="9"/>
        <v>278.43312915557021</v>
      </c>
      <c r="D14" s="8">
        <f t="shared" si="0"/>
        <v>71.234019951141619</v>
      </c>
      <c r="E14" s="8">
        <f t="shared" si="1"/>
        <v>207.19910920442859</v>
      </c>
      <c r="F14">
        <v>6.1999999999999998E-3</v>
      </c>
      <c r="G14">
        <v>2.5999999999999999E-3</v>
      </c>
      <c r="H14" s="8">
        <f t="shared" si="2"/>
        <v>41.838319830214374</v>
      </c>
      <c r="I14" s="8">
        <f t="shared" si="3"/>
        <v>17.436322232724891</v>
      </c>
      <c r="J14" s="8">
        <f t="shared" si="4"/>
        <v>17.436322232724891</v>
      </c>
      <c r="K14" s="8">
        <f t="shared" si="5"/>
        <v>15.779871620616026</v>
      </c>
      <c r="L14" s="8">
        <f t="shared" si="6"/>
        <v>1.6564506121088642</v>
      </c>
      <c r="M14" s="8">
        <f t="shared" si="7"/>
        <v>8.6941440135648858</v>
      </c>
      <c r="N14" s="8">
        <f t="shared" si="8"/>
        <v>313.23375558432855</v>
      </c>
      <c r="O14" s="8">
        <f>N14/(1+$J$2/12)^(A14-$G$2)</f>
        <v>307.04152351917219</v>
      </c>
    </row>
    <row r="15" spans="1:16" x14ac:dyDescent="0.2">
      <c r="A15">
        <v>33</v>
      </c>
      <c r="B15" s="8">
        <f t="shared" si="10"/>
        <v>6688.8414595845406</v>
      </c>
      <c r="C15" s="8">
        <f t="shared" si="9"/>
        <v>275.98740596104324</v>
      </c>
      <c r="D15" s="8">
        <f t="shared" si="0"/>
        <v>68.504884615245004</v>
      </c>
      <c r="E15" s="8">
        <f t="shared" si="1"/>
        <v>207.48252134579823</v>
      </c>
      <c r="F15">
        <v>6.0000000000000001E-3</v>
      </c>
      <c r="G15">
        <v>2.5000000000000001E-3</v>
      </c>
      <c r="H15" s="8">
        <f t="shared" si="2"/>
        <v>38.888153629432459</v>
      </c>
      <c r="I15" s="8">
        <f t="shared" si="3"/>
        <v>16.106176961523278</v>
      </c>
      <c r="J15" s="8">
        <f t="shared" si="4"/>
        <v>16.106176961523278</v>
      </c>
      <c r="K15" s="8">
        <f t="shared" si="5"/>
        <v>14.576090150178567</v>
      </c>
      <c r="L15" s="8">
        <f t="shared" si="6"/>
        <v>1.530086811344711</v>
      </c>
      <c r="M15" s="8">
        <f t="shared" si="7"/>
        <v>8.3610518244806755</v>
      </c>
      <c r="N15" s="8">
        <f t="shared" si="8"/>
        <v>308.04459457733969</v>
      </c>
      <c r="O15" s="8">
        <f>N15/(1+$J$2/12)^(A15-$G$2)</f>
        <v>300.95177303382758</v>
      </c>
    </row>
    <row r="16" spans="1:16" x14ac:dyDescent="0.2">
      <c r="A16">
        <v>34</v>
      </c>
      <c r="B16" s="8">
        <f t="shared" si="10"/>
        <v>6426.3646076477871</v>
      </c>
      <c r="C16" s="8">
        <f t="shared" si="9"/>
        <v>273.64565282146373</v>
      </c>
      <c r="D16" s="8">
        <f t="shared" si="0"/>
        <v>65.816684189992756</v>
      </c>
      <c r="E16" s="8">
        <f t="shared" si="1"/>
        <v>207.82896863147096</v>
      </c>
      <c r="F16">
        <v>5.7999999999999996E-3</v>
      </c>
      <c r="G16">
        <v>2.3E-3</v>
      </c>
      <c r="H16" s="8">
        <f t="shared" si="2"/>
        <v>36.06750670629463</v>
      </c>
      <c r="I16" s="8">
        <f t="shared" si="3"/>
        <v>14.219676704313049</v>
      </c>
      <c r="J16" s="8">
        <f t="shared" si="4"/>
        <v>14.219676704313049</v>
      </c>
      <c r="K16" s="8">
        <f t="shared" si="5"/>
        <v>12.868807417403309</v>
      </c>
      <c r="L16" s="8">
        <f t="shared" si="6"/>
        <v>1.3508692869097392</v>
      </c>
      <c r="M16" s="8">
        <f t="shared" si="7"/>
        <v>8.0329557595597336</v>
      </c>
      <c r="N16" s="8">
        <f t="shared" si="8"/>
        <v>303.03107305510838</v>
      </c>
      <c r="O16" s="8">
        <f>N16/(1+$J$2/12)^(A16-$G$2)</f>
        <v>295.07012231241146</v>
      </c>
    </row>
    <row r="17" spans="1:15" x14ac:dyDescent="0.2">
      <c r="A17">
        <v>35</v>
      </c>
      <c r="B17" s="8">
        <f t="shared" si="10"/>
        <v>6168.2484556057079</v>
      </c>
      <c r="C17" s="8">
        <f t="shared" si="9"/>
        <v>271.43277346661853</v>
      </c>
      <c r="D17" s="8">
        <f t="shared" si="0"/>
        <v>63.173144599495124</v>
      </c>
      <c r="E17" s="8">
        <f t="shared" si="1"/>
        <v>208.25962886712341</v>
      </c>
      <c r="F17">
        <v>5.5999999999999999E-3</v>
      </c>
      <c r="G17">
        <v>2.0999999999999999E-3</v>
      </c>
      <c r="H17" s="8">
        <f t="shared" si="2"/>
        <v>33.375937429736076</v>
      </c>
      <c r="I17" s="8">
        <f t="shared" si="3"/>
        <v>12.445887067548583</v>
      </c>
      <c r="J17" s="8">
        <f t="shared" si="4"/>
        <v>12.445887067548583</v>
      </c>
      <c r="K17" s="8">
        <f t="shared" si="5"/>
        <v>11.263527796131468</v>
      </c>
      <c r="L17" s="8">
        <f t="shared" si="6"/>
        <v>1.1823592714171149</v>
      </c>
      <c r="M17" s="8">
        <f t="shared" si="7"/>
        <v>7.7103105695071354</v>
      </c>
      <c r="N17" s="8">
        <f t="shared" si="8"/>
        <v>298.28075959826458</v>
      </c>
      <c r="O17" s="8">
        <f>N17/(1+$J$2/12)^(A17-$G$2)</f>
        <v>289.47967243476165</v>
      </c>
    </row>
    <row r="18" spans="1:15" x14ac:dyDescent="0.2">
      <c r="A18">
        <v>36</v>
      </c>
      <c r="B18" s="8">
        <f t="shared" si="10"/>
        <v>5914.1670022413</v>
      </c>
      <c r="C18" s="8">
        <f t="shared" si="9"/>
        <v>269.34593316034159</v>
      </c>
      <c r="D18" s="8">
        <f t="shared" si="0"/>
        <v>60.570927047954648</v>
      </c>
      <c r="E18" s="8">
        <f t="shared" si="1"/>
        <v>208.77500611238693</v>
      </c>
      <c r="F18">
        <v>5.4000000000000003E-3</v>
      </c>
      <c r="G18">
        <v>2E-3</v>
      </c>
      <c r="H18" s="8">
        <f t="shared" si="2"/>
        <v>30.809116779096133</v>
      </c>
      <c r="I18" s="8">
        <f t="shared" si="3"/>
        <v>11.349165758699634</v>
      </c>
      <c r="J18" s="8">
        <f t="shared" si="4"/>
        <v>11.349165758699634</v>
      </c>
      <c r="K18" s="8">
        <f t="shared" si="5"/>
        <v>10.270995011623169</v>
      </c>
      <c r="L18" s="8">
        <f t="shared" si="6"/>
        <v>1.078170747076465</v>
      </c>
      <c r="M18" s="8">
        <f t="shared" si="7"/>
        <v>7.3927087528016244</v>
      </c>
      <c r="N18" s="8">
        <f t="shared" si="8"/>
        <v>293.84051193371255</v>
      </c>
      <c r="O18" s="8">
        <f>N18/(1+$J$2/12)^(A18-$G$2)</f>
        <v>284.22302884599247</v>
      </c>
    </row>
    <row r="19" spans="1:15" x14ac:dyDescent="0.2">
      <c r="A19">
        <v>37</v>
      </c>
      <c r="B19" s="8">
        <f t="shared" si="10"/>
        <v>5663.2337135911175</v>
      </c>
      <c r="C19" s="8">
        <f t="shared" si="9"/>
        <v>267.35568219103317</v>
      </c>
      <c r="D19" s="8">
        <f t="shared" si="0"/>
        <v>58.000951950029027</v>
      </c>
      <c r="E19" s="8">
        <f t="shared" si="1"/>
        <v>209.35473024100415</v>
      </c>
      <c r="F19">
        <v>5.1000000000000004E-3</v>
      </c>
      <c r="G19">
        <v>1.9E-3</v>
      </c>
      <c r="H19" s="8">
        <f t="shared" si="2"/>
        <v>27.814782815085579</v>
      </c>
      <c r="I19" s="8">
        <f t="shared" si="3"/>
        <v>10.309521981016552</v>
      </c>
      <c r="J19" s="8">
        <f t="shared" si="4"/>
        <v>10.309521981016552</v>
      </c>
      <c r="K19" s="8">
        <f t="shared" si="5"/>
        <v>9.3301173928199788</v>
      </c>
      <c r="L19" s="8">
        <f t="shared" si="6"/>
        <v>0.97940458819657217</v>
      </c>
      <c r="M19" s="8">
        <f t="shared" si="7"/>
        <v>7.0790421419888965</v>
      </c>
      <c r="N19" s="8">
        <f t="shared" si="8"/>
        <v>289.07082745232645</v>
      </c>
      <c r="O19" s="8">
        <f>N19/(1+$J$2/12)^(A19-$G$2)</f>
        <v>278.68052241239332</v>
      </c>
    </row>
    <row r="20" spans="1:15" x14ac:dyDescent="0.2">
      <c r="A20">
        <v>38</v>
      </c>
      <c r="B20" s="8">
        <f t="shared" si="10"/>
        <v>5415.7546785540108</v>
      </c>
      <c r="C20" s="8">
        <f t="shared" si="9"/>
        <v>265.48678309225636</v>
      </c>
      <c r="D20" s="8">
        <f t="shared" si="0"/>
        <v>55.466354166190655</v>
      </c>
      <c r="E20" s="8">
        <f t="shared" si="1"/>
        <v>210.0204289260657</v>
      </c>
      <c r="F20">
        <v>4.8999999999999998E-3</v>
      </c>
      <c r="G20">
        <v>1.6999999999999999E-3</v>
      </c>
      <c r="H20" s="8">
        <f t="shared" si="2"/>
        <v>25.508097823176932</v>
      </c>
      <c r="I20" s="8">
        <f t="shared" si="3"/>
        <v>8.8063844580681057</v>
      </c>
      <c r="J20" s="8">
        <f t="shared" si="4"/>
        <v>8.8063844580681057</v>
      </c>
      <c r="K20" s="8">
        <f t="shared" si="5"/>
        <v>7.9697779345516357</v>
      </c>
      <c r="L20" s="8">
        <f t="shared" si="6"/>
        <v>0.8366065235164698</v>
      </c>
      <c r="M20" s="8">
        <f t="shared" si="7"/>
        <v>6.7696933481925123</v>
      </c>
      <c r="N20" s="8">
        <f t="shared" si="8"/>
        <v>285.06179409075725</v>
      </c>
      <c r="O20" s="8">
        <f>N20/(1+$J$2/12)^(A20-$G$2)</f>
        <v>273.90258035728931</v>
      </c>
    </row>
    <row r="21" spans="1:15" x14ac:dyDescent="0.2">
      <c r="A21">
        <v>39</v>
      </c>
      <c r="B21" s="8">
        <f t="shared" si="10"/>
        <v>5171.4197673466997</v>
      </c>
      <c r="C21" s="8">
        <f t="shared" si="9"/>
        <v>263.73678182875062</v>
      </c>
      <c r="D21" s="8">
        <f t="shared" si="0"/>
        <v>52.963957450575784</v>
      </c>
      <c r="E21" s="8">
        <f t="shared" si="1"/>
        <v>210.77282437817485</v>
      </c>
      <c r="F21">
        <v>4.7000000000000002E-3</v>
      </c>
      <c r="G21">
        <v>1.6000000000000001E-3</v>
      </c>
      <c r="H21" s="8">
        <f t="shared" si="2"/>
        <v>23.315040631952069</v>
      </c>
      <c r="I21" s="8">
        <f t="shared" si="3"/>
        <v>7.8997310437385169</v>
      </c>
      <c r="J21" s="8">
        <f t="shared" si="4"/>
        <v>7.8997310437385169</v>
      </c>
      <c r="K21" s="8">
        <f t="shared" si="5"/>
        <v>7.1492565945833579</v>
      </c>
      <c r="L21" s="8">
        <f t="shared" si="6"/>
        <v>0.75047444915515893</v>
      </c>
      <c r="M21" s="8">
        <f t="shared" si="7"/>
        <v>6.4642747091833748</v>
      </c>
      <c r="N21" s="8">
        <f t="shared" si="8"/>
        <v>281.33802220067446</v>
      </c>
      <c r="O21" s="8">
        <f>N21/(1+$J$2/12)^(A21-$G$2)</f>
        <v>269.42649334376074</v>
      </c>
    </row>
    <row r="22" spans="1:15" x14ac:dyDescent="0.2">
      <c r="A22">
        <v>40</v>
      </c>
      <c r="B22" s="8">
        <f t="shared" si="10"/>
        <v>4929.432171292834</v>
      </c>
      <c r="C22" s="8">
        <f t="shared" si="9"/>
        <v>262.07722340382878</v>
      </c>
      <c r="D22" s="8">
        <f t="shared" si="0"/>
        <v>50.485601154324108</v>
      </c>
      <c r="E22" s="8">
        <f t="shared" si="1"/>
        <v>211.59162224950467</v>
      </c>
      <c r="F22">
        <v>4.4999999999999997E-3</v>
      </c>
      <c r="G22">
        <v>1.5E-3</v>
      </c>
      <c r="H22" s="8">
        <f t="shared" si="2"/>
        <v>21.230282470694981</v>
      </c>
      <c r="I22" s="8">
        <f t="shared" si="3"/>
        <v>7.0449153998589527</v>
      </c>
      <c r="J22" s="8">
        <f t="shared" si="4"/>
        <v>7.0449153998589527</v>
      </c>
      <c r="K22" s="8">
        <f t="shared" si="5"/>
        <v>6.3756484368723525</v>
      </c>
      <c r="L22" s="8">
        <f t="shared" si="6"/>
        <v>0.66926696298660027</v>
      </c>
      <c r="M22" s="8">
        <f t="shared" si="7"/>
        <v>6.1617902141160421</v>
      </c>
      <c r="N22" s="8">
        <f t="shared" si="8"/>
        <v>277.81498262339437</v>
      </c>
      <c r="O22" s="8">
        <f>N22/(1+$J$2/12)^(A22-$G$2)</f>
        <v>265.16871948577568</v>
      </c>
    </row>
    <row r="23" spans="1:15" x14ac:dyDescent="0.2">
      <c r="A23">
        <v>41</v>
      </c>
      <c r="B23" s="8">
        <f t="shared" si="10"/>
        <v>4689.565351172776</v>
      </c>
      <c r="C23" s="8">
        <f t="shared" si="9"/>
        <v>260.50652908466384</v>
      </c>
      <c r="D23" s="8">
        <f t="shared" si="0"/>
        <v>48.028965138261178</v>
      </c>
      <c r="E23" s="8">
        <f t="shared" si="1"/>
        <v>212.47756394640265</v>
      </c>
      <c r="F23">
        <v>4.3E-3</v>
      </c>
      <c r="G23">
        <v>1.4E-3</v>
      </c>
      <c r="H23" s="8">
        <f t="shared" si="2"/>
        <v>19.251477485073405</v>
      </c>
      <c r="I23" s="8">
        <f t="shared" si="3"/>
        <v>6.24097083363782</v>
      </c>
      <c r="J23" s="8">
        <f t="shared" si="4"/>
        <v>6.24097083363782</v>
      </c>
      <c r="K23" s="8">
        <f t="shared" si="5"/>
        <v>5.6480786044422269</v>
      </c>
      <c r="L23" s="8">
        <f t="shared" si="6"/>
        <v>0.5928922291955927</v>
      </c>
      <c r="M23" s="8">
        <f t="shared" si="7"/>
        <v>5.8619566889659689</v>
      </c>
      <c r="N23" s="8">
        <f t="shared" si="8"/>
        <v>274.48894210996684</v>
      </c>
      <c r="O23" s="8">
        <f>N23/(1+$J$2/12)^(A23-$G$2)</f>
        <v>261.12366960256821</v>
      </c>
    </row>
    <row r="24" spans="1:15" x14ac:dyDescent="0.2">
      <c r="A24">
        <v>42</v>
      </c>
      <c r="B24" s="8">
        <f t="shared" si="10"/>
        <v>4451.5953389076622</v>
      </c>
      <c r="C24" s="8">
        <f t="shared" si="9"/>
        <v>259.02321011818634</v>
      </c>
      <c r="D24" s="8">
        <f t="shared" si="0"/>
        <v>45.591755595979308</v>
      </c>
      <c r="E24" s="8">
        <f t="shared" si="1"/>
        <v>213.43145452220705</v>
      </c>
      <c r="F24">
        <v>4.1000000000000003E-3</v>
      </c>
      <c r="G24">
        <v>1.2999999999999999E-3</v>
      </c>
      <c r="H24" s="8">
        <f t="shared" si="2"/>
        <v>17.376471925980368</v>
      </c>
      <c r="I24" s="8">
        <f t="shared" si="3"/>
        <v>5.4870236361973168</v>
      </c>
      <c r="J24" s="8">
        <f t="shared" si="4"/>
        <v>5.4870236361973168</v>
      </c>
      <c r="K24" s="8">
        <f t="shared" si="5"/>
        <v>4.965756390758572</v>
      </c>
      <c r="L24" s="8">
        <f t="shared" si="6"/>
        <v>0.52126724543874492</v>
      </c>
      <c r="M24" s="8">
        <f t="shared" si="7"/>
        <v>5.5644941736345777</v>
      </c>
      <c r="N24" s="8">
        <f t="shared" si="8"/>
        <v>271.3564551159709</v>
      </c>
      <c r="O24" s="8">
        <f>N24/(1+$J$2/12)^(A24-$G$2)</f>
        <v>257.28608774018511</v>
      </c>
    </row>
    <row r="25" spans="1:15" x14ac:dyDescent="0.2">
      <c r="A25">
        <v>43</v>
      </c>
      <c r="B25" s="8">
        <f t="shared" si="10"/>
        <v>4215.300388823277</v>
      </c>
      <c r="C25" s="8">
        <f t="shared" si="9"/>
        <v>257.62586537725809</v>
      </c>
      <c r="D25" s="8">
        <f t="shared" si="0"/>
        <v>43.171701482198394</v>
      </c>
      <c r="E25" s="8">
        <f t="shared" si="1"/>
        <v>214.45416389505971</v>
      </c>
      <c r="F25">
        <v>3.8E-3</v>
      </c>
      <c r="G25">
        <v>1.1999999999999999E-3</v>
      </c>
      <c r="H25" s="8">
        <f t="shared" si="2"/>
        <v>15.203215654727225</v>
      </c>
      <c r="I25" s="8">
        <f t="shared" si="3"/>
        <v>4.7827716111281884</v>
      </c>
      <c r="J25" s="8">
        <f t="shared" si="4"/>
        <v>4.7827716111281884</v>
      </c>
      <c r="K25" s="8">
        <f t="shared" si="5"/>
        <v>4.328408308071011</v>
      </c>
      <c r="L25" s="8">
        <f t="shared" si="6"/>
        <v>0.45436330305717776</v>
      </c>
      <c r="M25" s="8">
        <f t="shared" si="7"/>
        <v>5.2691254860290959</v>
      </c>
      <c r="N25" s="8">
        <f t="shared" si="8"/>
        <v>268.01431884901336</v>
      </c>
      <c r="O25" s="8">
        <f>N25/(1+$J$2/12)^(A25-$G$2)</f>
        <v>253.2730044818662</v>
      </c>
    </row>
    <row r="26" spans="1:15" x14ac:dyDescent="0.2">
      <c r="A26">
        <v>44</v>
      </c>
      <c r="B26" s="8">
        <f t="shared" si="10"/>
        <v>3980.8602376623621</v>
      </c>
      <c r="C26" s="8">
        <f t="shared" si="9"/>
        <v>256.33891082431791</v>
      </c>
      <c r="D26" s="8">
        <f t="shared" si="0"/>
        <v>40.770643600725357</v>
      </c>
      <c r="E26" s="8">
        <f t="shared" si="1"/>
        <v>215.56826722359256</v>
      </c>
      <c r="F26">
        <v>3.5999999999999999E-3</v>
      </c>
      <c r="G26">
        <v>1.1000000000000001E-3</v>
      </c>
      <c r="H26" s="8">
        <f t="shared" si="2"/>
        <v>13.55505109357957</v>
      </c>
      <c r="I26" s="8">
        <f t="shared" si="3"/>
        <v>4.1269106112797092</v>
      </c>
      <c r="J26" s="8">
        <f t="shared" si="4"/>
        <v>4.1269106112797092</v>
      </c>
      <c r="K26" s="8">
        <f t="shared" si="5"/>
        <v>3.734854103208137</v>
      </c>
      <c r="L26" s="8">
        <f t="shared" si="6"/>
        <v>0.39205650807157227</v>
      </c>
      <c r="M26" s="8">
        <f t="shared" si="7"/>
        <v>4.9760752970779523</v>
      </c>
      <c r="N26" s="8">
        <f t="shared" si="8"/>
        <v>265.30994312889106</v>
      </c>
      <c r="O26" s="8">
        <f>N26/(1+$J$2/12)^(A26-$G$2)</f>
        <v>249.88442665344374</v>
      </c>
    </row>
    <row r="27" spans="1:15" x14ac:dyDescent="0.2">
      <c r="A27">
        <v>45</v>
      </c>
      <c r="B27" s="8">
        <f t="shared" si="10"/>
        <v>3747.6100087339105</v>
      </c>
      <c r="C27" s="8">
        <f t="shared" si="9"/>
        <v>255.13513304553047</v>
      </c>
      <c r="D27" s="8">
        <f t="shared" si="0"/>
        <v>38.381772506116462</v>
      </c>
      <c r="E27" s="8">
        <f t="shared" si="1"/>
        <v>216.75336053941402</v>
      </c>
      <c r="F27">
        <v>3.3999999999999998E-3</v>
      </c>
      <c r="G27">
        <v>1E-3</v>
      </c>
      <c r="H27" s="8">
        <f t="shared" si="2"/>
        <v>12.004912603861287</v>
      </c>
      <c r="I27" s="8">
        <f t="shared" si="3"/>
        <v>3.5188517355906352</v>
      </c>
      <c r="J27" s="8">
        <f t="shared" si="4"/>
        <v>3.5188517355906352</v>
      </c>
      <c r="K27" s="8">
        <f t="shared" si="5"/>
        <v>3.1845608207095251</v>
      </c>
      <c r="L27" s="8">
        <f t="shared" si="6"/>
        <v>0.33429091488111023</v>
      </c>
      <c r="M27" s="8">
        <f t="shared" si="7"/>
        <v>4.6845125109173882</v>
      </c>
      <c r="N27" s="8">
        <f t="shared" si="8"/>
        <v>262.78982405335552</v>
      </c>
      <c r="O27" s="8">
        <f>N27/(1+$J$2/12)^(A27-$G$2)</f>
        <v>246.68853594628109</v>
      </c>
    </row>
    <row r="28" spans="1:15" x14ac:dyDescent="0.2">
      <c r="A28">
        <v>46</v>
      </c>
      <c r="B28" s="8">
        <f t="shared" si="10"/>
        <v>3515.3328838550447</v>
      </c>
      <c r="C28" s="8">
        <f t="shared" si="9"/>
        <v>254.01340591958254</v>
      </c>
      <c r="D28" s="8">
        <f t="shared" si="0"/>
        <v>36.002867618815415</v>
      </c>
      <c r="E28" s="8">
        <f t="shared" si="1"/>
        <v>218.01053830076711</v>
      </c>
      <c r="F28">
        <v>3.0999999999999999E-3</v>
      </c>
      <c r="G28">
        <v>8.9999999999999998E-4</v>
      </c>
      <c r="H28" s="8">
        <f t="shared" si="2"/>
        <v>10.221699271218259</v>
      </c>
      <c r="I28" s="8">
        <f t="shared" si="3"/>
        <v>2.9583905816547533</v>
      </c>
      <c r="J28" s="8">
        <f t="shared" si="4"/>
        <v>2.9583905816547533</v>
      </c>
      <c r="K28" s="8">
        <f t="shared" si="5"/>
        <v>2.6773434763975517</v>
      </c>
      <c r="L28" s="8">
        <f t="shared" si="6"/>
        <v>0.2810471052572015</v>
      </c>
      <c r="M28" s="8">
        <f t="shared" si="7"/>
        <v>4.3941661048188054</v>
      </c>
      <c r="N28" s="8">
        <f t="shared" si="8"/>
        <v>260.12198619123922</v>
      </c>
      <c r="O28" s="8">
        <f>N28/(1+$J$2/12)^(A28-$G$2)</f>
        <v>243.37291503936532</v>
      </c>
    </row>
    <row r="29" spans="1:15" x14ac:dyDescent="0.2">
      <c r="A29">
        <v>47</v>
      </c>
      <c r="B29" s="8">
        <f t="shared" si="10"/>
        <v>3284.1422557014043</v>
      </c>
      <c r="C29" s="8">
        <f t="shared" si="9"/>
        <v>252.99806099330672</v>
      </c>
      <c r="D29" s="8">
        <f t="shared" si="0"/>
        <v>33.635090268808547</v>
      </c>
      <c r="E29" s="8">
        <f t="shared" si="1"/>
        <v>219.36297072449818</v>
      </c>
      <c r="F29">
        <v>2.8999999999999998E-3</v>
      </c>
      <c r="G29">
        <v>8.0000000000000004E-4</v>
      </c>
      <c r="H29" s="8">
        <f t="shared" si="2"/>
        <v>8.8878599264330269</v>
      </c>
      <c r="I29" s="8">
        <f t="shared" si="3"/>
        <v>2.4447131400403785</v>
      </c>
      <c r="J29" s="8">
        <f t="shared" si="4"/>
        <v>2.4447131400403785</v>
      </c>
      <c r="K29" s="8">
        <f t="shared" si="5"/>
        <v>2.2124653917365427</v>
      </c>
      <c r="L29" s="8">
        <f t="shared" si="6"/>
        <v>0.2322477483038359</v>
      </c>
      <c r="M29" s="8">
        <f t="shared" si="7"/>
        <v>4.1051778196267552</v>
      </c>
      <c r="N29" s="8">
        <f t="shared" si="8"/>
        <v>258.01299084841685</v>
      </c>
      <c r="O29" s="8">
        <f>N29/(1+$J$2/12)^(A29-$G$2)</f>
        <v>240.59772400523448</v>
      </c>
    </row>
    <row r="30" spans="1:15" x14ac:dyDescent="0.2">
      <c r="A30">
        <v>48</v>
      </c>
      <c r="B30" s="8">
        <f t="shared" si="10"/>
        <v>3053.4467119104329</v>
      </c>
      <c r="C30" s="8">
        <f t="shared" si="9"/>
        <v>252.06255512313294</v>
      </c>
      <c r="D30" s="8">
        <f t="shared" si="0"/>
        <v>31.272383407816015</v>
      </c>
      <c r="E30" s="8">
        <f t="shared" si="1"/>
        <v>220.79017171531692</v>
      </c>
      <c r="F30">
        <v>2.7000000000000001E-3</v>
      </c>
      <c r="G30">
        <v>6.9999999999999999E-4</v>
      </c>
      <c r="H30" s="8">
        <f t="shared" si="2"/>
        <v>7.6481726585268142</v>
      </c>
      <c r="I30" s="8">
        <f t="shared" si="3"/>
        <v>1.9775058572756126</v>
      </c>
      <c r="J30" s="8">
        <f t="shared" si="4"/>
        <v>1.9775058572756126</v>
      </c>
      <c r="K30" s="8">
        <f t="shared" si="5"/>
        <v>1.7896428008344294</v>
      </c>
      <c r="L30" s="8">
        <f t="shared" si="6"/>
        <v>0.18786305644118315</v>
      </c>
      <c r="M30" s="8">
        <f t="shared" si="7"/>
        <v>3.8168083898880414</v>
      </c>
      <c r="N30" s="8">
        <f t="shared" si="8"/>
        <v>256.08178244821289</v>
      </c>
      <c r="O30" s="8">
        <f>N30/(1+$J$2/12)^(A30-$G$2)</f>
        <v>238.00352253084338</v>
      </c>
    </row>
    <row r="31" spans="1:15" x14ac:dyDescent="0.2">
      <c r="A31">
        <v>49</v>
      </c>
      <c r="B31" s="8">
        <f t="shared" si="10"/>
        <v>2823.0308616793141</v>
      </c>
      <c r="C31" s="8">
        <f t="shared" si="9"/>
        <v>251.20601883394355</v>
      </c>
      <c r="D31" s="8">
        <f t="shared" si="0"/>
        <v>28.912541075032308</v>
      </c>
      <c r="E31" s="8">
        <f t="shared" si="1"/>
        <v>222.29347775891125</v>
      </c>
      <c r="F31">
        <v>2.3999999999999998E-3</v>
      </c>
      <c r="G31">
        <v>6.9999999999999999E-4</v>
      </c>
      <c r="H31" s="8">
        <f t="shared" si="2"/>
        <v>6.241769721408966</v>
      </c>
      <c r="I31" s="8">
        <f t="shared" si="3"/>
        <v>1.8161469299392956</v>
      </c>
      <c r="J31" s="8">
        <f t="shared" si="4"/>
        <v>1.8161469299392956</v>
      </c>
      <c r="K31" s="8">
        <f t="shared" si="5"/>
        <v>1.6436129715950625</v>
      </c>
      <c r="L31" s="8">
        <f t="shared" si="6"/>
        <v>0.17253395834423305</v>
      </c>
      <c r="M31" s="8">
        <f t="shared" si="7"/>
        <v>3.5287885770991423</v>
      </c>
      <c r="N31" s="8">
        <f t="shared" si="8"/>
        <v>254.09153393659761</v>
      </c>
      <c r="O31" s="8">
        <f>N31/(1+$J$2/12)^(A31-$G$2)</f>
        <v>235.3692128639382</v>
      </c>
    </row>
    <row r="32" spans="1:15" x14ac:dyDescent="0.2">
      <c r="A32">
        <v>50</v>
      </c>
      <c r="B32" s="8">
        <f t="shared" si="10"/>
        <v>2592.6794672690544</v>
      </c>
      <c r="C32" s="8">
        <f t="shared" si="9"/>
        <v>250.42770220166997</v>
      </c>
      <c r="D32" s="8">
        <f t="shared" si="0"/>
        <v>26.553358877280566</v>
      </c>
      <c r="E32" s="8">
        <f t="shared" si="1"/>
        <v>223.8743433243894</v>
      </c>
      <c r="F32">
        <v>2.2000000000000001E-3</v>
      </c>
      <c r="G32">
        <v>5.9999999999999995E-4</v>
      </c>
      <c r="H32" s="8">
        <f t="shared" si="2"/>
        <v>5.2113712726782628</v>
      </c>
      <c r="I32" s="8">
        <f t="shared" si="3"/>
        <v>1.418156251603192</v>
      </c>
      <c r="J32" s="8">
        <f t="shared" si="4"/>
        <v>1.418156251603192</v>
      </c>
      <c r="K32" s="8">
        <f t="shared" si="5"/>
        <v>1.2834314077008888</v>
      </c>
      <c r="L32" s="8">
        <f t="shared" si="6"/>
        <v>0.13472484390230322</v>
      </c>
      <c r="M32" s="8">
        <f t="shared" si="7"/>
        <v>3.240849334086318</v>
      </c>
      <c r="N32" s="8">
        <f t="shared" si="8"/>
        <v>252.53294898416422</v>
      </c>
      <c r="O32" s="8">
        <f>N32/(1+$J$2/12)^(A32-$G$2)</f>
        <v>233.14830867776345</v>
      </c>
    </row>
    <row r="33" spans="1:15" x14ac:dyDescent="0.2">
      <c r="A33">
        <v>51</v>
      </c>
      <c r="B33" s="8">
        <f t="shared" si="10"/>
        <v>2362.1755964203835</v>
      </c>
      <c r="C33" s="8">
        <f t="shared" si="9"/>
        <v>249.7268352000722</v>
      </c>
      <c r="D33" s="8">
        <f t="shared" si="0"/>
        <v>24.192615066672094</v>
      </c>
      <c r="E33" s="8">
        <f t="shared" si="1"/>
        <v>225.53422013340011</v>
      </c>
      <c r="F33">
        <v>2E-3</v>
      </c>
      <c r="G33">
        <v>5.0000000000000001E-4</v>
      </c>
      <c r="H33" s="8">
        <f t="shared" si="2"/>
        <v>4.2732827525739667</v>
      </c>
      <c r="I33" s="8">
        <f t="shared" si="3"/>
        <v>1.0661840467672048</v>
      </c>
      <c r="J33" s="8">
        <f t="shared" si="4"/>
        <v>1.0661840467672048</v>
      </c>
      <c r="K33" s="8">
        <f t="shared" si="5"/>
        <v>0.96489656232432042</v>
      </c>
      <c r="L33" s="8">
        <f t="shared" si="6"/>
        <v>0.10128748444288442</v>
      </c>
      <c r="M33" s="8">
        <f t="shared" si="7"/>
        <v>2.952719495525479</v>
      </c>
      <c r="N33" s="8">
        <f t="shared" si="8"/>
        <v>251.14868594156357</v>
      </c>
      <c r="O33" s="8">
        <f>N33/(1+$J$2/12)^(A33-$G$2)</f>
        <v>231.09996959172045</v>
      </c>
    </row>
    <row r="34" spans="1:15" x14ac:dyDescent="0.2">
      <c r="A34">
        <v>52</v>
      </c>
      <c r="B34" s="8">
        <f t="shared" si="10"/>
        <v>2131.3019094876422</v>
      </c>
      <c r="C34" s="8">
        <f t="shared" si="9"/>
        <v>249.10276783890723</v>
      </c>
      <c r="D34" s="8">
        <f t="shared" si="0"/>
        <v>21.828083723002603</v>
      </c>
      <c r="E34" s="8">
        <f t="shared" si="1"/>
        <v>227.27468411590462</v>
      </c>
      <c r="F34">
        <v>1.6999999999999999E-3</v>
      </c>
      <c r="G34">
        <v>5.0000000000000001E-4</v>
      </c>
      <c r="H34" s="8">
        <f t="shared" si="2"/>
        <v>3.2368462831319538</v>
      </c>
      <c r="I34" s="8">
        <f t="shared" si="3"/>
        <v>0.95039518954430291</v>
      </c>
      <c r="J34" s="8">
        <f t="shared" si="4"/>
        <v>0.95039518954430291</v>
      </c>
      <c r="K34" s="8">
        <f t="shared" si="5"/>
        <v>0.86010764653759419</v>
      </c>
      <c r="L34" s="8">
        <f t="shared" si="6"/>
        <v>9.0287543006708756E-2</v>
      </c>
      <c r="M34" s="8">
        <f t="shared" si="7"/>
        <v>2.6641273868595525</v>
      </c>
      <c r="N34" s="8">
        <f t="shared" si="8"/>
        <v>249.76577427818634</v>
      </c>
      <c r="O34" s="8">
        <f>N34/(1+$J$2/12)^(A34-$G$2)</f>
        <v>229.06390674966269</v>
      </c>
    </row>
    <row r="35" spans="1:15" x14ac:dyDescent="0.2">
      <c r="A35">
        <v>53</v>
      </c>
      <c r="B35" s="8">
        <f t="shared" si="10"/>
        <v>1899.8399838990615</v>
      </c>
      <c r="C35" s="8">
        <f t="shared" si="9"/>
        <v>248.55495348701433</v>
      </c>
      <c r="D35" s="8">
        <f t="shared" si="0"/>
        <v>19.457527835099555</v>
      </c>
      <c r="E35" s="8">
        <f t="shared" si="1"/>
        <v>229.09742565191476</v>
      </c>
      <c r="F35">
        <v>1.5E-3</v>
      </c>
      <c r="G35">
        <v>4.0000000000000002E-4</v>
      </c>
      <c r="H35" s="8">
        <f t="shared" si="2"/>
        <v>2.5061138373707199</v>
      </c>
      <c r="I35" s="8">
        <f t="shared" si="3"/>
        <v>0.66729457776391043</v>
      </c>
      <c r="J35" s="8">
        <f t="shared" si="4"/>
        <v>0.66729457776391043</v>
      </c>
      <c r="K35" s="8">
        <f t="shared" si="5"/>
        <v>0.60390159287633893</v>
      </c>
      <c r="L35" s="8">
        <f t="shared" si="6"/>
        <v>6.3392984887571474E-2</v>
      </c>
      <c r="M35" s="8">
        <f t="shared" si="7"/>
        <v>2.3747999798738268</v>
      </c>
      <c r="N35" s="8">
        <f t="shared" si="8"/>
        <v>248.74966032939881</v>
      </c>
      <c r="O35" s="8">
        <f>N35/(1+$J$2/12)^(A35-$G$2)</f>
        <v>227.37409986674643</v>
      </c>
    </row>
    <row r="36" spans="1:15" x14ac:dyDescent="0.2">
      <c r="A36">
        <v>54</v>
      </c>
      <c r="B36" s="8">
        <f t="shared" si="10"/>
        <v>1667.569149832012</v>
      </c>
      <c r="C36" s="8">
        <f t="shared" si="9"/>
        <v>248.08284820836101</v>
      </c>
      <c r="D36" s="8">
        <f t="shared" si="0"/>
        <v>17.078687376196189</v>
      </c>
      <c r="E36" s="8">
        <f t="shared" si="1"/>
        <v>231.00416083216481</v>
      </c>
      <c r="F36">
        <v>1.2999999999999999E-3</v>
      </c>
      <c r="G36">
        <v>4.0000000000000002E-4</v>
      </c>
      <c r="H36" s="8">
        <f t="shared" si="2"/>
        <v>1.8675344856998013</v>
      </c>
      <c r="I36" s="8">
        <f t="shared" si="3"/>
        <v>0.57387898180565899</v>
      </c>
      <c r="J36" s="8">
        <f t="shared" si="4"/>
        <v>0.57387898180565899</v>
      </c>
      <c r="K36" s="8">
        <f t="shared" si="5"/>
        <v>0.51936047853412137</v>
      </c>
      <c r="L36" s="8">
        <f t="shared" si="6"/>
        <v>5.4518503271537587E-2</v>
      </c>
      <c r="M36" s="8">
        <f t="shared" si="7"/>
        <v>2.084461437290015</v>
      </c>
      <c r="N36" s="8">
        <f t="shared" si="8"/>
        <v>247.92043976004234</v>
      </c>
      <c r="O36" s="8">
        <f>N36/(1+$J$2/12)^(A36-$G$2)</f>
        <v>225.86325836697111</v>
      </c>
    </row>
    <row r="37" spans="1:15" x14ac:dyDescent="0.2">
      <c r="A37">
        <v>55</v>
      </c>
      <c r="B37" s="8">
        <f t="shared" si="10"/>
        <v>1434.1235755323419</v>
      </c>
      <c r="C37" s="8">
        <f t="shared" si="9"/>
        <v>247.66123636948797</v>
      </c>
      <c r="D37" s="8">
        <f t="shared" si="0"/>
        <v>14.687815619410401</v>
      </c>
      <c r="E37" s="8">
        <f t="shared" si="1"/>
        <v>232.97342075007757</v>
      </c>
      <c r="F37">
        <v>1.1000000000000001E-3</v>
      </c>
      <c r="G37">
        <v>2.9999999999999997E-4</v>
      </c>
      <c r="H37" s="8">
        <f t="shared" si="2"/>
        <v>1.3212651702604907</v>
      </c>
      <c r="I37" s="8">
        <f t="shared" si="3"/>
        <v>0.35994866688360111</v>
      </c>
      <c r="J37" s="8">
        <f t="shared" si="4"/>
        <v>0.35994866688360111</v>
      </c>
      <c r="K37" s="8">
        <f t="shared" si="5"/>
        <v>0.32575354352965902</v>
      </c>
      <c r="L37" s="8">
        <f t="shared" si="6"/>
        <v>3.4195123353942099E-2</v>
      </c>
      <c r="M37" s="8">
        <f t="shared" si="7"/>
        <v>1.7926544694154272</v>
      </c>
      <c r="N37" s="8">
        <f t="shared" si="8"/>
        <v>247.22404219368698</v>
      </c>
      <c r="O37" s="8">
        <f>N37/(1+$J$2/12)^(A37-$G$2)</f>
        <v>224.48054994920514</v>
      </c>
    </row>
    <row r="38" spans="1:15" x14ac:dyDescent="0.2">
      <c r="A38">
        <v>56</v>
      </c>
      <c r="B38" s="8">
        <f t="shared" si="10"/>
        <v>1199.4689409451203</v>
      </c>
      <c r="C38" s="8">
        <f t="shared" si="9"/>
        <v>247.3145923667787</v>
      </c>
      <c r="D38" s="8">
        <f t="shared" si="0"/>
        <v>12.284561070179606</v>
      </c>
      <c r="E38" s="8">
        <f t="shared" si="1"/>
        <v>235.03003129659908</v>
      </c>
      <c r="F38">
        <v>8.0000000000000004E-4</v>
      </c>
      <c r="G38">
        <v>2.9999999999999997E-4</v>
      </c>
      <c r="H38" s="8">
        <f t="shared" si="2"/>
        <v>0.77155112771881695</v>
      </c>
      <c r="I38" s="8">
        <f t="shared" si="3"/>
        <v>0.28910020755624072</v>
      </c>
      <c r="J38" s="8">
        <f t="shared" si="4"/>
        <v>0.28910020755624072</v>
      </c>
      <c r="K38" s="8">
        <f t="shared" si="5"/>
        <v>0.26163568783839786</v>
      </c>
      <c r="L38" s="8">
        <f t="shared" si="6"/>
        <v>2.7464519717842861E-2</v>
      </c>
      <c r="M38" s="8">
        <f t="shared" si="7"/>
        <v>1.4993361761814004</v>
      </c>
      <c r="N38" s="8">
        <f t="shared" si="8"/>
        <v>246.61427183803397</v>
      </c>
      <c r="O38" s="8">
        <f>N38/(1+$J$2/12)^(A38-$G$2)</f>
        <v>223.18293259606818</v>
      </c>
    </row>
    <row r="39" spans="1:15" x14ac:dyDescent="0.2">
      <c r="A39">
        <v>57</v>
      </c>
      <c r="B39" s="8">
        <f t="shared" si="10"/>
        <v>963.37825831324619</v>
      </c>
      <c r="C39" s="8">
        <f t="shared" si="9"/>
        <v>247.0426056706774</v>
      </c>
      <c r="D39" s="8">
        <f t="shared" si="0"/>
        <v>9.8665989955581619</v>
      </c>
      <c r="E39" s="8">
        <f t="shared" si="1"/>
        <v>237.17600667511925</v>
      </c>
      <c r="F39">
        <v>5.9999999999999995E-4</v>
      </c>
      <c r="G39">
        <v>2.0000000000000001E-4</v>
      </c>
      <c r="H39" s="8">
        <f t="shared" si="2"/>
        <v>0.43572135098287607</v>
      </c>
      <c r="I39" s="8">
        <f t="shared" si="3"/>
        <v>0.14515330605742879</v>
      </c>
      <c r="J39" s="8">
        <f t="shared" si="4"/>
        <v>0.14515330605742879</v>
      </c>
      <c r="K39" s="8">
        <f t="shared" si="5"/>
        <v>0.13136374198197306</v>
      </c>
      <c r="L39" s="8">
        <f t="shared" si="6"/>
        <v>1.3789564075455731E-2</v>
      </c>
      <c r="M39" s="8">
        <f t="shared" si="7"/>
        <v>1.2042228228915577</v>
      </c>
      <c r="N39" s="8">
        <f t="shared" si="8"/>
        <v>246.28789376284419</v>
      </c>
      <c r="O39" s="8">
        <f>N39/(1+$J$2/12)^(A39-$G$2)</f>
        <v>222.14707413925092</v>
      </c>
    </row>
    <row r="40" spans="1:15" x14ac:dyDescent="0.2">
      <c r="A40">
        <v>58</v>
      </c>
      <c r="B40" s="8">
        <f t="shared" si="10"/>
        <v>725.62137698108654</v>
      </c>
      <c r="C40" s="8">
        <f t="shared" si="9"/>
        <v>246.84500123125355</v>
      </c>
      <c r="D40" s="8">
        <f t="shared" si="0"/>
        <v>7.4315722692479609</v>
      </c>
      <c r="E40" s="8">
        <f t="shared" si="1"/>
        <v>239.41342896200558</v>
      </c>
      <c r="F40">
        <v>4.0000000000000002E-4</v>
      </c>
      <c r="G40">
        <v>2.0000000000000001E-4</v>
      </c>
      <c r="H40" s="8">
        <f t="shared" si="2"/>
        <v>0.19448317920763239</v>
      </c>
      <c r="I40" s="8">
        <f t="shared" si="3"/>
        <v>9.7202692967974666E-2</v>
      </c>
      <c r="J40" s="8">
        <f t="shared" si="4"/>
        <v>9.7202692967974666E-2</v>
      </c>
      <c r="K40" s="8">
        <f t="shared" si="5"/>
        <v>8.7968437136017069E-2</v>
      </c>
      <c r="L40" s="8">
        <f t="shared" si="6"/>
        <v>9.2342558319575899E-3</v>
      </c>
      <c r="M40" s="8">
        <f t="shared" si="7"/>
        <v>0.90702672122635819</v>
      </c>
      <c r="N40" s="8">
        <f t="shared" si="8"/>
        <v>246.14169194506678</v>
      </c>
      <c r="O40" s="8">
        <f>N40/(1+$J$2/12)^(A40-$G$2)</f>
        <v>221.27761079786461</v>
      </c>
    </row>
    <row r="41" spans="1:15" x14ac:dyDescent="0.2">
      <c r="A41">
        <v>59</v>
      </c>
      <c r="B41" s="8">
        <f t="shared" si="10"/>
        <v>485.91626214690535</v>
      </c>
      <c r="C41" s="8">
        <f t="shared" si="9"/>
        <v>246.69691397811485</v>
      </c>
      <c r="D41" s="8">
        <f t="shared" si="0"/>
        <v>4.9765923848212221</v>
      </c>
      <c r="E41" s="8">
        <f t="shared" si="1"/>
        <v>241.72032159329362</v>
      </c>
      <c r="F41">
        <v>2.0000000000000001E-4</v>
      </c>
      <c r="G41">
        <v>2.0000000000000001E-4</v>
      </c>
      <c r="H41" s="8">
        <f t="shared" si="2"/>
        <v>4.8839188110722347E-2</v>
      </c>
      <c r="I41" s="8">
        <f t="shared" si="3"/>
        <v>4.8829420273100207E-2</v>
      </c>
      <c r="J41" s="8">
        <f t="shared" si="4"/>
        <v>4.8829420273100207E-2</v>
      </c>
      <c r="K41" s="8">
        <f t="shared" si="5"/>
        <v>4.419062534715569E-2</v>
      </c>
      <c r="L41" s="8">
        <f t="shared" si="6"/>
        <v>4.638794925944518E-3</v>
      </c>
      <c r="M41" s="8">
        <f t="shared" si="7"/>
        <v>0.60739532768363169</v>
      </c>
      <c r="N41" s="8">
        <f t="shared" si="8"/>
        <v>246.14299663346787</v>
      </c>
      <c r="O41" s="8">
        <f>N41/(1+$J$2/12)^(A41-$G$2)</f>
        <v>220.54363823197943</v>
      </c>
    </row>
    <row r="42" spans="1:15" x14ac:dyDescent="0.2">
      <c r="A42">
        <v>60</v>
      </c>
      <c r="B42" s="8">
        <f t="shared" si="10"/>
        <v>244.09827194522791</v>
      </c>
      <c r="C42" s="8">
        <f t="shared" si="9"/>
        <v>246.59824508040026</v>
      </c>
      <c r="D42" s="8">
        <f t="shared" si="0"/>
        <v>2.4999731351723757</v>
      </c>
      <c r="E42" s="8">
        <f t="shared" si="1"/>
        <v>244.09827194522788</v>
      </c>
      <c r="F42">
        <v>0</v>
      </c>
      <c r="G42">
        <v>1E-4</v>
      </c>
      <c r="H42" s="8">
        <f t="shared" si="2"/>
        <v>0</v>
      </c>
      <c r="I42" s="8">
        <f t="shared" si="3"/>
        <v>2.8421709430404009E-18</v>
      </c>
      <c r="J42" s="8">
        <f t="shared" si="4"/>
        <v>2.8421709430404009E-18</v>
      </c>
      <c r="K42" s="8">
        <f t="shared" si="5"/>
        <v>2.5721647034515628E-18</v>
      </c>
      <c r="L42" s="8">
        <f t="shared" si="6"/>
        <v>2.7000623958883799E-19</v>
      </c>
      <c r="M42" s="8">
        <f t="shared" si="7"/>
        <v>0.30512283993153488</v>
      </c>
      <c r="N42" s="8">
        <f t="shared" si="8"/>
        <v>246.29312224046873</v>
      </c>
      <c r="O42" s="8">
        <f>N42/(1+$J$2/12)^(A42-$G$2)</f>
        <v>219.94500047738518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2017-06-27T18:41:00Z</dcterms:created>
  <dcterms:modified xsi:type="dcterms:W3CDTF">2017-06-28T14:10:43Z</dcterms:modified>
</cp:coreProperties>
</file>