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7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8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9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s/development/motioner-karlskrona/"/>
    </mc:Choice>
  </mc:AlternateContent>
  <xr:revisionPtr revIDLastSave="0" documentId="13_ncr:1_{6E9785DC-CEA1-8344-8CC2-1813C7320D3A}" xr6:coauthVersionLast="36" xr6:coauthVersionMax="36" xr10:uidLastSave="{00000000-0000-0000-0000-000000000000}"/>
  <bookViews>
    <workbookView xWindow="0" yWindow="460" windowWidth="28040" windowHeight="17440" xr2:uid="{F3AE721D-28FA-7845-A8A5-84253DE320B7}"/>
  </bookViews>
  <sheets>
    <sheet name="Motioner" sheetId="1" r:id="rId1"/>
    <sheet name="Per område" sheetId="2" r:id="rId2"/>
    <sheet name="Över tid" sheetId="4" r:id="rId3"/>
    <sheet name="C" sheetId="11" r:id="rId4"/>
    <sheet name="KD" sheetId="12" r:id="rId5"/>
    <sheet name="L" sheetId="9" r:id="rId6"/>
    <sheet name="M" sheetId="5" r:id="rId7"/>
    <sheet name="MP" sheetId="10" r:id="rId8"/>
    <sheet name="S" sheetId="8" r:id="rId9"/>
    <sheet name="SD" sheetId="6" r:id="rId10"/>
    <sheet name="V" sheetId="7" r:id="rId11"/>
  </sheets>
  <definedNames>
    <definedName name="_xlnm._FilterDatabase" localSheetId="1" hidden="1">'Per område'!$B$3:$B$79</definedName>
  </definedNames>
  <calcPr calcId="179021"/>
  <pivotCaches>
    <pivotCache cacheId="0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5" l="1"/>
  <c r="E84" i="1"/>
  <c r="F84" i="1"/>
  <c r="G84" i="1"/>
  <c r="H84" i="1"/>
  <c r="I84" i="1"/>
  <c r="J84" i="1"/>
  <c r="K84" i="1"/>
  <c r="L84" i="1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2" i="2"/>
  <c r="L11" i="2"/>
  <c r="L10" i="2"/>
  <c r="L9" i="2"/>
  <c r="L8" i="2"/>
  <c r="L7" i="2"/>
  <c r="L6" i="2"/>
  <c r="L5" i="2"/>
  <c r="L4" i="2"/>
  <c r="L3" i="2"/>
  <c r="L13" i="2"/>
  <c r="L86" i="1"/>
  <c r="K86" i="1"/>
  <c r="J86" i="1"/>
  <c r="I86" i="1"/>
  <c r="H86" i="1"/>
  <c r="G86" i="1"/>
  <c r="F86" i="1"/>
  <c r="E86" i="1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4" i="6"/>
  <c r="C3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I14" i="2"/>
  <c r="E89" i="1"/>
  <c r="F89" i="1"/>
  <c r="G89" i="1"/>
  <c r="H89" i="1"/>
  <c r="I89" i="1"/>
  <c r="J89" i="1"/>
  <c r="K89" i="1"/>
  <c r="L89" i="1"/>
  <c r="C36" i="6" l="1"/>
  <c r="D22" i="6" s="1"/>
  <c r="D25" i="6"/>
  <c r="D23" i="6"/>
  <c r="D16" i="6"/>
  <c r="D24" i="6"/>
  <c r="D33" i="6"/>
  <c r="D10" i="6"/>
  <c r="D15" i="6"/>
  <c r="D8" i="6"/>
  <c r="D19" i="6"/>
  <c r="D27" i="6"/>
  <c r="D20" i="6"/>
  <c r="D28" i="6"/>
  <c r="D13" i="6"/>
  <c r="D29" i="6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F3" i="2"/>
  <c r="J34" i="2"/>
  <c r="I34" i="2"/>
  <c r="H34" i="2"/>
  <c r="G34" i="2"/>
  <c r="F34" i="2"/>
  <c r="E34" i="2"/>
  <c r="D34" i="2"/>
  <c r="C34" i="2"/>
  <c r="J33" i="2"/>
  <c r="I33" i="2"/>
  <c r="H33" i="2"/>
  <c r="G33" i="2"/>
  <c r="F33" i="2"/>
  <c r="E33" i="2"/>
  <c r="D33" i="2"/>
  <c r="C33" i="2"/>
  <c r="J32" i="2"/>
  <c r="I32" i="2"/>
  <c r="H32" i="2"/>
  <c r="G32" i="2"/>
  <c r="F32" i="2"/>
  <c r="E32" i="2"/>
  <c r="D32" i="2"/>
  <c r="C32" i="2"/>
  <c r="J31" i="2"/>
  <c r="I31" i="2"/>
  <c r="H31" i="2"/>
  <c r="G31" i="2"/>
  <c r="F31" i="2"/>
  <c r="E31" i="2"/>
  <c r="D31" i="2"/>
  <c r="C31" i="2"/>
  <c r="J30" i="2"/>
  <c r="I30" i="2"/>
  <c r="H30" i="2"/>
  <c r="G30" i="2"/>
  <c r="F30" i="2"/>
  <c r="E30" i="2"/>
  <c r="D30" i="2"/>
  <c r="C30" i="2"/>
  <c r="J29" i="2"/>
  <c r="I29" i="2"/>
  <c r="H29" i="2"/>
  <c r="G29" i="2"/>
  <c r="F29" i="2"/>
  <c r="E29" i="2"/>
  <c r="D29" i="2"/>
  <c r="C29" i="2"/>
  <c r="J28" i="2"/>
  <c r="I28" i="2"/>
  <c r="H28" i="2"/>
  <c r="G28" i="2"/>
  <c r="F28" i="2"/>
  <c r="E28" i="2"/>
  <c r="D28" i="2"/>
  <c r="C28" i="2"/>
  <c r="J27" i="2"/>
  <c r="I27" i="2"/>
  <c r="H27" i="2"/>
  <c r="G27" i="2"/>
  <c r="F27" i="2"/>
  <c r="E27" i="2"/>
  <c r="D27" i="2"/>
  <c r="C27" i="2"/>
  <c r="J26" i="2"/>
  <c r="I26" i="2"/>
  <c r="H26" i="2"/>
  <c r="G26" i="2"/>
  <c r="F26" i="2"/>
  <c r="E26" i="2"/>
  <c r="D26" i="2"/>
  <c r="C26" i="2"/>
  <c r="J25" i="2"/>
  <c r="I25" i="2"/>
  <c r="H25" i="2"/>
  <c r="G25" i="2"/>
  <c r="F25" i="2"/>
  <c r="E25" i="2"/>
  <c r="D25" i="2"/>
  <c r="C25" i="2"/>
  <c r="J24" i="2"/>
  <c r="I24" i="2"/>
  <c r="H24" i="2"/>
  <c r="G24" i="2"/>
  <c r="F24" i="2"/>
  <c r="E24" i="2"/>
  <c r="D24" i="2"/>
  <c r="C24" i="2"/>
  <c r="J23" i="2"/>
  <c r="I23" i="2"/>
  <c r="H23" i="2"/>
  <c r="G23" i="2"/>
  <c r="F23" i="2"/>
  <c r="E23" i="2"/>
  <c r="D23" i="2"/>
  <c r="C23" i="2"/>
  <c r="J22" i="2"/>
  <c r="I22" i="2"/>
  <c r="H22" i="2"/>
  <c r="G22" i="2"/>
  <c r="F22" i="2"/>
  <c r="E22" i="2"/>
  <c r="D22" i="2"/>
  <c r="C22" i="2"/>
  <c r="J21" i="2"/>
  <c r="I21" i="2"/>
  <c r="H21" i="2"/>
  <c r="G21" i="2"/>
  <c r="F21" i="2"/>
  <c r="E21" i="2"/>
  <c r="D21" i="2"/>
  <c r="C21" i="2"/>
  <c r="J20" i="2"/>
  <c r="I20" i="2"/>
  <c r="H20" i="2"/>
  <c r="G20" i="2"/>
  <c r="F20" i="2"/>
  <c r="E20" i="2"/>
  <c r="D20" i="2"/>
  <c r="C20" i="2"/>
  <c r="J19" i="2"/>
  <c r="I19" i="2"/>
  <c r="H19" i="2"/>
  <c r="G19" i="2"/>
  <c r="F19" i="2"/>
  <c r="E19" i="2"/>
  <c r="D19" i="2"/>
  <c r="J18" i="2"/>
  <c r="I18" i="2"/>
  <c r="H18" i="2"/>
  <c r="G18" i="2"/>
  <c r="F18" i="2"/>
  <c r="E18" i="2"/>
  <c r="D18" i="2"/>
  <c r="C18" i="2"/>
  <c r="J17" i="2"/>
  <c r="I17" i="2"/>
  <c r="H17" i="2"/>
  <c r="G17" i="2"/>
  <c r="F17" i="2"/>
  <c r="E17" i="2"/>
  <c r="D17" i="2"/>
  <c r="C17" i="2"/>
  <c r="J16" i="2"/>
  <c r="I16" i="2"/>
  <c r="H16" i="2"/>
  <c r="G16" i="2"/>
  <c r="F16" i="2"/>
  <c r="E16" i="2"/>
  <c r="D16" i="2"/>
  <c r="C16" i="2"/>
  <c r="J15" i="2"/>
  <c r="I15" i="2"/>
  <c r="H15" i="2"/>
  <c r="G15" i="2"/>
  <c r="F15" i="2"/>
  <c r="E15" i="2"/>
  <c r="D15" i="2"/>
  <c r="C15" i="2"/>
  <c r="J14" i="2"/>
  <c r="H14" i="2"/>
  <c r="G14" i="2"/>
  <c r="F14" i="2"/>
  <c r="E14" i="2"/>
  <c r="D14" i="2"/>
  <c r="C14" i="2"/>
  <c r="J13" i="2"/>
  <c r="I13" i="2"/>
  <c r="H13" i="2"/>
  <c r="G13" i="2"/>
  <c r="F13" i="2"/>
  <c r="E13" i="2"/>
  <c r="D13" i="2"/>
  <c r="C13" i="2"/>
  <c r="J12" i="2"/>
  <c r="I12" i="2"/>
  <c r="H12" i="2"/>
  <c r="G12" i="2"/>
  <c r="F12" i="2"/>
  <c r="E12" i="2"/>
  <c r="D12" i="2"/>
  <c r="C12" i="2"/>
  <c r="J11" i="2"/>
  <c r="I11" i="2"/>
  <c r="H11" i="2"/>
  <c r="G11" i="2"/>
  <c r="F11" i="2"/>
  <c r="E11" i="2"/>
  <c r="D11" i="2"/>
  <c r="C11" i="2"/>
  <c r="J10" i="2"/>
  <c r="I10" i="2"/>
  <c r="H10" i="2"/>
  <c r="G10" i="2"/>
  <c r="F10" i="2"/>
  <c r="E10" i="2"/>
  <c r="D10" i="2"/>
  <c r="C10" i="2"/>
  <c r="J9" i="2"/>
  <c r="I9" i="2"/>
  <c r="H9" i="2"/>
  <c r="G9" i="2"/>
  <c r="F9" i="2"/>
  <c r="E9" i="2"/>
  <c r="D9" i="2"/>
  <c r="C9" i="2"/>
  <c r="J8" i="2"/>
  <c r="I8" i="2"/>
  <c r="H8" i="2"/>
  <c r="G8" i="2"/>
  <c r="F8" i="2"/>
  <c r="E8" i="2"/>
  <c r="D8" i="2"/>
  <c r="C8" i="2"/>
  <c r="J7" i="2"/>
  <c r="I7" i="2"/>
  <c r="H7" i="2"/>
  <c r="G7" i="2"/>
  <c r="F7" i="2"/>
  <c r="E7" i="2"/>
  <c r="D7" i="2"/>
  <c r="C7" i="2"/>
  <c r="J6" i="2"/>
  <c r="I6" i="2"/>
  <c r="H6" i="2"/>
  <c r="G6" i="2"/>
  <c r="F6" i="2"/>
  <c r="E6" i="2"/>
  <c r="D6" i="2"/>
  <c r="C6" i="2"/>
  <c r="J5" i="2"/>
  <c r="I5" i="2"/>
  <c r="H5" i="2"/>
  <c r="G5" i="2"/>
  <c r="F5" i="2"/>
  <c r="E5" i="2"/>
  <c r="D5" i="2"/>
  <c r="C5" i="2"/>
  <c r="J4" i="2"/>
  <c r="I4" i="2"/>
  <c r="H4" i="2"/>
  <c r="G4" i="2"/>
  <c r="F4" i="2"/>
  <c r="E4" i="2"/>
  <c r="D4" i="2"/>
  <c r="C4" i="2"/>
  <c r="J3" i="2"/>
  <c r="I3" i="2"/>
  <c r="H3" i="2"/>
  <c r="G3" i="2"/>
  <c r="E3" i="2"/>
  <c r="D3" i="2"/>
  <c r="C3" i="2"/>
  <c r="C19" i="2"/>
  <c r="L88" i="1"/>
  <c r="K88" i="1"/>
  <c r="J88" i="1"/>
  <c r="I88" i="1"/>
  <c r="H88" i="1"/>
  <c r="G88" i="1"/>
  <c r="F88" i="1"/>
  <c r="E88" i="1"/>
  <c r="L87" i="1"/>
  <c r="K87" i="1"/>
  <c r="J87" i="1"/>
  <c r="I87" i="1"/>
  <c r="H87" i="1"/>
  <c r="G87" i="1"/>
  <c r="F87" i="1"/>
  <c r="E87" i="1"/>
  <c r="D5" i="6" l="1"/>
  <c r="D34" i="6"/>
  <c r="D32" i="6"/>
  <c r="D4" i="6"/>
  <c r="D26" i="6"/>
  <c r="D14" i="6"/>
  <c r="D31" i="6"/>
  <c r="D17" i="6"/>
  <c r="D30" i="6"/>
  <c r="D21" i="6"/>
  <c r="D11" i="6"/>
  <c r="D9" i="6"/>
  <c r="D6" i="6"/>
  <c r="D3" i="6"/>
  <c r="D12" i="6"/>
  <c r="D18" i="6"/>
  <c r="D7" i="6"/>
  <c r="J90" i="1"/>
  <c r="J93" i="1" s="1"/>
  <c r="K90" i="1"/>
  <c r="H90" i="1"/>
  <c r="L90" i="1"/>
  <c r="E90" i="1"/>
  <c r="F90" i="1"/>
  <c r="I90" i="1"/>
  <c r="G90" i="1"/>
  <c r="N3" i="2"/>
  <c r="M5" i="2"/>
  <c r="M6" i="2"/>
  <c r="N7" i="2"/>
  <c r="N8" i="2"/>
  <c r="N9" i="2"/>
  <c r="N10" i="2"/>
  <c r="N11" i="2"/>
  <c r="M12" i="2"/>
  <c r="M13" i="2"/>
  <c r="N14" i="2"/>
  <c r="N15" i="2"/>
  <c r="N16" i="2"/>
  <c r="N17" i="2"/>
  <c r="N18" i="2"/>
  <c r="N4" i="2"/>
  <c r="N19" i="2"/>
  <c r="M7" i="2"/>
  <c r="M14" i="2"/>
  <c r="M20" i="2"/>
  <c r="M21" i="2"/>
  <c r="N22" i="2"/>
  <c r="N23" i="2"/>
  <c r="N24" i="2"/>
  <c r="N25" i="2"/>
  <c r="N26" i="2"/>
  <c r="M27" i="2"/>
  <c r="M28" i="2"/>
  <c r="N29" i="2"/>
  <c r="N30" i="2"/>
  <c r="N31" i="2"/>
  <c r="N32" i="2"/>
  <c r="N33" i="2"/>
  <c r="N34" i="2"/>
  <c r="M22" i="2"/>
  <c r="M29" i="2"/>
  <c r="N5" i="2"/>
  <c r="N12" i="2"/>
  <c r="N20" i="2"/>
  <c r="N27" i="2"/>
  <c r="M15" i="2"/>
  <c r="M23" i="2"/>
  <c r="M30" i="2"/>
  <c r="N6" i="2"/>
  <c r="N13" i="2"/>
  <c r="N21" i="2"/>
  <c r="N28" i="2"/>
  <c r="M8" i="2"/>
  <c r="M16" i="2"/>
  <c r="M24" i="2"/>
  <c r="M31" i="2"/>
  <c r="M9" i="2"/>
  <c r="M17" i="2"/>
  <c r="M25" i="2"/>
  <c r="M32" i="2"/>
  <c r="M3" i="2"/>
  <c r="M10" i="2"/>
  <c r="M18" i="2"/>
  <c r="M26" i="2"/>
  <c r="M33" i="2"/>
  <c r="M4" i="2"/>
  <c r="M11" i="2"/>
  <c r="M19" i="2"/>
  <c r="M34" i="2"/>
  <c r="J94" i="1" l="1"/>
  <c r="F94" i="1"/>
  <c r="F93" i="1"/>
  <c r="E94" i="1"/>
  <c r="E93" i="1"/>
  <c r="L94" i="1"/>
  <c r="L93" i="1"/>
  <c r="H94" i="1"/>
  <c r="H93" i="1"/>
  <c r="I94" i="1"/>
  <c r="I93" i="1"/>
  <c r="K94" i="1"/>
  <c r="K93" i="1"/>
  <c r="G94" i="1"/>
  <c r="G93" i="1"/>
</calcChain>
</file>

<file path=xl/sharedStrings.xml><?xml version="1.0" encoding="utf-8"?>
<sst xmlns="http://schemas.openxmlformats.org/spreadsheetml/2006/main" count="610" uniqueCount="153">
  <si>
    <t>Motion</t>
  </si>
  <si>
    <t>Bifall</t>
  </si>
  <si>
    <t>S</t>
  </si>
  <si>
    <t>M</t>
  </si>
  <si>
    <t>C</t>
  </si>
  <si>
    <t>L</t>
  </si>
  <si>
    <t>KD</t>
  </si>
  <si>
    <t>SD</t>
  </si>
  <si>
    <t>MP</t>
  </si>
  <si>
    <t>Område</t>
  </si>
  <si>
    <t>Brott och straff</t>
  </si>
  <si>
    <t>Avslag</t>
  </si>
  <si>
    <t>Utfall</t>
  </si>
  <si>
    <t>Miljö</t>
  </si>
  <si>
    <t>Båtliv</t>
  </si>
  <si>
    <t>Motion om att omgående låta kommunens politiker proväta i kommunala restauranger</t>
  </si>
  <si>
    <t>Kvalité</t>
  </si>
  <si>
    <t>Motion om att hissa Sveriges officiella minoriteters flaggor på deras respektive nationaldagar</t>
  </si>
  <si>
    <t>Minoritet</t>
  </si>
  <si>
    <t>Motion om att införa mentorsprogrammet i Karlskrona</t>
  </si>
  <si>
    <t>Besvarad</t>
  </si>
  <si>
    <t>Integration</t>
  </si>
  <si>
    <t>Motion om fler båtplatser</t>
  </si>
  <si>
    <t>Motion om att utreda möjligheten att införa en LSS-pott från och med budgetåret 2019 under kommunstyrelsen för funktionsstödsnämnden</t>
  </si>
  <si>
    <t>Funktionshinder</t>
  </si>
  <si>
    <t>Motion om likställande av matchtaxor för kommunens Idrottsföreningar</t>
  </si>
  <si>
    <t>Sport</t>
  </si>
  <si>
    <t>Motion om att polisanmäla ensamkommande som fått sin ålder uppskriven för bidragsbrott</t>
  </si>
  <si>
    <t>Motion om Blekingeleden</t>
  </si>
  <si>
    <t>Friluft</t>
  </si>
  <si>
    <t>Motion om att avskaffa avgiften för trygghetslarm</t>
  </si>
  <si>
    <t>Äldre</t>
  </si>
  <si>
    <t>Motion om att Karlskronahem AB bör bygga hyresrätter i egen regi, utan att sälja ut fastighetsinnehållet</t>
  </si>
  <si>
    <t>Boende</t>
  </si>
  <si>
    <t>V</t>
  </si>
  <si>
    <t>Motion om att göra Karlskrona kommun till en attraktiv arbetsgivare</t>
  </si>
  <si>
    <t>Arbetsmiljö</t>
  </si>
  <si>
    <t>Motion om att utreda möjligheterna för att skapa en kombinerad skateboard-parkourpark</t>
  </si>
  <si>
    <t xml:space="preserve">Motion angående integration av nyanlända </t>
  </si>
  <si>
    <t>Motion angående elljusspår i Nättraby</t>
  </si>
  <si>
    <t>Motion angående polisanmälan vid brott</t>
  </si>
  <si>
    <t>Motion om inkallelseordningen i Karlskrona kommunfullmäktige</t>
  </si>
  <si>
    <t>Mötesordning</t>
  </si>
  <si>
    <t>Motion angående intern klimatväxling</t>
  </si>
  <si>
    <t>Motion om att införa ”Staffantorpsmodellen” i Karlskrona</t>
  </si>
  <si>
    <t xml:space="preserve">Motion om att förbättra äldres munhälsa </t>
  </si>
  <si>
    <t>Motion om möjligheter för förtroendevalda att vara föräldralediga</t>
  </si>
  <si>
    <t>Trygghet</t>
  </si>
  <si>
    <t>Motion angående förbättrad information till besökare med fritidsbåt i Karlskrona kommun</t>
  </si>
  <si>
    <t>Remiss</t>
  </si>
  <si>
    <t>Motion om att ursprungsmärka kommunens matsedlar</t>
  </si>
  <si>
    <t>Kommunal mat</t>
  </si>
  <si>
    <t>Motion om att förmedla bostäder smart</t>
  </si>
  <si>
    <t>Datum</t>
  </si>
  <si>
    <t>Bifallna</t>
  </si>
  <si>
    <t>Avslagna</t>
  </si>
  <si>
    <t>Besvarade</t>
  </si>
  <si>
    <t>Motion till Karlskrona kommunfullmäktige angående aktivitetsplats för äldre</t>
  </si>
  <si>
    <t>Motion om att hålla ihop Karlskrona- en strategi för social hållbarhet</t>
  </si>
  <si>
    <t>Trafik</t>
  </si>
  <si>
    <t>Motion Karlskrona en djurvänligare kommun</t>
  </si>
  <si>
    <t>Motion om avskaffande av bygglovsplikt för solenergi- anläggningar och rabatt på bygglovsavgift vid installation av solceller, solfångare och solpaneler i samband med ny-, om- och tillbyggnad</t>
  </si>
  <si>
    <t>Motion om alkolås på kommunens bilar</t>
  </si>
  <si>
    <t>Motion om ansökan till Statens Bostadskreditnämnden om hyresgaranti.</t>
  </si>
  <si>
    <t xml:space="preserve">Motion om Fairtrade City </t>
  </si>
  <si>
    <t>Rättvisemärkning</t>
  </si>
  <si>
    <t>Motion gällande lovskolor</t>
  </si>
  <si>
    <t>Skola</t>
  </si>
  <si>
    <t>Motion angående startande av ett Komhall</t>
  </si>
  <si>
    <t>Motion om suicidprevention</t>
  </si>
  <si>
    <t>Suicid</t>
  </si>
  <si>
    <t>Motion om L-ABC, HLR och AKUT-test</t>
  </si>
  <si>
    <t>Motion om tekniska hjälpmedel till socialförvaltningens personal</t>
  </si>
  <si>
    <t>Motion om upprättande av ett migrationsbokslut över asyl- och flyktinginvandring samt den därpå följande anhöriginvandringen till kommunen</t>
  </si>
  <si>
    <t>Invandring</t>
  </si>
  <si>
    <t>Motion om att all frukt till förskolorna och skolorna ska vara ekologisk</t>
  </si>
  <si>
    <t>Motion om försök med algoritmisk schemaläggning</t>
  </si>
  <si>
    <t>Motion om gång- och cykelväg i Torhamn längs Sandhamnsvägen</t>
  </si>
  <si>
    <t>Motion om hållbar IT-strategi</t>
  </si>
  <si>
    <t>IT</t>
  </si>
  <si>
    <t>Motion om att uppmuntra skolor att bjuda in elevernas föräldrar för att berätta om sitt yrke eller för att arrangera studiebesök på dennes arbetsplats</t>
  </si>
  <si>
    <t>Motion kring kostnader för ensamkommande barn</t>
  </si>
  <si>
    <t>Motion angående matkommission</t>
  </si>
  <si>
    <t>Motion om trygghetsboende på landsbygden</t>
  </si>
  <si>
    <t>Motion om en sammanhängande farled/sjöväg mellan Karlskrona och Stenshamn</t>
  </si>
  <si>
    <t>Motion gällande antibiotikafritt kött</t>
  </si>
  <si>
    <t>Motion angående att utbilda ensamkommande om flickors och kvinnors rättigheter</t>
  </si>
  <si>
    <t>Motion om att kommunen beställer en redovisning av de oförutsedda kostnaderna för asylmottagning</t>
  </si>
  <si>
    <t>Motion om att stoppa den postmodernistiska indoktrineringen på förskolan</t>
  </si>
  <si>
    <t>Motion om lättillgänglig information till medborgare</t>
  </si>
  <si>
    <t>Öppen data</t>
  </si>
  <si>
    <t>Motion om att starta upp ett Blocket för de kommunala verksamheterna</t>
  </si>
  <si>
    <t>Motion om att utreda möjligheterna att anställa fler personer med funktionshinder</t>
  </si>
  <si>
    <t>Motion om ett utslussningsboende för kvinnor</t>
  </si>
  <si>
    <t>Motion för ökad trygghet i centrala Karlskrona</t>
  </si>
  <si>
    <t>Motion om Karlskrona kommuns beredskap</t>
  </si>
  <si>
    <t>Krisberedskap</t>
  </si>
  <si>
    <t>Motion om åtgärder som kommunen vidtar för att skydda kommuninvånarna mot så väl islamistisk radikalisering som därpå följande terrorhot</t>
  </si>
  <si>
    <t>Extremism</t>
  </si>
  <si>
    <t>Motion om fakturor, påminnelser och krav ska hanteras lika oberoende av vilken förvaltning som skickar fakturan</t>
  </si>
  <si>
    <t>Förvaltning</t>
  </si>
  <si>
    <t>Motion om oljeskyddsberedskap</t>
  </si>
  <si>
    <t>Motion om ekonomisk analys av besöks/PR verksamhet</t>
  </si>
  <si>
    <t>Turism</t>
  </si>
  <si>
    <t>Motion om jämställt och demokratiskt Karlskrona</t>
  </si>
  <si>
    <t>Motion om jämbördig behandling sker då sponsring fördelas till elitserieföreningar</t>
  </si>
  <si>
    <t>Motion om prioritering och organisering mot våld i nära relationer</t>
  </si>
  <si>
    <t>Kvinnofrid</t>
  </si>
  <si>
    <t>Motion om att införa Bostad Först-modellen inom socialtjänst</t>
  </si>
  <si>
    <t>Missbruk</t>
  </si>
  <si>
    <t>Motion om att skapa fler båtplatser för fritidsbåtar i Sandhamns hamn</t>
  </si>
  <si>
    <t>Motion om barns rätt till kommunikation och kunskapssökande</t>
  </si>
  <si>
    <t>Försörjningsstöd</t>
  </si>
  <si>
    <t>Motion om tobaksfria skolgårdar och tobaksfri skoltid</t>
  </si>
  <si>
    <t>Motion angående Karlskrona kommuns beredskap</t>
  </si>
  <si>
    <t>Motion om att kommunen inför rök och alkoholförbud på HVB-hem</t>
  </si>
  <si>
    <t>Motion om inköpsstop av mat innehållande Bisfenol A till skolorna</t>
  </si>
  <si>
    <t>Motion om försök till sänkt kommunal rösträttsålder</t>
  </si>
  <si>
    <t>Rösträtt</t>
  </si>
  <si>
    <t>Motion om åldersbestämning av nyanlända i kommunen</t>
  </si>
  <si>
    <t>Motion om att ta initiativ till att genomföra åldersbedömningar för ensamkommande barn</t>
  </si>
  <si>
    <t>Motion om rökfri arbetstid</t>
  </si>
  <si>
    <t>Motion om narkotikahundar i skolan</t>
  </si>
  <si>
    <t>Motion om övergripande regelverk/policy för hur bidrag till föreningar och organisationer ska hanteras i Karlskrona kommun</t>
  </si>
  <si>
    <t>Föreningsliv</t>
  </si>
  <si>
    <t>Motion om att i Karlskrona ska alla kunna lita på tryggheten</t>
  </si>
  <si>
    <t>Motion om att belöna kommuninvånare som visat civilkurage</t>
  </si>
  <si>
    <t>Uppskattning</t>
  </si>
  <si>
    <t>Motion om att klimatsäkra budgeten</t>
  </si>
  <si>
    <t>Motion om att endast mat som producerats enligt svensk lag i offentliga upphandlingar</t>
  </si>
  <si>
    <t>Motion om att Karlskrona ska ansöka om medlemskap i Internationell Cities of Refuge Network (ICORN) 12</t>
  </si>
  <si>
    <t>Motion om att skapa en naturskola och satsa på utomhuspedagogik i Karlskrona</t>
  </si>
  <si>
    <t>Count of Utfall</t>
  </si>
  <si>
    <t>Row Labels</t>
  </si>
  <si>
    <t>Grand Total</t>
  </si>
  <si>
    <t>Antal</t>
  </si>
  <si>
    <t>Sum of M</t>
  </si>
  <si>
    <t>Total</t>
  </si>
  <si>
    <t>Andel av totalen, %</t>
  </si>
  <si>
    <t>Andel bifall, %</t>
  </si>
  <si>
    <t>Sum of SD</t>
  </si>
  <si>
    <t>Sum of V</t>
  </si>
  <si>
    <t>Sum of S</t>
  </si>
  <si>
    <t>Sum of L</t>
  </si>
  <si>
    <t>Sum of MP</t>
  </si>
  <si>
    <t>Sum of C</t>
  </si>
  <si>
    <t>Sum of KD</t>
  </si>
  <si>
    <t>% av alla motioner</t>
  </si>
  <si>
    <t>Antal per område</t>
  </si>
  <si>
    <t>(Motioner som lagts av flera partier räknas för bägge partierna. Detta medför att summan av totalen är större än antalet lagda motioner)</t>
  </si>
  <si>
    <t>Total (filtrerade)</t>
  </si>
  <si>
    <t>Motion om att anlägga en anslutningsväg till Åvallen i Rödeby.</t>
  </si>
  <si>
    <t>Denna fil kommer från https://github.com/kandsten/motioner-karlskrona och är fri att kopiera, vidareutveckla och använda som man finner gott.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</si>
</sst>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4" fontId="0" fillId="0" borderId="0" xfId="0" applyNumberFormat="1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/>
    <xf numFmtId="14" fontId="0" fillId="0" borderId="0" xfId="0" applyNumberFormat="1" applyFont="1"/>
    <xf numFmtId="1" fontId="0" fillId="0" borderId="0" xfId="0" applyNumberFormat="1" applyFont="1" applyAlignment="1">
      <alignment horizontal="right"/>
    </xf>
    <xf numFmtId="14" fontId="3" fillId="0" borderId="0" xfId="0" applyNumberFormat="1" applyFont="1" applyBorder="1"/>
    <xf numFmtId="14" fontId="0" fillId="0" borderId="1" xfId="0" applyNumberFormat="1" applyFont="1" applyBorder="1"/>
    <xf numFmtId="14" fontId="0" fillId="0" borderId="0" xfId="0" applyNumberFormat="1" applyBorder="1"/>
    <xf numFmtId="14" fontId="0" fillId="0" borderId="0" xfId="0" applyNumberFormat="1" applyFont="1" applyBorder="1"/>
    <xf numFmtId="0" fontId="4" fillId="0" borderId="0" xfId="0" applyFont="1" applyFill="1" applyBorder="1"/>
    <xf numFmtId="0" fontId="0" fillId="0" borderId="0" xfId="0" applyAlignment="1">
      <alignment horizontal="center"/>
    </xf>
    <xf numFmtId="164" fontId="3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applyNumberFormat="1"/>
    <xf numFmtId="1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1" fillId="0" borderId="0" xfId="0" applyFont="1" applyAlignment="1">
      <alignment horizontal="center" textRotation="90"/>
    </xf>
    <xf numFmtId="1" fontId="3" fillId="0" borderId="0" xfId="0" applyNumberFormat="1" applyFont="1" applyAlignment="1">
      <alignment horizontal="center"/>
    </xf>
    <xf numFmtId="0" fontId="0" fillId="0" borderId="2" xfId="0" applyBorder="1"/>
    <xf numFmtId="0" fontId="5" fillId="0" borderId="0" xfId="0" applyFont="1"/>
    <xf numFmtId="0" fontId="6" fillId="0" borderId="0" xfId="0" applyFont="1"/>
    <xf numFmtId="0" fontId="7" fillId="0" borderId="2" xfId="0" applyFont="1" applyBorder="1"/>
    <xf numFmtId="10" fontId="0" fillId="0" borderId="0" xfId="0" applyNumberFormat="1" applyFont="1"/>
    <xf numFmtId="9" fontId="0" fillId="0" borderId="0" xfId="0" applyNumberFormat="1" applyFont="1"/>
    <xf numFmtId="10" fontId="0" fillId="0" borderId="0" xfId="0" applyNumberFormat="1"/>
    <xf numFmtId="0" fontId="0" fillId="0" borderId="0" xfId="0" applyAlignment="1">
      <alignment wrapText="1"/>
    </xf>
    <xf numFmtId="14" fontId="0" fillId="0" borderId="1" xfId="0" applyNumberFormat="1" applyBorder="1"/>
    <xf numFmtId="0" fontId="0" fillId="0" borderId="0" xfId="0" applyAlignment="1">
      <alignment vertical="top" wrapText="1"/>
    </xf>
  </cellXfs>
  <cellStyles count="1">
    <cellStyle name="Normal" xfId="0" builtinId="0"/>
  </cellStyles>
  <dxfs count="2">
    <dxf>
      <numFmt numFmtId="19" formatCode="yyyy/mm/dd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00000"/>
      <color rgb="FFBABABA"/>
      <color rgb="FFFF1400"/>
      <color rgb="FFFF79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Motioner,</a:t>
            </a:r>
            <a:r>
              <a:rPr lang="en-US" baseline="0"/>
              <a:t> utfall per parti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Motioner!$D$87</c:f>
              <c:strCache>
                <c:ptCount val="1"/>
                <c:pt idx="0">
                  <c:v>Bifallna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Motioner!$E$1:$L$1</c:f>
              <c:strCache>
                <c:ptCount val="8"/>
                <c:pt idx="0">
                  <c:v>C</c:v>
                </c:pt>
                <c:pt idx="1">
                  <c:v>KD</c:v>
                </c:pt>
                <c:pt idx="2">
                  <c:v>L</c:v>
                </c:pt>
                <c:pt idx="3">
                  <c:v>M</c:v>
                </c:pt>
                <c:pt idx="4">
                  <c:v>MP</c:v>
                </c:pt>
                <c:pt idx="5">
                  <c:v>S</c:v>
                </c:pt>
                <c:pt idx="6">
                  <c:v>SD</c:v>
                </c:pt>
                <c:pt idx="7">
                  <c:v>V</c:v>
                </c:pt>
              </c:strCache>
            </c:strRef>
          </c:cat>
          <c:val>
            <c:numRef>
              <c:f>Motioner!$E$87:$L$87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6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8D-0A4D-AE44-9DA573878DA8}"/>
            </c:ext>
          </c:extLst>
        </c:ser>
        <c:ser>
          <c:idx val="1"/>
          <c:order val="1"/>
          <c:tx>
            <c:strRef>
              <c:f>Motioner!$D$88</c:f>
              <c:strCache>
                <c:ptCount val="1"/>
                <c:pt idx="0">
                  <c:v>Besvarade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Motioner!$E$1:$L$1</c:f>
              <c:strCache>
                <c:ptCount val="8"/>
                <c:pt idx="0">
                  <c:v>C</c:v>
                </c:pt>
                <c:pt idx="1">
                  <c:v>KD</c:v>
                </c:pt>
                <c:pt idx="2">
                  <c:v>L</c:v>
                </c:pt>
                <c:pt idx="3">
                  <c:v>M</c:v>
                </c:pt>
                <c:pt idx="4">
                  <c:v>MP</c:v>
                </c:pt>
                <c:pt idx="5">
                  <c:v>S</c:v>
                </c:pt>
                <c:pt idx="6">
                  <c:v>SD</c:v>
                </c:pt>
                <c:pt idx="7">
                  <c:v>V</c:v>
                </c:pt>
              </c:strCache>
            </c:strRef>
          </c:cat>
          <c:val>
            <c:numRef>
              <c:f>Motioner!$E$88:$L$88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9</c:v>
                </c:pt>
                <c:pt idx="4">
                  <c:v>5</c:v>
                </c:pt>
                <c:pt idx="5">
                  <c:v>2</c:v>
                </c:pt>
                <c:pt idx="6">
                  <c:v>18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8D-0A4D-AE44-9DA573878DA8}"/>
            </c:ext>
          </c:extLst>
        </c:ser>
        <c:ser>
          <c:idx val="2"/>
          <c:order val="2"/>
          <c:tx>
            <c:strRef>
              <c:f>Motioner!$D$89</c:f>
              <c:strCache>
                <c:ptCount val="1"/>
                <c:pt idx="0">
                  <c:v>Avslagna</c:v>
                </c:pt>
              </c:strCache>
            </c:strRef>
          </c:tx>
          <c:spPr>
            <a:solidFill>
              <a:srgbClr val="FF1400">
                <a:alpha val="50196"/>
              </a:srgbClr>
            </a:solidFill>
            <a:ln>
              <a:noFill/>
            </a:ln>
            <a:effectLst/>
          </c:spPr>
          <c:invertIfNegative val="0"/>
          <c:cat>
            <c:strRef>
              <c:f>Motioner!$E$1:$L$1</c:f>
              <c:strCache>
                <c:ptCount val="8"/>
                <c:pt idx="0">
                  <c:v>C</c:v>
                </c:pt>
                <c:pt idx="1">
                  <c:v>KD</c:v>
                </c:pt>
                <c:pt idx="2">
                  <c:v>L</c:v>
                </c:pt>
                <c:pt idx="3">
                  <c:v>M</c:v>
                </c:pt>
                <c:pt idx="4">
                  <c:v>MP</c:v>
                </c:pt>
                <c:pt idx="5">
                  <c:v>S</c:v>
                </c:pt>
                <c:pt idx="6">
                  <c:v>SD</c:v>
                </c:pt>
                <c:pt idx="7">
                  <c:v>V</c:v>
                </c:pt>
              </c:strCache>
            </c:strRef>
          </c:cat>
          <c:val>
            <c:numRef>
              <c:f>Motioner!$E$89:$L$89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0</c:v>
                </c:pt>
                <c:pt idx="6">
                  <c:v>17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8D-0A4D-AE44-9DA573878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64383743"/>
        <c:axId val="764385423"/>
      </c:barChart>
      <c:catAx>
        <c:axId val="764383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64385423"/>
        <c:crosses val="autoZero"/>
        <c:auto val="1"/>
        <c:lblAlgn val="ctr"/>
        <c:lblOffset val="100"/>
        <c:noMultiLvlLbl val="0"/>
      </c:catAx>
      <c:valAx>
        <c:axId val="764385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6438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[Motioner.xlsx]V!PivotTable3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V!$F$8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V!$E$9:$E$34</c:f>
              <c:strCache>
                <c:ptCount val="25"/>
                <c:pt idx="0">
                  <c:v>2015-01-29</c:v>
                </c:pt>
                <c:pt idx="1">
                  <c:v>2015-02-12</c:v>
                </c:pt>
                <c:pt idx="2">
                  <c:v>2015-03-19</c:v>
                </c:pt>
                <c:pt idx="3">
                  <c:v>2015-06-03</c:v>
                </c:pt>
                <c:pt idx="4">
                  <c:v>2015-06-16</c:v>
                </c:pt>
                <c:pt idx="5">
                  <c:v>2015-09-24</c:v>
                </c:pt>
                <c:pt idx="6">
                  <c:v>2015-10-22</c:v>
                </c:pt>
                <c:pt idx="7">
                  <c:v>2015-11-19</c:v>
                </c:pt>
                <c:pt idx="8">
                  <c:v>2016-02-18</c:v>
                </c:pt>
                <c:pt idx="9">
                  <c:v>2016-03-17</c:v>
                </c:pt>
                <c:pt idx="10">
                  <c:v>2016-04-28</c:v>
                </c:pt>
                <c:pt idx="11">
                  <c:v>2016-10-24</c:v>
                </c:pt>
                <c:pt idx="12">
                  <c:v>2016-11-24</c:v>
                </c:pt>
                <c:pt idx="13">
                  <c:v>2016-12-15</c:v>
                </c:pt>
                <c:pt idx="14">
                  <c:v>2017-02-16</c:v>
                </c:pt>
                <c:pt idx="15">
                  <c:v>2017-03-30</c:v>
                </c:pt>
                <c:pt idx="16">
                  <c:v>2017-04-27</c:v>
                </c:pt>
                <c:pt idx="17">
                  <c:v>2017-05-18</c:v>
                </c:pt>
                <c:pt idx="18">
                  <c:v>2017-09-21</c:v>
                </c:pt>
                <c:pt idx="19">
                  <c:v>2017-11-23</c:v>
                </c:pt>
                <c:pt idx="20">
                  <c:v>2017-12-14</c:v>
                </c:pt>
                <c:pt idx="21">
                  <c:v>2018-01-25</c:v>
                </c:pt>
                <c:pt idx="22">
                  <c:v>2018-03-22</c:v>
                </c:pt>
                <c:pt idx="23">
                  <c:v>2018-04-26</c:v>
                </c:pt>
                <c:pt idx="24">
                  <c:v>2018-06-19</c:v>
                </c:pt>
              </c:strCache>
            </c:strRef>
          </c:cat>
          <c:val>
            <c:numRef>
              <c:f>V!$F$9:$F$34</c:f>
              <c:numCache>
                <c:formatCode>General</c:formatCode>
                <c:ptCount val="25"/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6C-044A-AF1D-B70E43A36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3769631"/>
        <c:axId val="420709087"/>
      </c:barChart>
      <c:catAx>
        <c:axId val="45376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20709087"/>
        <c:crosses val="autoZero"/>
        <c:auto val="1"/>
        <c:lblAlgn val="ctr"/>
        <c:lblOffset val="100"/>
        <c:noMultiLvlLbl val="0"/>
      </c:catAx>
      <c:valAx>
        <c:axId val="42070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5376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[Motioner.xlsx]Över tid!PivotTable2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'Över tid'!$C$4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'Över tid'!$B$5:$B$30</c:f>
              <c:strCache>
                <c:ptCount val="25"/>
                <c:pt idx="0">
                  <c:v>2015-01-29</c:v>
                </c:pt>
                <c:pt idx="1">
                  <c:v>2015-02-12</c:v>
                </c:pt>
                <c:pt idx="2">
                  <c:v>2015-03-19</c:v>
                </c:pt>
                <c:pt idx="3">
                  <c:v>2015-06-03</c:v>
                </c:pt>
                <c:pt idx="4">
                  <c:v>2015-06-16</c:v>
                </c:pt>
                <c:pt idx="5">
                  <c:v>2015-09-24</c:v>
                </c:pt>
                <c:pt idx="6">
                  <c:v>2015-10-22</c:v>
                </c:pt>
                <c:pt idx="7">
                  <c:v>2015-11-19</c:v>
                </c:pt>
                <c:pt idx="8">
                  <c:v>2016-02-18</c:v>
                </c:pt>
                <c:pt idx="9">
                  <c:v>2016-03-17</c:v>
                </c:pt>
                <c:pt idx="10">
                  <c:v>2016-04-28</c:v>
                </c:pt>
                <c:pt idx="11">
                  <c:v>2016-10-24</c:v>
                </c:pt>
                <c:pt idx="12">
                  <c:v>2016-11-24</c:v>
                </c:pt>
                <c:pt idx="13">
                  <c:v>2016-12-15</c:v>
                </c:pt>
                <c:pt idx="14">
                  <c:v>2017-02-16</c:v>
                </c:pt>
                <c:pt idx="15">
                  <c:v>2017-03-30</c:v>
                </c:pt>
                <c:pt idx="16">
                  <c:v>2017-04-27</c:v>
                </c:pt>
                <c:pt idx="17">
                  <c:v>2017-05-18</c:v>
                </c:pt>
                <c:pt idx="18">
                  <c:v>2017-09-21</c:v>
                </c:pt>
                <c:pt idx="19">
                  <c:v>2017-11-23</c:v>
                </c:pt>
                <c:pt idx="20">
                  <c:v>2017-12-14</c:v>
                </c:pt>
                <c:pt idx="21">
                  <c:v>2018-01-25</c:v>
                </c:pt>
                <c:pt idx="22">
                  <c:v>2018-03-22</c:v>
                </c:pt>
                <c:pt idx="23">
                  <c:v>2018-04-26</c:v>
                </c:pt>
                <c:pt idx="24">
                  <c:v>2018-06-19</c:v>
                </c:pt>
              </c:strCache>
            </c:strRef>
          </c:cat>
          <c:val>
            <c:numRef>
              <c:f>'Över tid'!$C$5:$C$30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12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7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5</c:v>
                </c:pt>
                <c:pt idx="2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B3-4345-AB0F-F72C55078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394639"/>
        <c:axId val="427396319"/>
      </c:barChart>
      <c:catAx>
        <c:axId val="42739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27396319"/>
        <c:crosses val="autoZero"/>
        <c:auto val="1"/>
        <c:lblAlgn val="ctr"/>
        <c:lblOffset val="100"/>
        <c:noMultiLvlLbl val="0"/>
      </c:catAx>
      <c:valAx>
        <c:axId val="42739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2739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[Motioner.xlsx]C!PivotTable3</c:name>
    <c:fmtId val="1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'C'!$F$8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'C'!$E$9:$E$34</c:f>
              <c:strCache>
                <c:ptCount val="25"/>
                <c:pt idx="0">
                  <c:v>2015-01-29</c:v>
                </c:pt>
                <c:pt idx="1">
                  <c:v>2015-02-12</c:v>
                </c:pt>
                <c:pt idx="2">
                  <c:v>2015-03-19</c:v>
                </c:pt>
                <c:pt idx="3">
                  <c:v>2015-06-03</c:v>
                </c:pt>
                <c:pt idx="4">
                  <c:v>2015-06-16</c:v>
                </c:pt>
                <c:pt idx="5">
                  <c:v>2015-09-24</c:v>
                </c:pt>
                <c:pt idx="6">
                  <c:v>2015-10-22</c:v>
                </c:pt>
                <c:pt idx="7">
                  <c:v>2015-11-19</c:v>
                </c:pt>
                <c:pt idx="8">
                  <c:v>2016-02-18</c:v>
                </c:pt>
                <c:pt idx="9">
                  <c:v>2016-03-17</c:v>
                </c:pt>
                <c:pt idx="10">
                  <c:v>2016-04-28</c:v>
                </c:pt>
                <c:pt idx="11">
                  <c:v>2016-10-24</c:v>
                </c:pt>
                <c:pt idx="12">
                  <c:v>2016-11-24</c:v>
                </c:pt>
                <c:pt idx="13">
                  <c:v>2016-12-15</c:v>
                </c:pt>
                <c:pt idx="14">
                  <c:v>2017-02-16</c:v>
                </c:pt>
                <c:pt idx="15">
                  <c:v>2017-03-30</c:v>
                </c:pt>
                <c:pt idx="16">
                  <c:v>2017-04-27</c:v>
                </c:pt>
                <c:pt idx="17">
                  <c:v>2017-05-18</c:v>
                </c:pt>
                <c:pt idx="18">
                  <c:v>2017-09-21</c:v>
                </c:pt>
                <c:pt idx="19">
                  <c:v>2017-11-23</c:v>
                </c:pt>
                <c:pt idx="20">
                  <c:v>2017-12-14</c:v>
                </c:pt>
                <c:pt idx="21">
                  <c:v>2018-01-25</c:v>
                </c:pt>
                <c:pt idx="22">
                  <c:v>2018-03-22</c:v>
                </c:pt>
                <c:pt idx="23">
                  <c:v>2018-04-26</c:v>
                </c:pt>
                <c:pt idx="24">
                  <c:v>2018-06-19</c:v>
                </c:pt>
              </c:strCache>
            </c:strRef>
          </c:cat>
          <c:val>
            <c:numRef>
              <c:f>'C'!$F$9:$F$34</c:f>
              <c:numCache>
                <c:formatCode>General</c:formatCode>
                <c:ptCount val="25"/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BE-414C-8B45-C5BEE69A1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3769631"/>
        <c:axId val="420709087"/>
      </c:barChart>
      <c:catAx>
        <c:axId val="45376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20709087"/>
        <c:crosses val="autoZero"/>
        <c:auto val="1"/>
        <c:lblAlgn val="ctr"/>
        <c:lblOffset val="100"/>
        <c:noMultiLvlLbl val="0"/>
      </c:catAx>
      <c:valAx>
        <c:axId val="42070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5376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[Motioner.xlsx]KD!PivotTable3</c:name>
    <c:fmtId val="1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KD!$F$8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KD!$E$9:$E$34</c:f>
              <c:strCache>
                <c:ptCount val="25"/>
                <c:pt idx="0">
                  <c:v>2015-01-29</c:v>
                </c:pt>
                <c:pt idx="1">
                  <c:v>2015-02-12</c:v>
                </c:pt>
                <c:pt idx="2">
                  <c:v>2015-03-19</c:v>
                </c:pt>
                <c:pt idx="3">
                  <c:v>2015-06-03</c:v>
                </c:pt>
                <c:pt idx="4">
                  <c:v>2015-06-16</c:v>
                </c:pt>
                <c:pt idx="5">
                  <c:v>2015-09-24</c:v>
                </c:pt>
                <c:pt idx="6">
                  <c:v>2015-10-22</c:v>
                </c:pt>
                <c:pt idx="7">
                  <c:v>2015-11-19</c:v>
                </c:pt>
                <c:pt idx="8">
                  <c:v>2016-02-18</c:v>
                </c:pt>
                <c:pt idx="9">
                  <c:v>2016-03-17</c:v>
                </c:pt>
                <c:pt idx="10">
                  <c:v>2016-04-28</c:v>
                </c:pt>
                <c:pt idx="11">
                  <c:v>2016-10-24</c:v>
                </c:pt>
                <c:pt idx="12">
                  <c:v>2016-11-24</c:v>
                </c:pt>
                <c:pt idx="13">
                  <c:v>2016-12-15</c:v>
                </c:pt>
                <c:pt idx="14">
                  <c:v>2017-02-16</c:v>
                </c:pt>
                <c:pt idx="15">
                  <c:v>2017-03-30</c:v>
                </c:pt>
                <c:pt idx="16">
                  <c:v>2017-04-27</c:v>
                </c:pt>
                <c:pt idx="17">
                  <c:v>2017-05-18</c:v>
                </c:pt>
                <c:pt idx="18">
                  <c:v>2017-09-21</c:v>
                </c:pt>
                <c:pt idx="19">
                  <c:v>2017-11-23</c:v>
                </c:pt>
                <c:pt idx="20">
                  <c:v>2017-12-14</c:v>
                </c:pt>
                <c:pt idx="21">
                  <c:v>2018-01-25</c:v>
                </c:pt>
                <c:pt idx="22">
                  <c:v>2018-03-22</c:v>
                </c:pt>
                <c:pt idx="23">
                  <c:v>2018-04-26</c:v>
                </c:pt>
                <c:pt idx="24">
                  <c:v>2018-06-19</c:v>
                </c:pt>
              </c:strCache>
            </c:strRef>
          </c:cat>
          <c:val>
            <c:numRef>
              <c:f>KD!$F$9:$F$34</c:f>
              <c:numCache>
                <c:formatCode>General</c:formatCode>
                <c:ptCount val="25"/>
                <c:pt idx="12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92-FE47-B7AE-A121FD2B0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3769631"/>
        <c:axId val="420709087"/>
      </c:barChart>
      <c:catAx>
        <c:axId val="45376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20709087"/>
        <c:crosses val="autoZero"/>
        <c:auto val="1"/>
        <c:lblAlgn val="ctr"/>
        <c:lblOffset val="100"/>
        <c:noMultiLvlLbl val="0"/>
      </c:catAx>
      <c:valAx>
        <c:axId val="42070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5376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[Motioner.xlsx]L!PivotTable3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L!$F$8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L!$E$9:$E$34</c:f>
              <c:strCache>
                <c:ptCount val="25"/>
                <c:pt idx="0">
                  <c:v>2015-01-29</c:v>
                </c:pt>
                <c:pt idx="1">
                  <c:v>2015-02-12</c:v>
                </c:pt>
                <c:pt idx="2">
                  <c:v>2015-03-19</c:v>
                </c:pt>
                <c:pt idx="3">
                  <c:v>2015-06-03</c:v>
                </c:pt>
                <c:pt idx="4">
                  <c:v>2015-06-16</c:v>
                </c:pt>
                <c:pt idx="5">
                  <c:v>2015-09-24</c:v>
                </c:pt>
                <c:pt idx="6">
                  <c:v>2015-10-22</c:v>
                </c:pt>
                <c:pt idx="7">
                  <c:v>2015-11-19</c:v>
                </c:pt>
                <c:pt idx="8">
                  <c:v>2016-02-18</c:v>
                </c:pt>
                <c:pt idx="9">
                  <c:v>2016-03-17</c:v>
                </c:pt>
                <c:pt idx="10">
                  <c:v>2016-04-28</c:v>
                </c:pt>
                <c:pt idx="11">
                  <c:v>2016-10-24</c:v>
                </c:pt>
                <c:pt idx="12">
                  <c:v>2016-11-24</c:v>
                </c:pt>
                <c:pt idx="13">
                  <c:v>2016-12-15</c:v>
                </c:pt>
                <c:pt idx="14">
                  <c:v>2017-02-16</c:v>
                </c:pt>
                <c:pt idx="15">
                  <c:v>2017-03-30</c:v>
                </c:pt>
                <c:pt idx="16">
                  <c:v>2017-04-27</c:v>
                </c:pt>
                <c:pt idx="17">
                  <c:v>2017-05-18</c:v>
                </c:pt>
                <c:pt idx="18">
                  <c:v>2017-09-21</c:v>
                </c:pt>
                <c:pt idx="19">
                  <c:v>2017-11-23</c:v>
                </c:pt>
                <c:pt idx="20">
                  <c:v>2017-12-14</c:v>
                </c:pt>
                <c:pt idx="21">
                  <c:v>2018-01-25</c:v>
                </c:pt>
                <c:pt idx="22">
                  <c:v>2018-03-22</c:v>
                </c:pt>
                <c:pt idx="23">
                  <c:v>2018-04-26</c:v>
                </c:pt>
                <c:pt idx="24">
                  <c:v>2018-06-19</c:v>
                </c:pt>
              </c:strCache>
            </c:strRef>
          </c:cat>
          <c:val>
            <c:numRef>
              <c:f>L!$F$9:$F$34</c:f>
              <c:numCache>
                <c:formatCode>General</c:formatCode>
                <c:ptCount val="25"/>
                <c:pt idx="2">
                  <c:v>1</c:v>
                </c:pt>
                <c:pt idx="4">
                  <c:v>1</c:v>
                </c:pt>
                <c:pt idx="5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21-5149-B9BE-BEB723B54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3769631"/>
        <c:axId val="420709087"/>
      </c:barChart>
      <c:catAx>
        <c:axId val="45376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20709087"/>
        <c:crosses val="autoZero"/>
        <c:auto val="1"/>
        <c:lblAlgn val="ctr"/>
        <c:lblOffset val="100"/>
        <c:noMultiLvlLbl val="0"/>
      </c:catAx>
      <c:valAx>
        <c:axId val="42070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5376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[Motioner.xlsx]M!PivotTable3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M!$F$8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M!$E$9:$E$34</c:f>
              <c:strCache>
                <c:ptCount val="25"/>
                <c:pt idx="0">
                  <c:v>2015-01-29</c:v>
                </c:pt>
                <c:pt idx="1">
                  <c:v>2015-02-12</c:v>
                </c:pt>
                <c:pt idx="2">
                  <c:v>2015-03-19</c:v>
                </c:pt>
                <c:pt idx="3">
                  <c:v>2015-06-03</c:v>
                </c:pt>
                <c:pt idx="4">
                  <c:v>2015-06-16</c:v>
                </c:pt>
                <c:pt idx="5">
                  <c:v>2015-09-24</c:v>
                </c:pt>
                <c:pt idx="6">
                  <c:v>2015-10-22</c:v>
                </c:pt>
                <c:pt idx="7">
                  <c:v>2015-11-19</c:v>
                </c:pt>
                <c:pt idx="8">
                  <c:v>2016-02-18</c:v>
                </c:pt>
                <c:pt idx="9">
                  <c:v>2016-03-17</c:v>
                </c:pt>
                <c:pt idx="10">
                  <c:v>2016-04-28</c:v>
                </c:pt>
                <c:pt idx="11">
                  <c:v>2016-10-24</c:v>
                </c:pt>
                <c:pt idx="12">
                  <c:v>2016-11-24</c:v>
                </c:pt>
                <c:pt idx="13">
                  <c:v>2016-12-15</c:v>
                </c:pt>
                <c:pt idx="14">
                  <c:v>2017-02-16</c:v>
                </c:pt>
                <c:pt idx="15">
                  <c:v>2017-03-30</c:v>
                </c:pt>
                <c:pt idx="16">
                  <c:v>2017-04-27</c:v>
                </c:pt>
                <c:pt idx="17">
                  <c:v>2017-05-18</c:v>
                </c:pt>
                <c:pt idx="18">
                  <c:v>2017-09-21</c:v>
                </c:pt>
                <c:pt idx="19">
                  <c:v>2017-11-23</c:v>
                </c:pt>
                <c:pt idx="20">
                  <c:v>2017-12-14</c:v>
                </c:pt>
                <c:pt idx="21">
                  <c:v>2018-01-25</c:v>
                </c:pt>
                <c:pt idx="22">
                  <c:v>2018-03-22</c:v>
                </c:pt>
                <c:pt idx="23">
                  <c:v>2018-04-26</c:v>
                </c:pt>
                <c:pt idx="24">
                  <c:v>2018-06-19</c:v>
                </c:pt>
              </c:strCache>
            </c:strRef>
          </c:cat>
          <c:val>
            <c:numRef>
              <c:f>M!$F$9:$F$34</c:f>
              <c:numCache>
                <c:formatCode>General</c:formatCode>
                <c:ptCount val="25"/>
                <c:pt idx="9">
                  <c:v>1</c:v>
                </c:pt>
                <c:pt idx="12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B-864D-B6FB-B5F14C280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3769631"/>
        <c:axId val="420709087"/>
      </c:barChart>
      <c:catAx>
        <c:axId val="45376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20709087"/>
        <c:crosses val="autoZero"/>
        <c:auto val="1"/>
        <c:lblAlgn val="ctr"/>
        <c:lblOffset val="100"/>
        <c:noMultiLvlLbl val="0"/>
      </c:catAx>
      <c:valAx>
        <c:axId val="42070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5376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[Motioner.xlsx]MP!PivotTable3</c:name>
    <c:fmtId val="1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MP!$F$8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MP!$E$9:$E$34</c:f>
              <c:strCache>
                <c:ptCount val="25"/>
                <c:pt idx="0">
                  <c:v>2015-01-29</c:v>
                </c:pt>
                <c:pt idx="1">
                  <c:v>2015-02-12</c:v>
                </c:pt>
                <c:pt idx="2">
                  <c:v>2015-03-19</c:v>
                </c:pt>
                <c:pt idx="3">
                  <c:v>2015-06-03</c:v>
                </c:pt>
                <c:pt idx="4">
                  <c:v>2015-06-16</c:v>
                </c:pt>
                <c:pt idx="5">
                  <c:v>2015-09-24</c:v>
                </c:pt>
                <c:pt idx="6">
                  <c:v>2015-10-22</c:v>
                </c:pt>
                <c:pt idx="7">
                  <c:v>2015-11-19</c:v>
                </c:pt>
                <c:pt idx="8">
                  <c:v>2016-02-18</c:v>
                </c:pt>
                <c:pt idx="9">
                  <c:v>2016-03-17</c:v>
                </c:pt>
                <c:pt idx="10">
                  <c:v>2016-04-28</c:v>
                </c:pt>
                <c:pt idx="11">
                  <c:v>2016-10-24</c:v>
                </c:pt>
                <c:pt idx="12">
                  <c:v>2016-11-24</c:v>
                </c:pt>
                <c:pt idx="13">
                  <c:v>2016-12-15</c:v>
                </c:pt>
                <c:pt idx="14">
                  <c:v>2017-02-16</c:v>
                </c:pt>
                <c:pt idx="15">
                  <c:v>2017-03-30</c:v>
                </c:pt>
                <c:pt idx="16">
                  <c:v>2017-04-27</c:v>
                </c:pt>
                <c:pt idx="17">
                  <c:v>2017-05-18</c:v>
                </c:pt>
                <c:pt idx="18">
                  <c:v>2017-09-21</c:v>
                </c:pt>
                <c:pt idx="19">
                  <c:v>2017-11-23</c:v>
                </c:pt>
                <c:pt idx="20">
                  <c:v>2017-12-14</c:v>
                </c:pt>
                <c:pt idx="21">
                  <c:v>2018-01-25</c:v>
                </c:pt>
                <c:pt idx="22">
                  <c:v>2018-03-22</c:v>
                </c:pt>
                <c:pt idx="23">
                  <c:v>2018-04-26</c:v>
                </c:pt>
                <c:pt idx="24">
                  <c:v>2018-06-19</c:v>
                </c:pt>
              </c:strCache>
            </c:strRef>
          </c:cat>
          <c:val>
            <c:numRef>
              <c:f>MP!$F$9:$F$34</c:f>
              <c:numCache>
                <c:formatCode>General</c:formatCode>
                <c:ptCount val="25"/>
                <c:pt idx="1">
                  <c:v>1</c:v>
                </c:pt>
                <c:pt idx="7">
                  <c:v>1</c:v>
                </c:pt>
                <c:pt idx="10">
                  <c:v>1</c:v>
                </c:pt>
                <c:pt idx="12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3">
                  <c:v>1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79-BF46-BC0A-1C3D9BCFD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3769631"/>
        <c:axId val="420709087"/>
      </c:barChart>
      <c:catAx>
        <c:axId val="45376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20709087"/>
        <c:crosses val="autoZero"/>
        <c:auto val="1"/>
        <c:lblAlgn val="ctr"/>
        <c:lblOffset val="100"/>
        <c:noMultiLvlLbl val="0"/>
      </c:catAx>
      <c:valAx>
        <c:axId val="42070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5376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[Motioner.xlsx]S!PivotTable3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S!$F$8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S!$E$9:$E$34</c:f>
              <c:strCache>
                <c:ptCount val="25"/>
                <c:pt idx="0">
                  <c:v>2015-01-29</c:v>
                </c:pt>
                <c:pt idx="1">
                  <c:v>2015-02-12</c:v>
                </c:pt>
                <c:pt idx="2">
                  <c:v>2015-03-19</c:v>
                </c:pt>
                <c:pt idx="3">
                  <c:v>2015-06-03</c:v>
                </c:pt>
                <c:pt idx="4">
                  <c:v>2015-06-16</c:v>
                </c:pt>
                <c:pt idx="5">
                  <c:v>2015-09-24</c:v>
                </c:pt>
                <c:pt idx="6">
                  <c:v>2015-10-22</c:v>
                </c:pt>
                <c:pt idx="7">
                  <c:v>2015-11-19</c:v>
                </c:pt>
                <c:pt idx="8">
                  <c:v>2016-02-18</c:v>
                </c:pt>
                <c:pt idx="9">
                  <c:v>2016-03-17</c:v>
                </c:pt>
                <c:pt idx="10">
                  <c:v>2016-04-28</c:v>
                </c:pt>
                <c:pt idx="11">
                  <c:v>2016-10-24</c:v>
                </c:pt>
                <c:pt idx="12">
                  <c:v>2016-11-24</c:v>
                </c:pt>
                <c:pt idx="13">
                  <c:v>2016-12-15</c:v>
                </c:pt>
                <c:pt idx="14">
                  <c:v>2017-02-16</c:v>
                </c:pt>
                <c:pt idx="15">
                  <c:v>2017-03-30</c:v>
                </c:pt>
                <c:pt idx="16">
                  <c:v>2017-04-27</c:v>
                </c:pt>
                <c:pt idx="17">
                  <c:v>2017-05-18</c:v>
                </c:pt>
                <c:pt idx="18">
                  <c:v>2017-09-21</c:v>
                </c:pt>
                <c:pt idx="19">
                  <c:v>2017-11-23</c:v>
                </c:pt>
                <c:pt idx="20">
                  <c:v>2017-12-14</c:v>
                </c:pt>
                <c:pt idx="21">
                  <c:v>2018-01-25</c:v>
                </c:pt>
                <c:pt idx="22">
                  <c:v>2018-03-22</c:v>
                </c:pt>
                <c:pt idx="23">
                  <c:v>2018-04-26</c:v>
                </c:pt>
                <c:pt idx="24">
                  <c:v>2018-06-19</c:v>
                </c:pt>
              </c:strCache>
            </c:strRef>
          </c:cat>
          <c:val>
            <c:numRef>
              <c:f>S!$F$9:$F$34</c:f>
              <c:numCache>
                <c:formatCode>General</c:formatCode>
                <c:ptCount val="25"/>
                <c:pt idx="1">
                  <c:v>1</c:v>
                </c:pt>
                <c:pt idx="5">
                  <c:v>1</c:v>
                </c:pt>
                <c:pt idx="7">
                  <c:v>1</c:v>
                </c:pt>
                <c:pt idx="12">
                  <c:v>1</c:v>
                </c:pt>
                <c:pt idx="17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31-3649-A7BE-E64D62EE5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3769631"/>
        <c:axId val="420709087"/>
      </c:barChart>
      <c:catAx>
        <c:axId val="45376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20709087"/>
        <c:crosses val="autoZero"/>
        <c:auto val="1"/>
        <c:lblAlgn val="ctr"/>
        <c:lblOffset val="100"/>
        <c:noMultiLvlLbl val="0"/>
      </c:catAx>
      <c:valAx>
        <c:axId val="42070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5376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[Motioner.xlsx]SD!PivotTable3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SD!$F$8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SD!$E$9:$E$34</c:f>
              <c:strCache>
                <c:ptCount val="25"/>
                <c:pt idx="0">
                  <c:v>2015-01-29</c:v>
                </c:pt>
                <c:pt idx="1">
                  <c:v>2015-02-12</c:v>
                </c:pt>
                <c:pt idx="2">
                  <c:v>2015-03-19</c:v>
                </c:pt>
                <c:pt idx="3">
                  <c:v>2015-06-03</c:v>
                </c:pt>
                <c:pt idx="4">
                  <c:v>2015-06-16</c:v>
                </c:pt>
                <c:pt idx="5">
                  <c:v>2015-09-24</c:v>
                </c:pt>
                <c:pt idx="6">
                  <c:v>2015-10-22</c:v>
                </c:pt>
                <c:pt idx="7">
                  <c:v>2015-11-19</c:v>
                </c:pt>
                <c:pt idx="8">
                  <c:v>2016-02-18</c:v>
                </c:pt>
                <c:pt idx="9">
                  <c:v>2016-03-17</c:v>
                </c:pt>
                <c:pt idx="10">
                  <c:v>2016-04-28</c:v>
                </c:pt>
                <c:pt idx="11">
                  <c:v>2016-10-24</c:v>
                </c:pt>
                <c:pt idx="12">
                  <c:v>2016-11-24</c:v>
                </c:pt>
                <c:pt idx="13">
                  <c:v>2016-12-15</c:v>
                </c:pt>
                <c:pt idx="14">
                  <c:v>2017-02-16</c:v>
                </c:pt>
                <c:pt idx="15">
                  <c:v>2017-03-30</c:v>
                </c:pt>
                <c:pt idx="16">
                  <c:v>2017-04-27</c:v>
                </c:pt>
                <c:pt idx="17">
                  <c:v>2017-05-18</c:v>
                </c:pt>
                <c:pt idx="18">
                  <c:v>2017-09-21</c:v>
                </c:pt>
                <c:pt idx="19">
                  <c:v>2017-11-23</c:v>
                </c:pt>
                <c:pt idx="20">
                  <c:v>2017-12-14</c:v>
                </c:pt>
                <c:pt idx="21">
                  <c:v>2018-01-25</c:v>
                </c:pt>
                <c:pt idx="22">
                  <c:v>2018-03-22</c:v>
                </c:pt>
                <c:pt idx="23">
                  <c:v>2018-04-26</c:v>
                </c:pt>
                <c:pt idx="24">
                  <c:v>2018-06-19</c:v>
                </c:pt>
              </c:strCache>
            </c:strRef>
          </c:cat>
          <c:val>
            <c:numRef>
              <c:f>SD!$F$9:$F$34</c:f>
              <c:numCache>
                <c:formatCode>General</c:formatCode>
                <c:ptCount val="25"/>
                <c:pt idx="0">
                  <c:v>1</c:v>
                </c:pt>
                <c:pt idx="3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6</c:v>
                </c:pt>
                <c:pt idx="13">
                  <c:v>2</c:v>
                </c:pt>
                <c:pt idx="14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4</c:v>
                </c:pt>
                <c:pt idx="19">
                  <c:v>2</c:v>
                </c:pt>
                <c:pt idx="21">
                  <c:v>1</c:v>
                </c:pt>
                <c:pt idx="23">
                  <c:v>3</c:v>
                </c:pt>
                <c:pt idx="2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56-7F4C-B49C-3C58A4C3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3769631"/>
        <c:axId val="420709087"/>
      </c:barChart>
      <c:catAx>
        <c:axId val="45376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20709087"/>
        <c:crosses val="autoZero"/>
        <c:auto val="1"/>
        <c:lblAlgn val="ctr"/>
        <c:lblOffset val="100"/>
        <c:noMultiLvlLbl val="0"/>
      </c:catAx>
      <c:valAx>
        <c:axId val="42070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5376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101600</xdr:colOff>
      <xdr:row>96</xdr:row>
      <xdr:rowOff>120650</xdr:rowOff>
    </xdr:from>
    <xdr:to>
      <xdr:col>8</xdr:col>
      <xdr:colOff>88900</xdr:colOff>
      <xdr:row>110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B5C42E-D71D-B842-9D3F-822842864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615950</xdr:colOff>
      <xdr:row>13</xdr:row>
      <xdr:rowOff>120650</xdr:rowOff>
    </xdr:from>
    <xdr:to>
      <xdr:col>12</xdr:col>
      <xdr:colOff>234950</xdr:colOff>
      <xdr:row>27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93A2C-4E77-064B-B377-745B15D96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749300</xdr:colOff>
      <xdr:row>3</xdr:row>
      <xdr:rowOff>69850</xdr:rowOff>
    </xdr:from>
    <xdr:to>
      <xdr:col>13</xdr:col>
      <xdr:colOff>660400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179BB3-324C-0F4C-AC92-2A8D569D2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615950</xdr:colOff>
      <xdr:row>13</xdr:row>
      <xdr:rowOff>120650</xdr:rowOff>
    </xdr:from>
    <xdr:to>
      <xdr:col>12</xdr:col>
      <xdr:colOff>234950</xdr:colOff>
      <xdr:row>27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AD9D69-9E93-F840-8DF0-B2E3C5DC3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615950</xdr:colOff>
      <xdr:row>13</xdr:row>
      <xdr:rowOff>120650</xdr:rowOff>
    </xdr:from>
    <xdr:to>
      <xdr:col>12</xdr:col>
      <xdr:colOff>234950</xdr:colOff>
      <xdr:row>27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1A6400-8893-DA44-A41B-9924A87C40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615950</xdr:colOff>
      <xdr:row>13</xdr:row>
      <xdr:rowOff>120650</xdr:rowOff>
    </xdr:from>
    <xdr:to>
      <xdr:col>12</xdr:col>
      <xdr:colOff>234950</xdr:colOff>
      <xdr:row>27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7BE6F7-B81B-DC4C-9BC6-3D51067A9C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615950</xdr:colOff>
      <xdr:row>13</xdr:row>
      <xdr:rowOff>120650</xdr:rowOff>
    </xdr:from>
    <xdr:to>
      <xdr:col>12</xdr:col>
      <xdr:colOff>234950</xdr:colOff>
      <xdr:row>27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5195F7-D025-D445-B019-D30D9FDCD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615950</xdr:colOff>
      <xdr:row>13</xdr:row>
      <xdr:rowOff>120650</xdr:rowOff>
    </xdr:from>
    <xdr:to>
      <xdr:col>12</xdr:col>
      <xdr:colOff>234950</xdr:colOff>
      <xdr:row>27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5B5A53-B0CB-BB44-B1B7-C9DD0CD399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615950</xdr:colOff>
      <xdr:row>13</xdr:row>
      <xdr:rowOff>120650</xdr:rowOff>
    </xdr:from>
    <xdr:to>
      <xdr:col>12</xdr:col>
      <xdr:colOff>234950</xdr:colOff>
      <xdr:row>27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69B234-8851-B248-A365-B9FFD436F1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615950</xdr:colOff>
      <xdr:row>13</xdr:row>
      <xdr:rowOff>120650</xdr:rowOff>
    </xdr:from>
    <xdr:to>
      <xdr:col>12</xdr:col>
      <xdr:colOff>234950</xdr:colOff>
      <xdr:row>27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77596D-646D-2047-8AF0-10A39AA74D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ss Andsten" refreshedDate="43322.695573611112" createdVersion="6" refreshedVersion="6" minRefreshableVersion="3" recordCount="82" xr:uid="{28EBBFA5-8481-F74F-9110-7716497525B0}">
  <cacheSource type="worksheet">
    <worksheetSource name="Motioner"/>
  </cacheSource>
  <cacheFields count="12">
    <cacheField name="Datum" numFmtId="14">
      <sharedItems containsSemiMixedTypes="0" containsNonDate="0" containsDate="1" containsString="0" minDate="2015-01-29T00:00:00" maxDate="2018-06-20T00:00:00" count="25">
        <d v="2016-11-24T00:00:00"/>
        <d v="2016-12-15T00:00:00"/>
        <d v="2015-01-29T00:00:00"/>
        <d v="2015-02-12T00:00:00"/>
        <d v="2015-03-19T00:00:00"/>
        <d v="2015-06-03T00:00:00"/>
        <d v="2015-06-16T00:00:00"/>
        <d v="2015-09-24T00:00:00"/>
        <d v="2015-10-22T00:00:00"/>
        <d v="2015-11-19T00:00:00"/>
        <d v="2016-02-18T00:00:00"/>
        <d v="2016-03-17T00:00:00"/>
        <d v="2016-04-28T00:00:00"/>
        <d v="2016-10-24T00:00:00"/>
        <d v="2017-02-16T00:00:00"/>
        <d v="2017-03-30T00:00:00"/>
        <d v="2017-04-27T00:00:00"/>
        <d v="2017-05-18T00:00:00"/>
        <d v="2017-09-21T00:00:00"/>
        <d v="2017-11-23T00:00:00"/>
        <d v="2017-12-14T00:00:00"/>
        <d v="2018-01-25T00:00:00"/>
        <d v="2018-03-22T00:00:00"/>
        <d v="2018-04-26T00:00:00"/>
        <d v="2018-06-19T00:00:00"/>
      </sharedItems>
    </cacheField>
    <cacheField name="Motion" numFmtId="0">
      <sharedItems count="82">
        <s v="Motion om ett utslussningsboende för kvinnor"/>
        <s v="Motion om fakturor, påminnelser och krav ska hanteras lika oberoende av vilken förvaltning som skickar fakturan"/>
        <s v="Motion till Karlskrona kommunfullmäktige angående aktivitetsplats för äldre"/>
        <s v="Motion om att hålla ihop Karlskrona- en strategi för social hållbarhet"/>
        <s v="Motion om att anlägga en anslutningsväg till Åvallen i Rödeby."/>
        <s v="Motion Karlskrona en djurvänligare kommun"/>
        <s v="Motion om avskaffande av bygglovsplikt för solenergi- anläggningar och rabatt på bygglovsavgift vid installation av solceller, solfångare och solpaneler i samband med ny-, om- och tillbyggnad"/>
        <s v="Motion om alkolås på kommunens bilar"/>
        <s v="Motion om ansökan till Statens Bostadskreditnämnden om hyresgaranti."/>
        <s v="Motion om Fairtrade City "/>
        <s v="Motion gällande lovskolor"/>
        <s v="Motion angående startande av ett Komhall"/>
        <s v="Motion om suicidprevention"/>
        <s v="Motion om upprättande av ett migrationsbokslut över asyl- och flyktinginvandring samt den därpå följande anhöriginvandringen till kommunen"/>
        <s v="Motion om L-ABC, HLR och AKUT-test"/>
        <s v="Motion om tekniska hjälpmedel till socialförvaltningens personal"/>
        <s v="Motion om försök med algoritmisk schemaläggning"/>
        <s v="Motion om att all frukt till förskolorna och skolorna ska vara ekologisk"/>
        <s v="Motion om gång- och cykelväg i Torhamn längs Sandhamnsvägen"/>
        <s v="Motion om hållbar IT-strategi"/>
        <s v="Motion om att uppmuntra skolor att bjuda in elevernas föräldrar för att berätta om sitt yrke eller för att arrangera studiebesök på dennes arbetsplats"/>
        <s v="Motion kring kostnader för ensamkommande barn"/>
        <s v="Motion om att kommunen beställer en redovisning av de oförutsedda kostnaderna för asylmottagning"/>
        <s v="Motion om att stoppa den postmodernistiska indoktrineringen på förskolan"/>
        <s v="Motion för ökad trygghet i centrala Karlskrona"/>
        <s v="Motion angående att utbilda ensamkommande om flickors och kvinnors rättigheter"/>
        <s v="Motion om att starta upp ett Blocket för de kommunala verksamheterna"/>
        <s v="Motion angående matkommission"/>
        <s v="Motion gällande antibiotikafritt kött"/>
        <s v="Motion om trygghetsboende på landsbygden"/>
        <s v="Motion om en sammanhängande farled/sjöväg mellan Karlskrona och Stenshamn"/>
        <s v="Motion om lättillgänglig information till medborgare"/>
        <s v="Motion om att utreda möjligheterna att anställa fler personer med funktionshinder"/>
        <s v="Motion om åtgärder som kommunen vidtar för att skydda kommuninvånarna mot så väl islamistisk radikalisering som därpå följande terrorhot"/>
        <s v="Motion om Karlskrona kommuns beredskap"/>
        <s v="Motion om oljeskyddsberedskap"/>
        <s v="Motion om jämställt och demokratiskt Karlskrona"/>
        <s v="Motion om ekonomisk analys av besöks/PR verksamhet"/>
        <s v="Motion om jämbördig behandling sker då sponsring fördelas till elitserieföreningar"/>
        <s v="Motion om prioritering och organisering mot våld i nära relationer"/>
        <s v="Motion om att skapa fler båtplatser för fritidsbåtar i Sandhamns hamn"/>
        <s v="Motion om att införa Bostad Först-modellen inom socialtjänst"/>
        <s v="Motion om barns rätt till kommunikation och kunskapssökande"/>
        <s v="Motion angående Karlskrona kommuns beredskap"/>
        <s v="Motion om tobaksfria skolgårdar och tobaksfri skoltid"/>
        <s v="Motion om åldersbestämning av nyanlända i kommunen"/>
        <s v="Motion om övergripande regelverk/policy för hur bidrag till föreningar och organisationer ska hanteras i Karlskrona kommun"/>
        <s v="Motion om försök till sänkt kommunal rösträttsålder"/>
        <s v="Motion om att ta initiativ till att genomföra åldersbedömningar för ensamkommande barn"/>
        <s v="Motion om att kommunen inför rök och alkoholförbud på HVB-hem"/>
        <s v="Motion om narkotikahundar i skolan"/>
        <s v="Motion om rökfri arbetstid"/>
        <s v="Motion om att klimatsäkra budgeten"/>
        <s v="Motion om att endast mat som producerats enligt svensk lag i offentliga upphandlingar"/>
        <s v="Motion om inköpsstop av mat innehållande Bisfenol A till skolorna"/>
        <s v="Motion om att belöna kommuninvånare som visat civilkurage"/>
        <s v="Motion om att Karlskrona ska ansöka om medlemskap i Internationell Cities of Refuge Network (ICORN) 12"/>
        <s v="Motion om att skapa en naturskola och satsa på utomhuspedagogik i Karlskrona"/>
        <s v="Motion om att omgående låta kommunens politiker proväta i kommunala restauranger"/>
        <s v="Motion om att hissa Sveriges officiella minoriteters flaggor på deras respektive nationaldagar"/>
        <s v="Motion om att införa mentorsprogrammet i Karlskrona"/>
        <s v="Motion om fler båtplatser"/>
        <s v="Motion om likställande av matchtaxor för kommunens Idrottsföreningar"/>
        <s v="Motion om att polisanmäla ensamkommande som fått sin ålder uppskriven för bidragsbrott"/>
        <s v="Motion om att avskaffa avgiften för trygghetslarm"/>
        <s v="Motion om att utreda möjligheten att införa en LSS-pott från och med budgetåret 2019 under kommunstyrelsen för funktionsstödsnämnden"/>
        <s v="Motion om Blekingeleden"/>
        <s v="Motion angående integration av nyanlända "/>
        <s v="Motion om inkallelseordningen i Karlskrona kommunfullmäktige"/>
        <s v="Motion om att införa ”Staffantorpsmodellen” i Karlskrona"/>
        <s v="Motion om att ursprungsmärka kommunens matsedlar"/>
        <s v="Motion om att Karlskronahem AB bör bygga hyresrätter i egen regi, utan att sälja ut fastighetsinnehållet"/>
        <s v="Motion angående polisanmälan vid brott"/>
        <s v="Motion angående intern klimatväxling"/>
        <s v="Motion om att förbättra äldres munhälsa "/>
        <s v="Motion om att göra Karlskrona kommun till en attraktiv arbetsgivare"/>
        <s v="Motion om att utreda möjligheterna för att skapa en kombinerad skateboard-parkourpark"/>
        <s v="Motion angående elljusspår i Nättraby"/>
        <s v="Motion om att i Karlskrona ska alla kunna lita på tryggheten"/>
        <s v="Motion om att förmedla bostäder smart"/>
        <s v="Motion om möjligheter för förtroendevalda att vara föräldralediga"/>
        <s v="Motion angående förbättrad information till besökare med fritidsbåt i Karlskrona kommun"/>
      </sharedItems>
    </cacheField>
    <cacheField name="Utfall" numFmtId="0">
      <sharedItems count="4">
        <s v="Besvarad"/>
        <s v="Bifall"/>
        <s v="Avslag"/>
        <s v="Remiss"/>
      </sharedItems>
    </cacheField>
    <cacheField name="Område" numFmtId="0">
      <sharedItems/>
    </cacheField>
    <cacheField name="C" numFmtId="0">
      <sharedItems containsString="0" containsBlank="1" containsNumber="1" containsInteger="1" minValue="1" maxValue="1"/>
    </cacheField>
    <cacheField name="KD" numFmtId="0">
      <sharedItems containsString="0" containsBlank="1" containsNumber="1" containsInteger="1" minValue="1" maxValue="1"/>
    </cacheField>
    <cacheField name="L" numFmtId="0">
      <sharedItems containsString="0" containsBlank="1" containsNumber="1" containsInteger="1" minValue="1" maxValue="1"/>
    </cacheField>
    <cacheField name="M" numFmtId="0">
      <sharedItems containsString="0" containsBlank="1" containsNumber="1" containsInteger="1" minValue="1" maxValue="1" count="2">
        <m/>
        <n v="1"/>
      </sharedItems>
    </cacheField>
    <cacheField name="MP" numFmtId="0">
      <sharedItems containsString="0" containsBlank="1" containsNumber="1" containsInteger="1" minValue="1" maxValue="1"/>
    </cacheField>
    <cacheField name="S" numFmtId="0">
      <sharedItems containsString="0" containsBlank="1" containsNumber="1" containsInteger="1" minValue="1" maxValue="1"/>
    </cacheField>
    <cacheField name="SD" numFmtId="0">
      <sharedItems containsString="0" containsBlank="1" containsNumber="1" containsInteger="1" minValue="1" maxValue="1"/>
    </cacheField>
    <cacheField name="V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">
  <r>
    <x v="0"/>
    <x v="0"/>
    <x v="0"/>
    <s v="Kvinnofrid"/>
    <n v="1"/>
    <m/>
    <m/>
    <x v="0"/>
    <m/>
    <m/>
    <m/>
    <m/>
  </r>
  <r>
    <x v="1"/>
    <x v="1"/>
    <x v="1"/>
    <s v="Förvaltning"/>
    <n v="1"/>
    <m/>
    <m/>
    <x v="0"/>
    <m/>
    <m/>
    <m/>
    <m/>
  </r>
  <r>
    <x v="2"/>
    <x v="2"/>
    <x v="0"/>
    <s v="Äldre"/>
    <m/>
    <m/>
    <m/>
    <x v="0"/>
    <m/>
    <m/>
    <n v="1"/>
    <m/>
  </r>
  <r>
    <x v="3"/>
    <x v="3"/>
    <x v="1"/>
    <s v="Miljö"/>
    <m/>
    <m/>
    <m/>
    <x v="0"/>
    <n v="1"/>
    <n v="1"/>
    <m/>
    <m/>
  </r>
  <r>
    <x v="4"/>
    <x v="4"/>
    <x v="0"/>
    <s v="Trafik"/>
    <m/>
    <m/>
    <n v="1"/>
    <x v="0"/>
    <m/>
    <m/>
    <m/>
    <m/>
  </r>
  <r>
    <x v="5"/>
    <x v="5"/>
    <x v="0"/>
    <s v="Kommunal mat"/>
    <m/>
    <m/>
    <m/>
    <x v="0"/>
    <m/>
    <m/>
    <n v="1"/>
    <m/>
  </r>
  <r>
    <x v="6"/>
    <x v="6"/>
    <x v="0"/>
    <s v="Solenergi"/>
    <m/>
    <m/>
    <n v="1"/>
    <x v="0"/>
    <m/>
    <m/>
    <m/>
    <m/>
  </r>
  <r>
    <x v="7"/>
    <x v="7"/>
    <x v="2"/>
    <s v="Arbetsmiljö"/>
    <m/>
    <m/>
    <m/>
    <x v="0"/>
    <m/>
    <m/>
    <n v="1"/>
    <m/>
  </r>
  <r>
    <x v="7"/>
    <x v="8"/>
    <x v="2"/>
    <s v="Boende"/>
    <m/>
    <m/>
    <n v="1"/>
    <x v="0"/>
    <m/>
    <m/>
    <m/>
    <m/>
  </r>
  <r>
    <x v="7"/>
    <x v="9"/>
    <x v="1"/>
    <s v="Rättvisemärkning"/>
    <m/>
    <m/>
    <m/>
    <x v="0"/>
    <m/>
    <n v="1"/>
    <m/>
    <m/>
  </r>
  <r>
    <x v="8"/>
    <x v="10"/>
    <x v="0"/>
    <s v="Skola"/>
    <m/>
    <m/>
    <m/>
    <x v="0"/>
    <m/>
    <m/>
    <n v="1"/>
    <m/>
  </r>
  <r>
    <x v="9"/>
    <x v="11"/>
    <x v="0"/>
    <s v="Funktionshinder"/>
    <m/>
    <m/>
    <m/>
    <x v="0"/>
    <m/>
    <n v="1"/>
    <m/>
    <m/>
  </r>
  <r>
    <x v="9"/>
    <x v="12"/>
    <x v="1"/>
    <s v="Suicid"/>
    <m/>
    <m/>
    <m/>
    <x v="0"/>
    <n v="1"/>
    <m/>
    <m/>
    <m/>
  </r>
  <r>
    <x v="10"/>
    <x v="13"/>
    <x v="2"/>
    <s v="Invandring"/>
    <m/>
    <m/>
    <m/>
    <x v="0"/>
    <m/>
    <m/>
    <n v="1"/>
    <m/>
  </r>
  <r>
    <x v="10"/>
    <x v="14"/>
    <x v="0"/>
    <s v="Krisberedskap"/>
    <m/>
    <m/>
    <m/>
    <x v="0"/>
    <m/>
    <m/>
    <n v="1"/>
    <m/>
  </r>
  <r>
    <x v="10"/>
    <x v="15"/>
    <x v="0"/>
    <s v="Kvalité"/>
    <m/>
    <m/>
    <m/>
    <x v="0"/>
    <m/>
    <m/>
    <n v="1"/>
    <m/>
  </r>
  <r>
    <x v="11"/>
    <x v="16"/>
    <x v="0"/>
    <s v="Funktionshinder"/>
    <m/>
    <m/>
    <m/>
    <x v="1"/>
    <m/>
    <m/>
    <m/>
    <m/>
  </r>
  <r>
    <x v="11"/>
    <x v="17"/>
    <x v="0"/>
    <s v="Kommunal mat"/>
    <m/>
    <m/>
    <m/>
    <x v="0"/>
    <m/>
    <m/>
    <n v="1"/>
    <m/>
  </r>
  <r>
    <x v="11"/>
    <x v="18"/>
    <x v="0"/>
    <s v="Trafik"/>
    <m/>
    <m/>
    <m/>
    <x v="0"/>
    <m/>
    <m/>
    <n v="1"/>
    <m/>
  </r>
  <r>
    <x v="12"/>
    <x v="19"/>
    <x v="2"/>
    <s v="IT"/>
    <m/>
    <m/>
    <m/>
    <x v="0"/>
    <n v="1"/>
    <m/>
    <m/>
    <m/>
  </r>
  <r>
    <x v="12"/>
    <x v="20"/>
    <x v="0"/>
    <s v="Skola"/>
    <m/>
    <m/>
    <m/>
    <x v="0"/>
    <m/>
    <m/>
    <n v="1"/>
    <m/>
  </r>
  <r>
    <x v="13"/>
    <x v="21"/>
    <x v="2"/>
    <s v="Invandring"/>
    <m/>
    <m/>
    <m/>
    <x v="0"/>
    <m/>
    <m/>
    <n v="1"/>
    <m/>
  </r>
  <r>
    <x v="0"/>
    <x v="22"/>
    <x v="2"/>
    <s v="Invandring"/>
    <m/>
    <m/>
    <m/>
    <x v="0"/>
    <m/>
    <m/>
    <n v="1"/>
    <m/>
  </r>
  <r>
    <x v="0"/>
    <x v="23"/>
    <x v="2"/>
    <s v="Skola"/>
    <m/>
    <m/>
    <m/>
    <x v="0"/>
    <m/>
    <m/>
    <n v="1"/>
    <m/>
  </r>
  <r>
    <x v="0"/>
    <x v="24"/>
    <x v="2"/>
    <s v="Trygghet"/>
    <m/>
    <m/>
    <m/>
    <x v="0"/>
    <m/>
    <m/>
    <n v="1"/>
    <m/>
  </r>
  <r>
    <x v="0"/>
    <x v="25"/>
    <x v="0"/>
    <s v="Integration"/>
    <m/>
    <m/>
    <m/>
    <x v="0"/>
    <m/>
    <n v="1"/>
    <m/>
    <m/>
  </r>
  <r>
    <x v="0"/>
    <x v="26"/>
    <x v="0"/>
    <s v="Miljö"/>
    <m/>
    <m/>
    <m/>
    <x v="0"/>
    <n v="1"/>
    <m/>
    <m/>
    <m/>
  </r>
  <r>
    <x v="0"/>
    <x v="27"/>
    <x v="0"/>
    <s v="Kommunal mat"/>
    <m/>
    <m/>
    <m/>
    <x v="0"/>
    <m/>
    <m/>
    <n v="1"/>
    <m/>
  </r>
  <r>
    <x v="0"/>
    <x v="28"/>
    <x v="0"/>
    <s v="Kommunal mat"/>
    <m/>
    <m/>
    <m/>
    <x v="0"/>
    <m/>
    <m/>
    <n v="1"/>
    <m/>
  </r>
  <r>
    <x v="0"/>
    <x v="29"/>
    <x v="1"/>
    <s v="Äldre"/>
    <m/>
    <m/>
    <m/>
    <x v="1"/>
    <m/>
    <m/>
    <m/>
    <m/>
  </r>
  <r>
    <x v="0"/>
    <x v="30"/>
    <x v="1"/>
    <s v="Båtliv"/>
    <m/>
    <n v="1"/>
    <m/>
    <x v="0"/>
    <m/>
    <m/>
    <m/>
    <m/>
  </r>
  <r>
    <x v="0"/>
    <x v="31"/>
    <x v="1"/>
    <s v="Öppen data"/>
    <m/>
    <m/>
    <m/>
    <x v="0"/>
    <m/>
    <m/>
    <n v="1"/>
    <m/>
  </r>
  <r>
    <x v="0"/>
    <x v="32"/>
    <x v="3"/>
    <s v="Funktionshinder"/>
    <m/>
    <m/>
    <m/>
    <x v="1"/>
    <m/>
    <m/>
    <m/>
    <m/>
  </r>
  <r>
    <x v="1"/>
    <x v="33"/>
    <x v="0"/>
    <s v="Extremism"/>
    <m/>
    <m/>
    <m/>
    <x v="0"/>
    <m/>
    <m/>
    <n v="1"/>
    <m/>
  </r>
  <r>
    <x v="1"/>
    <x v="34"/>
    <x v="3"/>
    <s v="Krisberedskap"/>
    <m/>
    <m/>
    <m/>
    <x v="0"/>
    <m/>
    <m/>
    <n v="1"/>
    <m/>
  </r>
  <r>
    <x v="14"/>
    <x v="35"/>
    <x v="0"/>
    <s v="Krisberedskap"/>
    <m/>
    <n v="1"/>
    <m/>
    <x v="0"/>
    <m/>
    <m/>
    <m/>
    <m/>
  </r>
  <r>
    <x v="14"/>
    <x v="36"/>
    <x v="0"/>
    <s v="Integration"/>
    <m/>
    <m/>
    <m/>
    <x v="1"/>
    <m/>
    <m/>
    <m/>
    <m/>
  </r>
  <r>
    <x v="14"/>
    <x v="37"/>
    <x v="1"/>
    <s v="Turism"/>
    <m/>
    <m/>
    <m/>
    <x v="0"/>
    <m/>
    <m/>
    <n v="1"/>
    <m/>
  </r>
  <r>
    <x v="15"/>
    <x v="38"/>
    <x v="0"/>
    <s v="Sport"/>
    <m/>
    <n v="1"/>
    <m/>
    <x v="0"/>
    <m/>
    <m/>
    <m/>
    <m/>
  </r>
  <r>
    <x v="15"/>
    <x v="39"/>
    <x v="1"/>
    <s v="Kvinnofrid"/>
    <m/>
    <m/>
    <m/>
    <x v="1"/>
    <m/>
    <m/>
    <m/>
    <m/>
  </r>
  <r>
    <x v="16"/>
    <x v="40"/>
    <x v="2"/>
    <s v="Båtliv"/>
    <m/>
    <m/>
    <m/>
    <x v="0"/>
    <m/>
    <m/>
    <n v="1"/>
    <m/>
  </r>
  <r>
    <x v="16"/>
    <x v="41"/>
    <x v="0"/>
    <s v="Missbruk"/>
    <m/>
    <m/>
    <m/>
    <x v="0"/>
    <n v="1"/>
    <m/>
    <m/>
    <m/>
  </r>
  <r>
    <x v="17"/>
    <x v="42"/>
    <x v="0"/>
    <s v="Försörjningsstöd"/>
    <m/>
    <m/>
    <m/>
    <x v="0"/>
    <m/>
    <n v="1"/>
    <m/>
    <m/>
  </r>
  <r>
    <x v="17"/>
    <x v="43"/>
    <x v="0"/>
    <s v="Krisberedskap"/>
    <m/>
    <m/>
    <m/>
    <x v="0"/>
    <m/>
    <m/>
    <n v="1"/>
    <m/>
  </r>
  <r>
    <x v="17"/>
    <x v="44"/>
    <x v="1"/>
    <s v="Arbetsmiljö"/>
    <m/>
    <m/>
    <m/>
    <x v="1"/>
    <m/>
    <m/>
    <m/>
    <m/>
  </r>
  <r>
    <x v="18"/>
    <x v="45"/>
    <x v="2"/>
    <s v="Invandring"/>
    <m/>
    <m/>
    <m/>
    <x v="0"/>
    <m/>
    <m/>
    <n v="1"/>
    <m/>
  </r>
  <r>
    <x v="18"/>
    <x v="46"/>
    <x v="2"/>
    <s v="Föreningsliv"/>
    <m/>
    <m/>
    <m/>
    <x v="0"/>
    <m/>
    <m/>
    <n v="1"/>
    <m/>
  </r>
  <r>
    <x v="18"/>
    <x v="47"/>
    <x v="2"/>
    <s v="Rösträtt"/>
    <m/>
    <m/>
    <m/>
    <x v="0"/>
    <n v="1"/>
    <m/>
    <m/>
    <m/>
  </r>
  <r>
    <x v="18"/>
    <x v="48"/>
    <x v="0"/>
    <s v="Invandring"/>
    <m/>
    <m/>
    <m/>
    <x v="1"/>
    <m/>
    <m/>
    <m/>
    <m/>
  </r>
  <r>
    <x v="18"/>
    <x v="49"/>
    <x v="0"/>
    <s v="Arbetsmiljö"/>
    <m/>
    <m/>
    <m/>
    <x v="0"/>
    <m/>
    <m/>
    <n v="1"/>
    <m/>
  </r>
  <r>
    <x v="18"/>
    <x v="50"/>
    <x v="0"/>
    <s v="Brott och straff"/>
    <m/>
    <m/>
    <m/>
    <x v="0"/>
    <m/>
    <m/>
    <n v="1"/>
    <m/>
  </r>
  <r>
    <x v="18"/>
    <x v="51"/>
    <x v="1"/>
    <s v="Arbetsmiljö"/>
    <m/>
    <m/>
    <m/>
    <x v="1"/>
    <m/>
    <m/>
    <m/>
    <m/>
  </r>
  <r>
    <x v="19"/>
    <x v="52"/>
    <x v="0"/>
    <s v="Miljö"/>
    <m/>
    <m/>
    <m/>
    <x v="0"/>
    <n v="1"/>
    <m/>
    <m/>
    <m/>
  </r>
  <r>
    <x v="19"/>
    <x v="53"/>
    <x v="0"/>
    <s v="Kommunal mat"/>
    <m/>
    <m/>
    <m/>
    <x v="1"/>
    <m/>
    <m/>
    <m/>
    <m/>
  </r>
  <r>
    <x v="19"/>
    <x v="54"/>
    <x v="0"/>
    <s v="Kommunal mat"/>
    <m/>
    <m/>
    <m/>
    <x v="0"/>
    <m/>
    <m/>
    <n v="1"/>
    <m/>
  </r>
  <r>
    <x v="19"/>
    <x v="55"/>
    <x v="0"/>
    <s v="Uppskattning"/>
    <m/>
    <m/>
    <m/>
    <x v="0"/>
    <m/>
    <m/>
    <n v="1"/>
    <m/>
  </r>
  <r>
    <x v="20"/>
    <x v="56"/>
    <x v="2"/>
    <s v="Flyktingar"/>
    <m/>
    <m/>
    <m/>
    <x v="0"/>
    <n v="1"/>
    <m/>
    <m/>
    <m/>
  </r>
  <r>
    <x v="20"/>
    <x v="57"/>
    <x v="0"/>
    <s v="Skola"/>
    <m/>
    <m/>
    <m/>
    <x v="0"/>
    <n v="1"/>
    <m/>
    <m/>
    <m/>
  </r>
  <r>
    <x v="21"/>
    <x v="58"/>
    <x v="2"/>
    <s v="Kommunal mat"/>
    <m/>
    <m/>
    <m/>
    <x v="0"/>
    <m/>
    <m/>
    <n v="1"/>
    <m/>
  </r>
  <r>
    <x v="21"/>
    <x v="59"/>
    <x v="1"/>
    <s v="Minoritet"/>
    <m/>
    <m/>
    <m/>
    <x v="1"/>
    <m/>
    <m/>
    <m/>
    <m/>
  </r>
  <r>
    <x v="22"/>
    <x v="60"/>
    <x v="0"/>
    <s v="Integration"/>
    <m/>
    <m/>
    <n v="1"/>
    <x v="1"/>
    <m/>
    <m/>
    <m/>
    <m/>
  </r>
  <r>
    <x v="22"/>
    <x v="61"/>
    <x v="0"/>
    <s v="Båtliv"/>
    <m/>
    <m/>
    <m/>
    <x v="1"/>
    <m/>
    <m/>
    <m/>
    <m/>
  </r>
  <r>
    <x v="23"/>
    <x v="62"/>
    <x v="2"/>
    <s v="Sport"/>
    <m/>
    <m/>
    <m/>
    <x v="0"/>
    <m/>
    <m/>
    <n v="1"/>
    <m/>
  </r>
  <r>
    <x v="23"/>
    <x v="63"/>
    <x v="2"/>
    <s v="Brott och straff"/>
    <m/>
    <m/>
    <m/>
    <x v="0"/>
    <m/>
    <m/>
    <n v="1"/>
    <m/>
  </r>
  <r>
    <x v="23"/>
    <x v="64"/>
    <x v="2"/>
    <s v="Äldre"/>
    <m/>
    <m/>
    <m/>
    <x v="0"/>
    <m/>
    <m/>
    <n v="1"/>
    <m/>
  </r>
  <r>
    <x v="23"/>
    <x v="65"/>
    <x v="2"/>
    <s v="Funktionshinder"/>
    <m/>
    <m/>
    <m/>
    <x v="1"/>
    <m/>
    <m/>
    <m/>
    <m/>
  </r>
  <r>
    <x v="23"/>
    <x v="66"/>
    <x v="1"/>
    <s v="Friluft"/>
    <m/>
    <m/>
    <m/>
    <x v="0"/>
    <n v="1"/>
    <m/>
    <m/>
    <m/>
  </r>
  <r>
    <x v="24"/>
    <x v="67"/>
    <x v="2"/>
    <s v="Integration"/>
    <m/>
    <m/>
    <m/>
    <x v="0"/>
    <m/>
    <m/>
    <n v="1"/>
    <m/>
  </r>
  <r>
    <x v="24"/>
    <x v="68"/>
    <x v="2"/>
    <s v="Mötesordning"/>
    <m/>
    <m/>
    <m/>
    <x v="0"/>
    <m/>
    <m/>
    <n v="1"/>
    <m/>
  </r>
  <r>
    <x v="24"/>
    <x v="69"/>
    <x v="2"/>
    <s v="Integration"/>
    <m/>
    <m/>
    <m/>
    <x v="0"/>
    <m/>
    <m/>
    <n v="1"/>
    <m/>
  </r>
  <r>
    <x v="24"/>
    <x v="70"/>
    <x v="2"/>
    <s v="Kommunal mat"/>
    <m/>
    <m/>
    <m/>
    <x v="0"/>
    <m/>
    <m/>
    <n v="1"/>
    <m/>
  </r>
  <r>
    <x v="24"/>
    <x v="71"/>
    <x v="2"/>
    <s v="Boende"/>
    <m/>
    <m/>
    <m/>
    <x v="0"/>
    <m/>
    <m/>
    <m/>
    <n v="1"/>
  </r>
  <r>
    <x v="24"/>
    <x v="72"/>
    <x v="2"/>
    <s v="Brott och straff"/>
    <m/>
    <m/>
    <m/>
    <x v="1"/>
    <m/>
    <m/>
    <m/>
    <m/>
  </r>
  <r>
    <x v="24"/>
    <x v="73"/>
    <x v="2"/>
    <s v="Miljö"/>
    <m/>
    <m/>
    <m/>
    <x v="0"/>
    <n v="1"/>
    <m/>
    <m/>
    <m/>
  </r>
  <r>
    <x v="24"/>
    <x v="74"/>
    <x v="2"/>
    <s v="Äldre"/>
    <m/>
    <m/>
    <m/>
    <x v="0"/>
    <m/>
    <m/>
    <m/>
    <n v="1"/>
  </r>
  <r>
    <x v="24"/>
    <x v="75"/>
    <x v="0"/>
    <s v="Arbetsmiljö"/>
    <m/>
    <m/>
    <m/>
    <x v="0"/>
    <m/>
    <m/>
    <n v="1"/>
    <m/>
  </r>
  <r>
    <x v="24"/>
    <x v="76"/>
    <x v="0"/>
    <s v="Sport"/>
    <m/>
    <m/>
    <m/>
    <x v="1"/>
    <m/>
    <m/>
    <m/>
    <m/>
  </r>
  <r>
    <x v="24"/>
    <x v="77"/>
    <x v="0"/>
    <s v="Friluft"/>
    <m/>
    <m/>
    <m/>
    <x v="1"/>
    <m/>
    <m/>
    <m/>
    <m/>
  </r>
  <r>
    <x v="24"/>
    <x v="78"/>
    <x v="0"/>
    <s v="Trygghet"/>
    <m/>
    <m/>
    <m/>
    <x v="1"/>
    <m/>
    <m/>
    <m/>
    <m/>
  </r>
  <r>
    <x v="24"/>
    <x v="79"/>
    <x v="0"/>
    <s v="Boende"/>
    <m/>
    <m/>
    <m/>
    <x v="0"/>
    <n v="1"/>
    <m/>
    <m/>
    <m/>
  </r>
  <r>
    <x v="24"/>
    <x v="80"/>
    <x v="1"/>
    <s v="Arbetsmiljö"/>
    <m/>
    <m/>
    <m/>
    <x v="1"/>
    <m/>
    <n v="1"/>
    <m/>
    <m/>
  </r>
  <r>
    <x v="24"/>
    <x v="81"/>
    <x v="3"/>
    <s v="Båtliv"/>
    <m/>
    <m/>
    <m/>
    <x v="1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A55FFC-AA2A-E74B-BE46-0E91138D59D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4:C30" firstHeaderRow="1" firstDataRow="1" firstDataCol="1"/>
  <pivotFields count="12">
    <pivotField axis="axisRow" numFmtId="14" showAll="0">
      <items count="26"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0"/>
        <item x="1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>
      <items count="83">
        <item x="25"/>
        <item x="77"/>
        <item x="81"/>
        <item x="67"/>
        <item x="73"/>
        <item x="43"/>
        <item x="27"/>
        <item x="72"/>
        <item x="11"/>
        <item x="24"/>
        <item x="28"/>
        <item x="10"/>
        <item x="5"/>
        <item x="21"/>
        <item x="45"/>
        <item x="7"/>
        <item x="8"/>
        <item x="33"/>
        <item x="17"/>
        <item x="4"/>
        <item x="64"/>
        <item x="55"/>
        <item x="53"/>
        <item x="74"/>
        <item x="79"/>
        <item x="75"/>
        <item x="3"/>
        <item x="59"/>
        <item x="78"/>
        <item x="69"/>
        <item x="41"/>
        <item x="60"/>
        <item x="56"/>
        <item x="71"/>
        <item x="52"/>
        <item x="22"/>
        <item x="49"/>
        <item x="58"/>
        <item x="63"/>
        <item x="57"/>
        <item x="40"/>
        <item x="26"/>
        <item x="23"/>
        <item x="48"/>
        <item x="20"/>
        <item x="70"/>
        <item x="65"/>
        <item x="32"/>
        <item x="76"/>
        <item x="6"/>
        <item x="42"/>
        <item x="66"/>
        <item x="37"/>
        <item x="30"/>
        <item x="0"/>
        <item x="9"/>
        <item x="1"/>
        <item x="61"/>
        <item x="16"/>
        <item x="47"/>
        <item x="18"/>
        <item x="19"/>
        <item x="68"/>
        <item x="54"/>
        <item x="38"/>
        <item x="36"/>
        <item x="34"/>
        <item x="14"/>
        <item x="31"/>
        <item x="62"/>
        <item x="80"/>
        <item x="50"/>
        <item x="35"/>
        <item x="46"/>
        <item x="39"/>
        <item x="51"/>
        <item x="12"/>
        <item x="15"/>
        <item x="44"/>
        <item x="29"/>
        <item x="13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ount of Utfall" fld="2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3B7B43-0CA1-E640-B804-2FEC18E04F8D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>
  <location ref="E8:F34" firstHeaderRow="1" firstDataRow="1" firstDataCol="1"/>
  <pivotFields count="12">
    <pivotField axis="axisRow" numFmtId="14" showAll="0">
      <items count="26"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0"/>
        <item x="1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um of C" fld="4" baseField="0" baseItem="0"/>
  </dataFields>
  <chartFormats count="2">
    <chartFormat chart="12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6FD44C-792C-B049-B33C-B226933094B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>
  <location ref="E8:F34" firstHeaderRow="1" firstDataRow="1" firstDataCol="1"/>
  <pivotFields count="12">
    <pivotField axis="axisRow" numFmtId="14" showAll="0">
      <items count="26"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0"/>
        <item x="1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um of KD" fld="5" baseField="0" baseItem="0"/>
  </dataFields>
  <chartFormats count="1">
    <chartFormat chart="1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10BD3E-0564-C444-8A21-A520B77BA723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E8:F34" firstHeaderRow="1" firstDataRow="1" firstDataCol="1"/>
  <pivotFields count="12">
    <pivotField axis="axisRow" numFmtId="14" showAll="0">
      <items count="26"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0"/>
        <item x="1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um of L" fld="6" baseField="0" baseItem="0"/>
  </dataFields>
  <chartFormats count="2">
    <chartFormat chart="8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CE5CF0-41E8-614B-B7A9-281C77623C2F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E8:F34" firstHeaderRow="1" firstDataRow="1" firstDataCol="1"/>
  <pivotFields count="12">
    <pivotField axis="axisRow" numFmtId="14" showAll="0">
      <items count="26"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0"/>
        <item x="1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um of M" fld="7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C23596-F453-E14C-869B-F08C3869421D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3">
  <location ref="E8:F34" firstHeaderRow="1" firstDataRow="1" firstDataCol="1"/>
  <pivotFields count="12">
    <pivotField axis="axisRow" numFmtId="14" showAll="0">
      <items count="26"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0"/>
        <item x="1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um of MP" fld="8" baseField="0" baseItem="0"/>
  </dataFields>
  <chartFormats count="2">
    <chartFormat chart="1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7764BA-4F3A-4E4F-9293-8E212CE0511A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E8:F34" firstHeaderRow="1" firstDataRow="1" firstDataCol="1"/>
  <pivotFields count="12">
    <pivotField axis="axisRow" numFmtId="14" showAll="0">
      <items count="26"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0"/>
        <item x="1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um of S" fld="9" baseField="0" baseItem="0"/>
  </dataFields>
  <chartFormats count="2">
    <chartFormat chart="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984047-51B5-AC43-9BEA-200863E6D9EF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E8:F34" firstHeaderRow="1" firstDataRow="1" firstDataCol="1"/>
  <pivotFields count="12">
    <pivotField axis="axisRow" numFmtId="14" showAll="0">
      <items count="26"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0"/>
        <item x="1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um of SD" fld="10" baseField="0" baseItem="0"/>
  </dataFields>
  <chartFormats count="2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A6646A-867E-094E-A7E4-EA371CE0A8B1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E8:F34" firstHeaderRow="1" firstDataRow="1" firstDataCol="1"/>
  <pivotFields count="12">
    <pivotField axis="axisRow" numFmtId="14" showAll="0">
      <items count="26"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0"/>
        <item x="1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um of V" fld="11" baseField="0" baseItem="0"/>
  </dataFields>
  <chartFormats count="2"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20449F-0581-0646-8921-E16D51240207}" name="Motioner" displayName="Motioner" ref="A1:L84" totalsRowCount="1" headerRowDxfId="1">
  <autoFilter ref="A1:L83" xr:uid="{1D749FDD-B873-A541-9A28-4968B25018B0}"/>
  <sortState ref="A4:L77">
    <sortCondition ref="D1:D83"/>
  </sortState>
  <tableColumns count="12">
    <tableColumn id="1" xr3:uid="{73470CA3-3FE2-8F4C-AF97-342642780DD8}" name="Datum" totalsRowLabel="Total (filtrerade)" dataDxfId="0"/>
    <tableColumn id="2" xr3:uid="{EB021FF5-366C-5F4A-97CC-1FBB906E0EAE}" name="Motion"/>
    <tableColumn id="3" xr3:uid="{E3554799-8E9F-084E-90AE-56DD8CD9796E}" name="Utfall"/>
    <tableColumn id="4" xr3:uid="{0BED4381-9AE5-9445-9944-EFF58A40ADCA}" name="Område"/>
    <tableColumn id="5" xr3:uid="{06418372-57BF-0443-AE9E-99EC4655FA1A}" name="C" totalsRowFunction="sum"/>
    <tableColumn id="6" xr3:uid="{AAD03A52-2FC3-974E-99D2-6A99B5107ACD}" name="KD" totalsRowFunction="sum"/>
    <tableColumn id="7" xr3:uid="{B72F2EF0-069E-004E-B910-201414F775CC}" name="L" totalsRowFunction="sum"/>
    <tableColumn id="8" xr3:uid="{85DB58EF-6DC5-1440-B587-E7AAF9353E81}" name="M" totalsRowFunction="sum"/>
    <tableColumn id="9" xr3:uid="{04D2D9F7-E7F6-BC4D-8B86-97320921F462}" name="MP" totalsRowFunction="sum"/>
    <tableColumn id="10" xr3:uid="{6D457FF3-AEF8-AD43-A44E-AB5EE40DE9F4}" name="S" totalsRowFunction="sum"/>
    <tableColumn id="11" xr3:uid="{8AFAE127-4037-854D-A2AB-716F023F9398}" name="SD" totalsRowFunction="sum"/>
    <tableColumn id="12" xr3:uid="{B0B4FAC9-2AEB-9E45-8A85-497C5FDE0993}" name="V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C7F33-22EF-E04D-9F37-E4C512495DE5}">
  <dimension ref="A1:L95"/>
  <sheetViews>
    <sheetView tabSelected="1" workbookViewId="0"/>
  </sheetViews>
  <sheetFormatPr baseColWidth="10" defaultRowHeight="16" x14ac:dyDescent="0.2"/>
  <cols>
    <col min="2" max="2" width="85.1640625" customWidth="1"/>
    <col min="4" max="4" width="16.83203125" customWidth="1"/>
  </cols>
  <sheetData>
    <row r="1" spans="1:12" x14ac:dyDescent="0.2">
      <c r="A1" s="3" t="s">
        <v>53</v>
      </c>
      <c r="B1" s="3" t="s">
        <v>0</v>
      </c>
      <c r="C1" s="3" t="s">
        <v>12</v>
      </c>
      <c r="D1" s="3" t="s">
        <v>9</v>
      </c>
      <c r="E1" s="4" t="s">
        <v>4</v>
      </c>
      <c r="F1" s="4" t="s">
        <v>6</v>
      </c>
      <c r="G1" s="4" t="s">
        <v>5</v>
      </c>
      <c r="H1" s="4" t="s">
        <v>3</v>
      </c>
      <c r="I1" s="4" t="s">
        <v>8</v>
      </c>
      <c r="J1" s="4" t="s">
        <v>2</v>
      </c>
      <c r="K1" s="4" t="s">
        <v>7</v>
      </c>
      <c r="L1" s="4" t="s">
        <v>34</v>
      </c>
    </row>
    <row r="2" spans="1:12" x14ac:dyDescent="0.2">
      <c r="A2" s="11">
        <v>42698</v>
      </c>
      <c r="B2" s="5" t="s">
        <v>93</v>
      </c>
      <c r="C2" s="5" t="s">
        <v>20</v>
      </c>
      <c r="D2" s="5" t="s">
        <v>107</v>
      </c>
      <c r="E2" s="7">
        <v>1</v>
      </c>
      <c r="F2" s="7"/>
      <c r="G2" s="7"/>
      <c r="H2" s="7"/>
      <c r="I2" s="7"/>
      <c r="J2" s="7"/>
      <c r="K2" s="7"/>
      <c r="L2" s="7"/>
    </row>
    <row r="3" spans="1:12" x14ac:dyDescent="0.2">
      <c r="A3" s="6">
        <v>42719</v>
      </c>
      <c r="B3" s="5" t="s">
        <v>99</v>
      </c>
      <c r="C3" s="5" t="s">
        <v>1</v>
      </c>
      <c r="D3" s="5" t="s">
        <v>100</v>
      </c>
      <c r="E3" s="7">
        <v>1</v>
      </c>
      <c r="F3" s="7"/>
      <c r="G3" s="7"/>
      <c r="H3" s="7"/>
      <c r="I3" s="7"/>
      <c r="J3" s="7"/>
      <c r="K3" s="7"/>
      <c r="L3" s="7"/>
    </row>
    <row r="4" spans="1:12" x14ac:dyDescent="0.2">
      <c r="A4" s="6">
        <v>42271</v>
      </c>
      <c r="B4" s="5" t="s">
        <v>62</v>
      </c>
      <c r="C4" s="5" t="s">
        <v>11</v>
      </c>
      <c r="D4" s="5" t="s">
        <v>36</v>
      </c>
      <c r="E4" s="7"/>
      <c r="F4" s="7"/>
      <c r="G4" s="7"/>
      <c r="H4" s="7"/>
      <c r="I4" s="7"/>
      <c r="J4" s="7"/>
      <c r="K4" s="7">
        <v>1</v>
      </c>
      <c r="L4" s="7"/>
    </row>
    <row r="5" spans="1:12" x14ac:dyDescent="0.2">
      <c r="A5" s="6">
        <v>42047</v>
      </c>
      <c r="B5" s="5" t="s">
        <v>58</v>
      </c>
      <c r="C5" s="5" t="s">
        <v>1</v>
      </c>
      <c r="D5" s="5" t="s">
        <v>13</v>
      </c>
      <c r="E5" s="7"/>
      <c r="F5" s="7"/>
      <c r="G5" s="7"/>
      <c r="H5" s="7"/>
      <c r="I5" s="7">
        <v>1</v>
      </c>
      <c r="J5" s="7">
        <v>1</v>
      </c>
      <c r="K5" s="7"/>
      <c r="L5" s="7"/>
    </row>
    <row r="6" spans="1:12" x14ac:dyDescent="0.2">
      <c r="A6" s="11">
        <v>42082</v>
      </c>
      <c r="B6" s="5" t="s">
        <v>151</v>
      </c>
      <c r="C6" s="5" t="s">
        <v>20</v>
      </c>
      <c r="D6" s="5" t="s">
        <v>59</v>
      </c>
      <c r="E6" s="7"/>
      <c r="F6" s="7"/>
      <c r="G6" s="7">
        <v>1</v>
      </c>
      <c r="H6" s="7"/>
      <c r="I6" s="7"/>
      <c r="J6" s="7"/>
      <c r="K6" s="7"/>
      <c r="L6" s="7"/>
    </row>
    <row r="7" spans="1:12" x14ac:dyDescent="0.2">
      <c r="A7" s="6">
        <v>42999</v>
      </c>
      <c r="B7" s="5" t="s">
        <v>115</v>
      </c>
      <c r="C7" s="5" t="s">
        <v>20</v>
      </c>
      <c r="D7" s="5" t="s">
        <v>36</v>
      </c>
      <c r="E7" s="7"/>
      <c r="F7" s="7"/>
      <c r="G7" s="7"/>
      <c r="H7" s="7"/>
      <c r="I7" s="7"/>
      <c r="J7" s="7"/>
      <c r="K7" s="7">
        <v>1</v>
      </c>
      <c r="L7" s="7"/>
    </row>
    <row r="8" spans="1:12" x14ac:dyDescent="0.2">
      <c r="A8" s="6">
        <v>42171</v>
      </c>
      <c r="B8" s="5" t="s">
        <v>61</v>
      </c>
      <c r="C8" s="5" t="s">
        <v>20</v>
      </c>
      <c r="D8" s="5" t="s">
        <v>13</v>
      </c>
      <c r="E8" s="7"/>
      <c r="F8" s="7"/>
      <c r="G8" s="7">
        <v>1</v>
      </c>
      <c r="H8" s="7"/>
      <c r="I8" s="7"/>
      <c r="J8" s="7"/>
      <c r="K8" s="7"/>
      <c r="L8" s="7"/>
    </row>
    <row r="9" spans="1:12" x14ac:dyDescent="0.2">
      <c r="A9" s="1">
        <v>43270</v>
      </c>
      <c r="B9" t="s">
        <v>35</v>
      </c>
      <c r="C9" t="s">
        <v>20</v>
      </c>
      <c r="D9" t="s">
        <v>36</v>
      </c>
      <c r="K9">
        <v>1</v>
      </c>
    </row>
    <row r="10" spans="1:12" x14ac:dyDescent="0.2">
      <c r="A10" s="6">
        <v>42271</v>
      </c>
      <c r="B10" s="5" t="s">
        <v>63</v>
      </c>
      <c r="C10" s="5" t="s">
        <v>11</v>
      </c>
      <c r="D10" s="5" t="s">
        <v>33</v>
      </c>
      <c r="E10" s="7"/>
      <c r="F10" s="7"/>
      <c r="G10" s="7">
        <v>1</v>
      </c>
      <c r="H10" s="7"/>
      <c r="I10" s="7"/>
      <c r="J10" s="7"/>
      <c r="K10" s="7"/>
      <c r="L10" s="7"/>
    </row>
    <row r="11" spans="1:12" x14ac:dyDescent="0.2">
      <c r="A11" s="6">
        <v>42271</v>
      </c>
      <c r="B11" s="2" t="s">
        <v>64</v>
      </c>
      <c r="C11" s="5" t="s">
        <v>1</v>
      </c>
      <c r="D11" s="5" t="s">
        <v>65</v>
      </c>
      <c r="E11" s="7"/>
      <c r="F11" s="7"/>
      <c r="G11" s="7"/>
      <c r="H11" s="7"/>
      <c r="I11" s="7"/>
      <c r="J11" s="7">
        <v>1</v>
      </c>
      <c r="K11" s="7"/>
      <c r="L11" s="7"/>
    </row>
    <row r="12" spans="1:12" x14ac:dyDescent="0.2">
      <c r="A12" s="6">
        <v>42999</v>
      </c>
      <c r="B12" s="5" t="s">
        <v>122</v>
      </c>
      <c r="C12" s="5" t="s">
        <v>20</v>
      </c>
      <c r="D12" s="5" t="s">
        <v>10</v>
      </c>
      <c r="E12" s="7"/>
      <c r="F12" s="7"/>
      <c r="G12" s="7"/>
      <c r="H12" s="7"/>
      <c r="I12" s="7"/>
      <c r="J12" s="7"/>
      <c r="K12" s="7">
        <v>1</v>
      </c>
      <c r="L12" s="7"/>
    </row>
    <row r="13" spans="1:12" x14ac:dyDescent="0.2">
      <c r="A13" s="6">
        <v>42327</v>
      </c>
      <c r="B13" s="5" t="s">
        <v>68</v>
      </c>
      <c r="C13" s="5" t="s">
        <v>20</v>
      </c>
      <c r="D13" s="5" t="s">
        <v>24</v>
      </c>
      <c r="E13" s="7"/>
      <c r="F13" s="7"/>
      <c r="G13" s="7"/>
      <c r="H13" s="7"/>
      <c r="I13" s="7"/>
      <c r="J13" s="7">
        <v>1</v>
      </c>
      <c r="K13" s="7"/>
      <c r="L13" s="7"/>
    </row>
    <row r="14" spans="1:12" x14ac:dyDescent="0.2">
      <c r="A14" s="6">
        <v>42327</v>
      </c>
      <c r="B14" s="5" t="s">
        <v>69</v>
      </c>
      <c r="C14" s="5" t="s">
        <v>1</v>
      </c>
      <c r="D14" s="5" t="s">
        <v>70</v>
      </c>
      <c r="E14" s="7"/>
      <c r="F14" s="7"/>
      <c r="G14" s="7"/>
      <c r="H14" s="7"/>
      <c r="I14" s="7">
        <v>1</v>
      </c>
      <c r="J14" s="7"/>
      <c r="K14" s="7"/>
      <c r="L14" s="7"/>
    </row>
    <row r="15" spans="1:12" x14ac:dyDescent="0.2">
      <c r="A15" s="6">
        <v>42852</v>
      </c>
      <c r="B15" s="5" t="s">
        <v>110</v>
      </c>
      <c r="C15" s="5" t="s">
        <v>11</v>
      </c>
      <c r="D15" s="5" t="s">
        <v>14</v>
      </c>
      <c r="E15" s="7"/>
      <c r="F15" s="7"/>
      <c r="G15" s="7"/>
      <c r="H15" s="7"/>
      <c r="I15" s="7"/>
      <c r="J15" s="7"/>
      <c r="K15" s="7">
        <v>1</v>
      </c>
      <c r="L15" s="7"/>
    </row>
    <row r="16" spans="1:12" x14ac:dyDescent="0.2">
      <c r="A16" s="6">
        <v>42719</v>
      </c>
      <c r="B16" s="5" t="s">
        <v>97</v>
      </c>
      <c r="C16" s="5" t="s">
        <v>20</v>
      </c>
      <c r="D16" s="5" t="s">
        <v>98</v>
      </c>
      <c r="E16" s="7"/>
      <c r="F16" s="7"/>
      <c r="G16" s="7"/>
      <c r="H16" s="7"/>
      <c r="I16" s="7"/>
      <c r="J16" s="7"/>
      <c r="K16" s="7">
        <v>1</v>
      </c>
      <c r="L16" s="7"/>
    </row>
    <row r="17" spans="1:12" x14ac:dyDescent="0.2">
      <c r="A17" s="6">
        <v>42999</v>
      </c>
      <c r="B17" s="5" t="s">
        <v>123</v>
      </c>
      <c r="C17" s="5" t="s">
        <v>11</v>
      </c>
      <c r="D17" s="5" t="s">
        <v>124</v>
      </c>
      <c r="E17" s="7"/>
      <c r="F17" s="7"/>
      <c r="G17" s="7"/>
      <c r="H17" s="7"/>
      <c r="I17" s="7"/>
      <c r="J17" s="7"/>
      <c r="K17" s="7">
        <v>1</v>
      </c>
      <c r="L17" s="7"/>
    </row>
    <row r="18" spans="1:12" x14ac:dyDescent="0.2">
      <c r="A18" s="6">
        <v>42873</v>
      </c>
      <c r="B18" s="5" t="s">
        <v>113</v>
      </c>
      <c r="C18" s="5" t="s">
        <v>1</v>
      </c>
      <c r="D18" s="5" t="s">
        <v>36</v>
      </c>
      <c r="E18" s="7"/>
      <c r="F18" s="7"/>
      <c r="G18" s="7"/>
      <c r="H18" s="7">
        <v>1</v>
      </c>
      <c r="I18" s="7"/>
      <c r="J18" s="7"/>
      <c r="K18" s="7"/>
      <c r="L18" s="7"/>
    </row>
    <row r="19" spans="1:12" x14ac:dyDescent="0.2">
      <c r="A19" s="11">
        <v>42698</v>
      </c>
      <c r="B19" s="5" t="s">
        <v>86</v>
      </c>
      <c r="C19" s="5" t="s">
        <v>20</v>
      </c>
      <c r="D19" s="5" t="s">
        <v>21</v>
      </c>
      <c r="E19" s="7"/>
      <c r="F19" s="7"/>
      <c r="G19" s="7"/>
      <c r="H19" s="7"/>
      <c r="I19" s="7"/>
      <c r="J19" s="7"/>
      <c r="K19" s="7">
        <v>1</v>
      </c>
      <c r="L19" s="7"/>
    </row>
    <row r="20" spans="1:12" x14ac:dyDescent="0.2">
      <c r="A20" s="10">
        <v>43270</v>
      </c>
      <c r="B20" s="2" t="s">
        <v>38</v>
      </c>
      <c r="C20" t="s">
        <v>11</v>
      </c>
      <c r="D20" t="s">
        <v>21</v>
      </c>
      <c r="K20">
        <v>1</v>
      </c>
    </row>
    <row r="21" spans="1:12" x14ac:dyDescent="0.2">
      <c r="A21" s="6">
        <v>42488</v>
      </c>
      <c r="B21" s="5" t="s">
        <v>78</v>
      </c>
      <c r="C21" s="5" t="s">
        <v>11</v>
      </c>
      <c r="D21" s="5" t="s">
        <v>79</v>
      </c>
      <c r="E21" s="7"/>
      <c r="F21" s="7"/>
      <c r="G21" s="7"/>
      <c r="H21" s="7"/>
      <c r="I21" s="7">
        <v>1</v>
      </c>
      <c r="J21" s="7"/>
      <c r="K21" s="7"/>
      <c r="L21" s="7"/>
    </row>
    <row r="22" spans="1:12" x14ac:dyDescent="0.2">
      <c r="A22" s="6">
        <v>42418</v>
      </c>
      <c r="B22" s="5" t="s">
        <v>73</v>
      </c>
      <c r="C22" s="5" t="s">
        <v>11</v>
      </c>
      <c r="D22" s="5" t="s">
        <v>74</v>
      </c>
      <c r="E22" s="7"/>
      <c r="F22" s="7"/>
      <c r="G22" s="7"/>
      <c r="H22" s="7"/>
      <c r="I22" s="7"/>
      <c r="J22" s="7"/>
      <c r="K22" s="7">
        <v>1</v>
      </c>
      <c r="L22" s="7"/>
    </row>
    <row r="23" spans="1:12" x14ac:dyDescent="0.2">
      <c r="A23" s="6">
        <v>42667</v>
      </c>
      <c r="B23" s="5" t="s">
        <v>81</v>
      </c>
      <c r="C23" s="5" t="s">
        <v>11</v>
      </c>
      <c r="D23" s="5" t="s">
        <v>74</v>
      </c>
      <c r="E23" s="7"/>
      <c r="F23" s="7"/>
      <c r="G23" s="7"/>
      <c r="H23" s="7"/>
      <c r="I23" s="7"/>
      <c r="J23" s="7"/>
      <c r="K23" s="7">
        <v>1</v>
      </c>
      <c r="L23" s="7"/>
    </row>
    <row r="24" spans="1:12" x14ac:dyDescent="0.2">
      <c r="A24" s="8">
        <v>42698</v>
      </c>
      <c r="B24" s="5" t="s">
        <v>87</v>
      </c>
      <c r="C24" s="5" t="s">
        <v>11</v>
      </c>
      <c r="D24" s="5" t="s">
        <v>74</v>
      </c>
      <c r="E24" s="7"/>
      <c r="F24" s="7"/>
      <c r="G24" s="7"/>
      <c r="H24" s="7"/>
      <c r="I24" s="7"/>
      <c r="J24" s="7"/>
      <c r="K24" s="7">
        <v>1</v>
      </c>
      <c r="L24" s="7"/>
    </row>
    <row r="25" spans="1:12" x14ac:dyDescent="0.2">
      <c r="A25" s="11">
        <v>42999</v>
      </c>
      <c r="B25" s="5" t="s">
        <v>119</v>
      </c>
      <c r="C25" s="5" t="s">
        <v>11</v>
      </c>
      <c r="D25" s="5" t="s">
        <v>74</v>
      </c>
      <c r="E25" s="7"/>
      <c r="F25" s="7"/>
      <c r="G25" s="7"/>
      <c r="H25" s="7"/>
      <c r="I25" s="7"/>
      <c r="J25" s="7"/>
      <c r="K25" s="7">
        <v>1</v>
      </c>
      <c r="L25" s="7"/>
    </row>
    <row r="26" spans="1:12" x14ac:dyDescent="0.2">
      <c r="A26" s="1">
        <v>43216</v>
      </c>
      <c r="B26" t="s">
        <v>27</v>
      </c>
      <c r="C26" t="s">
        <v>11</v>
      </c>
      <c r="D26" t="s">
        <v>74</v>
      </c>
      <c r="K26">
        <v>1</v>
      </c>
    </row>
    <row r="27" spans="1:12" x14ac:dyDescent="0.2">
      <c r="A27" s="33">
        <v>43270</v>
      </c>
      <c r="B27" t="s">
        <v>44</v>
      </c>
      <c r="C27" t="s">
        <v>11</v>
      </c>
      <c r="D27" t="s">
        <v>74</v>
      </c>
      <c r="K27">
        <v>1</v>
      </c>
    </row>
    <row r="28" spans="1:12" x14ac:dyDescent="0.2">
      <c r="A28" s="9">
        <v>42698</v>
      </c>
      <c r="B28" s="5" t="s">
        <v>91</v>
      </c>
      <c r="C28" s="5" t="s">
        <v>20</v>
      </c>
      <c r="D28" s="5" t="s">
        <v>13</v>
      </c>
      <c r="E28" s="7"/>
      <c r="F28" s="7"/>
      <c r="G28" s="7"/>
      <c r="H28" s="7"/>
      <c r="I28" s="7">
        <v>1</v>
      </c>
      <c r="J28" s="7"/>
      <c r="K28" s="7"/>
      <c r="L28" s="7"/>
    </row>
    <row r="29" spans="1:12" x14ac:dyDescent="0.2">
      <c r="A29" s="11">
        <v>42158</v>
      </c>
      <c r="B29" s="5" t="s">
        <v>60</v>
      </c>
      <c r="C29" s="5" t="s">
        <v>20</v>
      </c>
      <c r="D29" s="5" t="s">
        <v>51</v>
      </c>
      <c r="E29" s="7"/>
      <c r="F29" s="7"/>
      <c r="G29" s="7"/>
      <c r="H29" s="7"/>
      <c r="I29" s="7"/>
      <c r="J29" s="7"/>
      <c r="K29" s="7">
        <v>1</v>
      </c>
      <c r="L29" s="7"/>
    </row>
    <row r="30" spans="1:12" x14ac:dyDescent="0.2">
      <c r="A30" s="6">
        <v>42446</v>
      </c>
      <c r="B30" s="5" t="s">
        <v>75</v>
      </c>
      <c r="C30" s="5" t="s">
        <v>20</v>
      </c>
      <c r="D30" s="5" t="s">
        <v>51</v>
      </c>
      <c r="E30" s="7"/>
      <c r="F30" s="7"/>
      <c r="G30" s="7"/>
      <c r="H30" s="7"/>
      <c r="I30" s="7"/>
      <c r="J30" s="7"/>
      <c r="K30" s="7">
        <v>1</v>
      </c>
      <c r="L30" s="7"/>
    </row>
    <row r="31" spans="1:12" x14ac:dyDescent="0.2">
      <c r="A31" s="6">
        <v>42999</v>
      </c>
      <c r="B31" s="5" t="s">
        <v>121</v>
      </c>
      <c r="C31" s="5" t="s">
        <v>1</v>
      </c>
      <c r="D31" s="5" t="s">
        <v>36</v>
      </c>
      <c r="E31" s="7"/>
      <c r="F31" s="7"/>
      <c r="G31" s="7"/>
      <c r="H31" s="7">
        <v>1</v>
      </c>
      <c r="I31" s="7"/>
      <c r="J31" s="7"/>
      <c r="K31" s="7"/>
      <c r="L31" s="7"/>
    </row>
    <row r="32" spans="1:12" x14ac:dyDescent="0.2">
      <c r="A32" s="6">
        <v>42698</v>
      </c>
      <c r="B32" s="5" t="s">
        <v>84</v>
      </c>
      <c r="C32" s="5" t="s">
        <v>1</v>
      </c>
      <c r="D32" s="5" t="s">
        <v>14</v>
      </c>
      <c r="E32" s="7"/>
      <c r="F32" s="7">
        <v>1</v>
      </c>
      <c r="G32" s="7"/>
      <c r="H32" s="7"/>
      <c r="I32" s="7"/>
      <c r="J32" s="7"/>
      <c r="K32" s="7"/>
      <c r="L32" s="7"/>
    </row>
    <row r="33" spans="1:12" x14ac:dyDescent="0.2">
      <c r="A33" s="11">
        <v>42698</v>
      </c>
      <c r="B33" s="5" t="s">
        <v>82</v>
      </c>
      <c r="C33" s="5" t="s">
        <v>20</v>
      </c>
      <c r="D33" s="5" t="s">
        <v>51</v>
      </c>
      <c r="E33" s="7"/>
      <c r="F33" s="7"/>
      <c r="G33" s="7"/>
      <c r="H33" s="7"/>
      <c r="I33" s="7"/>
      <c r="J33" s="7"/>
      <c r="K33" s="7">
        <v>1</v>
      </c>
      <c r="L33" s="7"/>
    </row>
    <row r="34" spans="1:12" x14ac:dyDescent="0.2">
      <c r="A34" s="1">
        <v>43270</v>
      </c>
      <c r="B34" t="s">
        <v>46</v>
      </c>
      <c r="C34" t="s">
        <v>1</v>
      </c>
      <c r="D34" t="s">
        <v>36</v>
      </c>
      <c r="H34">
        <v>1</v>
      </c>
      <c r="J34">
        <v>1</v>
      </c>
    </row>
    <row r="35" spans="1:12" x14ac:dyDescent="0.2">
      <c r="A35" s="11">
        <v>42698</v>
      </c>
      <c r="B35" s="5" t="s">
        <v>85</v>
      </c>
      <c r="C35" s="5" t="s">
        <v>20</v>
      </c>
      <c r="D35" s="5" t="s">
        <v>51</v>
      </c>
      <c r="E35" s="7"/>
      <c r="F35" s="7"/>
      <c r="G35" s="7"/>
      <c r="H35" s="7"/>
      <c r="I35" s="7"/>
      <c r="J35" s="7"/>
      <c r="K35" s="7">
        <v>1</v>
      </c>
      <c r="L35" s="7"/>
    </row>
    <row r="36" spans="1:12" x14ac:dyDescent="0.2">
      <c r="A36" s="6">
        <v>43062</v>
      </c>
      <c r="B36" s="5" t="s">
        <v>116</v>
      </c>
      <c r="C36" s="5" t="s">
        <v>20</v>
      </c>
      <c r="D36" s="5" t="s">
        <v>51</v>
      </c>
      <c r="E36" s="7"/>
      <c r="F36" s="7"/>
      <c r="G36" s="7"/>
      <c r="H36" s="7"/>
      <c r="I36" s="7"/>
      <c r="J36" s="7"/>
      <c r="K36" s="7">
        <v>1</v>
      </c>
      <c r="L36" s="7"/>
    </row>
    <row r="37" spans="1:12" x14ac:dyDescent="0.2">
      <c r="A37" s="11">
        <v>42782</v>
      </c>
      <c r="B37" s="5" t="s">
        <v>101</v>
      </c>
      <c r="C37" s="5" t="s">
        <v>20</v>
      </c>
      <c r="D37" s="5" t="s">
        <v>96</v>
      </c>
      <c r="E37" s="7"/>
      <c r="F37" s="7">
        <v>1</v>
      </c>
      <c r="G37" s="7"/>
      <c r="H37" s="7"/>
      <c r="I37" s="7"/>
      <c r="J37" s="7"/>
      <c r="K37" s="7"/>
      <c r="L37" s="7"/>
    </row>
    <row r="38" spans="1:12" x14ac:dyDescent="0.2">
      <c r="A38" s="1">
        <v>43270</v>
      </c>
      <c r="B38" t="s">
        <v>40</v>
      </c>
      <c r="C38" t="s">
        <v>11</v>
      </c>
      <c r="D38" t="s">
        <v>10</v>
      </c>
      <c r="H38">
        <v>1</v>
      </c>
    </row>
    <row r="39" spans="1:12" x14ac:dyDescent="0.2">
      <c r="A39" s="1">
        <v>43125</v>
      </c>
      <c r="B39" t="s">
        <v>15</v>
      </c>
      <c r="C39" t="s">
        <v>11</v>
      </c>
      <c r="D39" t="s">
        <v>51</v>
      </c>
      <c r="K39">
        <v>1</v>
      </c>
    </row>
    <row r="40" spans="1:12" x14ac:dyDescent="0.2">
      <c r="A40" s="6">
        <v>42824</v>
      </c>
      <c r="B40" s="5" t="s">
        <v>105</v>
      </c>
      <c r="C40" s="5" t="s">
        <v>20</v>
      </c>
      <c r="D40" s="5" t="s">
        <v>26</v>
      </c>
      <c r="E40" s="7"/>
      <c r="F40" s="7">
        <v>1</v>
      </c>
      <c r="G40" s="7"/>
      <c r="H40" s="7"/>
      <c r="I40" s="7"/>
      <c r="J40" s="7"/>
      <c r="K40" s="7"/>
      <c r="L40" s="7"/>
    </row>
    <row r="41" spans="1:12" x14ac:dyDescent="0.2">
      <c r="A41" s="1">
        <v>43181</v>
      </c>
      <c r="B41" t="s">
        <v>22</v>
      </c>
      <c r="C41" t="s">
        <v>20</v>
      </c>
      <c r="D41" t="s">
        <v>14</v>
      </c>
      <c r="H41">
        <v>1</v>
      </c>
    </row>
    <row r="42" spans="1:12" x14ac:dyDescent="0.2">
      <c r="A42" s="1">
        <v>43270</v>
      </c>
      <c r="B42" t="s">
        <v>50</v>
      </c>
      <c r="C42" t="s">
        <v>11</v>
      </c>
      <c r="D42" t="s">
        <v>51</v>
      </c>
      <c r="K42">
        <v>1</v>
      </c>
    </row>
    <row r="43" spans="1:12" x14ac:dyDescent="0.2">
      <c r="A43" s="6">
        <v>42852</v>
      </c>
      <c r="B43" s="5" t="s">
        <v>108</v>
      </c>
      <c r="C43" s="5" t="s">
        <v>20</v>
      </c>
      <c r="D43" s="5" t="s">
        <v>109</v>
      </c>
      <c r="E43" s="7"/>
      <c r="F43" s="7"/>
      <c r="G43" s="7"/>
      <c r="H43" s="7"/>
      <c r="I43" s="7">
        <v>1</v>
      </c>
      <c r="J43" s="7"/>
      <c r="K43" s="7"/>
      <c r="L43" s="7"/>
    </row>
    <row r="44" spans="1:12" x14ac:dyDescent="0.2">
      <c r="A44" s="6">
        <v>42873</v>
      </c>
      <c r="B44" s="5" t="s">
        <v>111</v>
      </c>
      <c r="C44" s="5" t="s">
        <v>20</v>
      </c>
      <c r="D44" s="5" t="s">
        <v>112</v>
      </c>
      <c r="E44" s="7"/>
      <c r="F44" s="7"/>
      <c r="G44" s="7"/>
      <c r="H44" s="7"/>
      <c r="I44" s="7"/>
      <c r="J44" s="7">
        <v>1</v>
      </c>
      <c r="K44" s="7"/>
      <c r="L44" s="7"/>
    </row>
    <row r="45" spans="1:12" x14ac:dyDescent="0.2">
      <c r="A45" s="6">
        <v>42418</v>
      </c>
      <c r="B45" s="5" t="s">
        <v>71</v>
      </c>
      <c r="C45" s="5" t="s">
        <v>20</v>
      </c>
      <c r="D45" s="5" t="s">
        <v>96</v>
      </c>
      <c r="E45" s="7"/>
      <c r="F45" s="7"/>
      <c r="G45" s="7"/>
      <c r="H45" s="7"/>
      <c r="I45" s="7"/>
      <c r="J45" s="7"/>
      <c r="K45" s="7">
        <v>1</v>
      </c>
      <c r="L45" s="7"/>
    </row>
    <row r="46" spans="1:12" x14ac:dyDescent="0.2">
      <c r="A46" s="1">
        <v>43270</v>
      </c>
      <c r="B46" t="s">
        <v>48</v>
      </c>
      <c r="C46" t="s">
        <v>49</v>
      </c>
      <c r="D46" t="s">
        <v>14</v>
      </c>
      <c r="H46">
        <v>1</v>
      </c>
    </row>
    <row r="47" spans="1:12" x14ac:dyDescent="0.2">
      <c r="A47" s="6">
        <v>42719</v>
      </c>
      <c r="B47" s="5" t="s">
        <v>95</v>
      </c>
      <c r="C47" s="5" t="s">
        <v>49</v>
      </c>
      <c r="D47" s="5" t="s">
        <v>96</v>
      </c>
      <c r="E47" s="7"/>
      <c r="F47" s="7"/>
      <c r="G47" s="7"/>
      <c r="H47" s="7"/>
      <c r="I47" s="7"/>
      <c r="J47" s="7"/>
      <c r="K47" s="7">
        <v>1</v>
      </c>
      <c r="L47" s="7"/>
    </row>
    <row r="48" spans="1:12" x14ac:dyDescent="0.2">
      <c r="A48" s="6">
        <v>42873</v>
      </c>
      <c r="B48" s="5" t="s">
        <v>114</v>
      </c>
      <c r="C48" s="5" t="s">
        <v>20</v>
      </c>
      <c r="D48" s="5" t="s">
        <v>96</v>
      </c>
      <c r="E48" s="7"/>
      <c r="F48" s="7"/>
      <c r="G48" s="7"/>
      <c r="H48" s="7"/>
      <c r="I48" s="7"/>
      <c r="J48" s="7"/>
      <c r="K48" s="7">
        <v>1</v>
      </c>
      <c r="L48" s="7"/>
    </row>
    <row r="49" spans="1:12" x14ac:dyDescent="0.2">
      <c r="A49" s="6">
        <v>42999</v>
      </c>
      <c r="B49" s="5" t="s">
        <v>117</v>
      </c>
      <c r="C49" s="5" t="s">
        <v>11</v>
      </c>
      <c r="D49" s="5" t="s">
        <v>118</v>
      </c>
      <c r="E49" s="7"/>
      <c r="F49" s="7"/>
      <c r="G49" s="7"/>
      <c r="H49" s="7"/>
      <c r="I49" s="7">
        <v>1</v>
      </c>
      <c r="J49" s="7"/>
      <c r="K49" s="7"/>
      <c r="L49" s="7"/>
    </row>
    <row r="50" spans="1:12" x14ac:dyDescent="0.2">
      <c r="A50" s="1">
        <v>43270</v>
      </c>
      <c r="B50" t="s">
        <v>39</v>
      </c>
      <c r="C50" t="s">
        <v>20</v>
      </c>
      <c r="D50" t="s">
        <v>29</v>
      </c>
      <c r="H50">
        <v>1</v>
      </c>
    </row>
    <row r="51" spans="1:12" x14ac:dyDescent="0.2">
      <c r="A51" s="6">
        <v>42418</v>
      </c>
      <c r="B51" s="5" t="s">
        <v>72</v>
      </c>
      <c r="C51" s="5" t="s">
        <v>20</v>
      </c>
      <c r="D51" s="5" t="s">
        <v>16</v>
      </c>
      <c r="E51" s="7"/>
      <c r="F51" s="7"/>
      <c r="G51" s="7"/>
      <c r="H51" s="7"/>
      <c r="I51" s="7"/>
      <c r="J51" s="7"/>
      <c r="K51" s="7">
        <v>1</v>
      </c>
      <c r="L51" s="7"/>
    </row>
    <row r="52" spans="1:12" x14ac:dyDescent="0.2">
      <c r="A52" s="10">
        <v>43270</v>
      </c>
      <c r="B52" t="s">
        <v>41</v>
      </c>
      <c r="C52" t="s">
        <v>11</v>
      </c>
      <c r="D52" t="s">
        <v>42</v>
      </c>
      <c r="K52">
        <v>1</v>
      </c>
    </row>
    <row r="53" spans="1:12" x14ac:dyDescent="0.2">
      <c r="A53" s="6">
        <v>42446</v>
      </c>
      <c r="B53" s="5" t="s">
        <v>76</v>
      </c>
      <c r="C53" s="5" t="s">
        <v>20</v>
      </c>
      <c r="D53" s="5" t="s">
        <v>24</v>
      </c>
      <c r="E53" s="7"/>
      <c r="F53" s="7"/>
      <c r="G53" s="7"/>
      <c r="H53" s="7">
        <v>1</v>
      </c>
      <c r="I53" s="7"/>
      <c r="J53" s="7"/>
      <c r="K53" s="7"/>
      <c r="L53" s="7"/>
    </row>
    <row r="54" spans="1:12" x14ac:dyDescent="0.2">
      <c r="A54" s="11">
        <v>43062</v>
      </c>
      <c r="B54" s="5" t="s">
        <v>128</v>
      </c>
      <c r="C54" s="5" t="s">
        <v>20</v>
      </c>
      <c r="D54" s="5" t="s">
        <v>13</v>
      </c>
      <c r="E54" s="7"/>
      <c r="F54" s="7"/>
      <c r="G54" s="7"/>
      <c r="H54" s="7"/>
      <c r="I54" s="7">
        <v>1</v>
      </c>
      <c r="J54" s="7"/>
      <c r="K54" s="7"/>
      <c r="L54" s="7"/>
    </row>
    <row r="55" spans="1:12" x14ac:dyDescent="0.2">
      <c r="A55" s="6">
        <v>42698</v>
      </c>
      <c r="B55" s="5" t="s">
        <v>92</v>
      </c>
      <c r="C55" s="5" t="s">
        <v>49</v>
      </c>
      <c r="D55" s="5" t="s">
        <v>24</v>
      </c>
      <c r="E55" s="7"/>
      <c r="F55" s="7"/>
      <c r="G55" s="7"/>
      <c r="H55" s="7">
        <v>1</v>
      </c>
      <c r="I55" s="7"/>
      <c r="J55" s="7"/>
      <c r="K55" s="7"/>
      <c r="L55" s="7"/>
    </row>
    <row r="56" spans="1:12" x14ac:dyDescent="0.2">
      <c r="A56" s="6">
        <v>42299</v>
      </c>
      <c r="B56" s="5" t="s">
        <v>66</v>
      </c>
      <c r="C56" s="5" t="s">
        <v>20</v>
      </c>
      <c r="D56" s="5" t="s">
        <v>67</v>
      </c>
      <c r="E56" s="7"/>
      <c r="F56" s="7"/>
      <c r="G56" s="7"/>
      <c r="H56" s="7"/>
      <c r="I56" s="7"/>
      <c r="J56" s="7"/>
      <c r="K56" s="7">
        <v>1</v>
      </c>
      <c r="L56" s="7"/>
    </row>
    <row r="57" spans="1:12" x14ac:dyDescent="0.2">
      <c r="A57" s="6">
        <v>42488</v>
      </c>
      <c r="B57" s="5" t="s">
        <v>80</v>
      </c>
      <c r="C57" s="5" t="s">
        <v>20</v>
      </c>
      <c r="D57" s="5" t="s">
        <v>67</v>
      </c>
      <c r="E57" s="7"/>
      <c r="F57" s="7"/>
      <c r="G57" s="7"/>
      <c r="H57" s="7"/>
      <c r="I57" s="7"/>
      <c r="J57" s="7"/>
      <c r="K57" s="7">
        <v>1</v>
      </c>
      <c r="L57" s="7"/>
    </row>
    <row r="58" spans="1:12" x14ac:dyDescent="0.2">
      <c r="A58" s="6">
        <v>43083</v>
      </c>
      <c r="B58" s="5" t="s">
        <v>130</v>
      </c>
      <c r="C58" s="5" t="s">
        <v>11</v>
      </c>
      <c r="D58" s="5" t="s">
        <v>74</v>
      </c>
      <c r="E58" s="7"/>
      <c r="F58" s="7"/>
      <c r="G58" s="7"/>
      <c r="H58" s="7"/>
      <c r="I58" s="7">
        <v>1</v>
      </c>
      <c r="J58" s="7"/>
      <c r="K58" s="7"/>
      <c r="L58" s="7"/>
    </row>
    <row r="59" spans="1:12" x14ac:dyDescent="0.2">
      <c r="A59" s="11">
        <v>43083</v>
      </c>
      <c r="B59" s="5" t="s">
        <v>131</v>
      </c>
      <c r="C59" s="5" t="s">
        <v>20</v>
      </c>
      <c r="D59" s="5" t="s">
        <v>67</v>
      </c>
      <c r="E59" s="7"/>
      <c r="F59" s="7"/>
      <c r="G59" s="7"/>
      <c r="H59" s="7"/>
      <c r="I59" s="7">
        <v>1</v>
      </c>
      <c r="J59" s="7"/>
      <c r="K59" s="7"/>
      <c r="L59" s="7"/>
    </row>
    <row r="60" spans="1:12" x14ac:dyDescent="0.2">
      <c r="A60" s="8">
        <v>42698</v>
      </c>
      <c r="B60" s="5" t="s">
        <v>88</v>
      </c>
      <c r="C60" s="5" t="s">
        <v>11</v>
      </c>
      <c r="D60" s="5" t="s">
        <v>67</v>
      </c>
      <c r="E60" s="7"/>
      <c r="F60" s="7"/>
      <c r="G60" s="7"/>
      <c r="H60" s="7"/>
      <c r="I60" s="7"/>
      <c r="J60" s="7"/>
      <c r="K60" s="7">
        <v>1</v>
      </c>
      <c r="L60" s="7"/>
    </row>
    <row r="61" spans="1:12" x14ac:dyDescent="0.2">
      <c r="A61" s="1">
        <v>43216</v>
      </c>
      <c r="B61" t="s">
        <v>23</v>
      </c>
      <c r="C61" t="s">
        <v>11</v>
      </c>
      <c r="D61" t="s">
        <v>24</v>
      </c>
      <c r="H61">
        <v>1</v>
      </c>
    </row>
    <row r="62" spans="1:12" x14ac:dyDescent="0.2">
      <c r="A62" s="6">
        <v>42782</v>
      </c>
      <c r="B62" s="5" t="s">
        <v>104</v>
      </c>
      <c r="C62" s="5" t="s">
        <v>20</v>
      </c>
      <c r="D62" s="5" t="s">
        <v>21</v>
      </c>
      <c r="E62" s="7"/>
      <c r="F62" s="7"/>
      <c r="G62" s="7"/>
      <c r="H62" s="7">
        <v>1</v>
      </c>
      <c r="I62" s="7"/>
      <c r="J62" s="7"/>
      <c r="K62" s="7"/>
      <c r="L62" s="7"/>
    </row>
    <row r="63" spans="1:12" x14ac:dyDescent="0.2">
      <c r="A63" s="1">
        <v>43181</v>
      </c>
      <c r="B63" t="s">
        <v>19</v>
      </c>
      <c r="C63" t="s">
        <v>20</v>
      </c>
      <c r="D63" t="s">
        <v>21</v>
      </c>
      <c r="G63">
        <v>1</v>
      </c>
      <c r="H63">
        <v>1</v>
      </c>
    </row>
    <row r="64" spans="1:12" x14ac:dyDescent="0.2">
      <c r="A64" s="1">
        <v>43216</v>
      </c>
      <c r="B64" t="s">
        <v>25</v>
      </c>
      <c r="C64" t="s">
        <v>11</v>
      </c>
      <c r="D64" t="s">
        <v>26</v>
      </c>
      <c r="K64">
        <v>1</v>
      </c>
    </row>
    <row r="65" spans="1:12" x14ac:dyDescent="0.2">
      <c r="A65" s="6">
        <v>42446</v>
      </c>
      <c r="B65" s="5" t="s">
        <v>77</v>
      </c>
      <c r="C65" s="5" t="s">
        <v>20</v>
      </c>
      <c r="D65" s="5" t="s">
        <v>59</v>
      </c>
      <c r="E65" s="7"/>
      <c r="F65" s="7"/>
      <c r="G65" s="7"/>
      <c r="H65" s="7"/>
      <c r="I65" s="7"/>
      <c r="J65" s="7"/>
      <c r="K65" s="7">
        <v>1</v>
      </c>
      <c r="L65" s="7"/>
    </row>
    <row r="66" spans="1:12" x14ac:dyDescent="0.2">
      <c r="A66" s="6">
        <v>42698</v>
      </c>
      <c r="B66" s="5" t="s">
        <v>94</v>
      </c>
      <c r="C66" s="5" t="s">
        <v>11</v>
      </c>
      <c r="D66" s="5" t="s">
        <v>47</v>
      </c>
      <c r="E66" s="7"/>
      <c r="F66" s="7"/>
      <c r="G66" s="7"/>
      <c r="H66" s="7"/>
      <c r="I66" s="7"/>
      <c r="J66" s="7"/>
      <c r="K66" s="7">
        <v>1</v>
      </c>
      <c r="L66" s="7"/>
    </row>
    <row r="67" spans="1:12" x14ac:dyDescent="0.2">
      <c r="A67" s="6">
        <v>42999</v>
      </c>
      <c r="B67" s="5" t="s">
        <v>120</v>
      </c>
      <c r="C67" s="5" t="s">
        <v>20</v>
      </c>
      <c r="D67" s="5" t="s">
        <v>74</v>
      </c>
      <c r="E67" s="7"/>
      <c r="F67" s="7"/>
      <c r="G67" s="7"/>
      <c r="H67" s="7">
        <v>1</v>
      </c>
      <c r="I67" s="7"/>
      <c r="J67" s="7"/>
      <c r="K67" s="7"/>
      <c r="L67" s="7"/>
    </row>
    <row r="68" spans="1:12" x14ac:dyDescent="0.2">
      <c r="A68" s="1">
        <v>43216</v>
      </c>
      <c r="B68" t="s">
        <v>28</v>
      </c>
      <c r="C68" t="s">
        <v>1</v>
      </c>
      <c r="D68" t="s">
        <v>29</v>
      </c>
      <c r="I68">
        <v>1</v>
      </c>
    </row>
    <row r="69" spans="1:12" x14ac:dyDescent="0.2">
      <c r="A69" s="6">
        <v>42782</v>
      </c>
      <c r="B69" s="5" t="s">
        <v>102</v>
      </c>
      <c r="C69" s="5" t="s">
        <v>1</v>
      </c>
      <c r="D69" s="5" t="s">
        <v>103</v>
      </c>
      <c r="E69" s="7"/>
      <c r="F69" s="7"/>
      <c r="G69" s="7"/>
      <c r="H69" s="7"/>
      <c r="I69" s="7"/>
      <c r="J69" s="7"/>
      <c r="K69" s="7">
        <v>1</v>
      </c>
      <c r="L69" s="7"/>
    </row>
    <row r="70" spans="1:12" x14ac:dyDescent="0.2">
      <c r="A70" s="6">
        <v>43062</v>
      </c>
      <c r="B70" s="5" t="s">
        <v>126</v>
      </c>
      <c r="C70" s="5" t="s">
        <v>20</v>
      </c>
      <c r="D70" s="5" t="s">
        <v>127</v>
      </c>
      <c r="E70" s="7"/>
      <c r="F70" s="7"/>
      <c r="G70" s="7"/>
      <c r="H70" s="7"/>
      <c r="I70" s="7"/>
      <c r="J70" s="7"/>
      <c r="K70" s="7">
        <v>1</v>
      </c>
      <c r="L70" s="7"/>
    </row>
    <row r="71" spans="1:12" x14ac:dyDescent="0.2">
      <c r="A71" s="6">
        <v>42033</v>
      </c>
      <c r="B71" s="5" t="s">
        <v>57</v>
      </c>
      <c r="C71" s="5" t="s">
        <v>20</v>
      </c>
      <c r="D71" s="5" t="s">
        <v>31</v>
      </c>
      <c r="E71" s="7"/>
      <c r="F71" s="7"/>
      <c r="G71" s="7"/>
      <c r="H71" s="7"/>
      <c r="I71" s="7"/>
      <c r="J71" s="7"/>
      <c r="K71" s="7">
        <v>1</v>
      </c>
      <c r="L71" s="7"/>
    </row>
    <row r="72" spans="1:12" x14ac:dyDescent="0.2">
      <c r="A72" s="1">
        <v>43216</v>
      </c>
      <c r="B72" t="s">
        <v>30</v>
      </c>
      <c r="C72" t="s">
        <v>11</v>
      </c>
      <c r="D72" t="s">
        <v>31</v>
      </c>
      <c r="K72">
        <v>1</v>
      </c>
    </row>
    <row r="73" spans="1:12" x14ac:dyDescent="0.2">
      <c r="A73" s="1">
        <v>43270</v>
      </c>
      <c r="B73" t="s">
        <v>32</v>
      </c>
      <c r="C73" t="s">
        <v>11</v>
      </c>
      <c r="D73" t="s">
        <v>33</v>
      </c>
      <c r="L73">
        <v>1</v>
      </c>
    </row>
    <row r="74" spans="1:12" x14ac:dyDescent="0.2">
      <c r="A74" s="6">
        <v>43062</v>
      </c>
      <c r="B74" s="5" t="s">
        <v>129</v>
      </c>
      <c r="C74" s="5" t="s">
        <v>20</v>
      </c>
      <c r="D74" s="5" t="s">
        <v>51</v>
      </c>
      <c r="E74" s="7"/>
      <c r="F74" s="7"/>
      <c r="G74" s="7"/>
      <c r="H74" s="7">
        <v>1</v>
      </c>
      <c r="I74" s="7"/>
      <c r="J74" s="7"/>
      <c r="K74" s="7"/>
      <c r="L74" s="7"/>
    </row>
    <row r="75" spans="1:12" x14ac:dyDescent="0.2">
      <c r="A75" s="1">
        <v>43270</v>
      </c>
      <c r="B75" t="s">
        <v>43</v>
      </c>
      <c r="C75" t="s">
        <v>11</v>
      </c>
      <c r="D75" t="s">
        <v>13</v>
      </c>
      <c r="I75">
        <v>1</v>
      </c>
    </row>
    <row r="76" spans="1:12" x14ac:dyDescent="0.2">
      <c r="A76" s="10">
        <v>43270</v>
      </c>
      <c r="B76" s="2" t="s">
        <v>45</v>
      </c>
      <c r="C76" t="s">
        <v>11</v>
      </c>
      <c r="D76" t="s">
        <v>31</v>
      </c>
      <c r="L76">
        <v>1</v>
      </c>
    </row>
    <row r="77" spans="1:12" x14ac:dyDescent="0.2">
      <c r="A77" s="6">
        <v>42698</v>
      </c>
      <c r="B77" s="5" t="s">
        <v>89</v>
      </c>
      <c r="C77" s="5" t="s">
        <v>1</v>
      </c>
      <c r="D77" s="5" t="s">
        <v>90</v>
      </c>
      <c r="E77" s="7"/>
      <c r="F77" s="7"/>
      <c r="G77" s="7"/>
      <c r="H77" s="7"/>
      <c r="I77" s="7"/>
      <c r="J77" s="7"/>
      <c r="K77" s="7">
        <v>1</v>
      </c>
      <c r="L77" s="7"/>
    </row>
    <row r="78" spans="1:12" x14ac:dyDescent="0.2">
      <c r="A78" s="6">
        <v>42824</v>
      </c>
      <c r="B78" s="5" t="s">
        <v>106</v>
      </c>
      <c r="C78" s="5" t="s">
        <v>1</v>
      </c>
      <c r="D78" s="5" t="s">
        <v>107</v>
      </c>
      <c r="E78" s="7"/>
      <c r="F78" s="7"/>
      <c r="G78" s="7"/>
      <c r="H78" s="7">
        <v>1</v>
      </c>
      <c r="I78" s="7"/>
      <c r="J78" s="7"/>
      <c r="K78" s="7"/>
      <c r="L78" s="7"/>
    </row>
    <row r="79" spans="1:12" x14ac:dyDescent="0.2">
      <c r="A79" s="1">
        <v>43125</v>
      </c>
      <c r="B79" t="s">
        <v>17</v>
      </c>
      <c r="C79" t="s">
        <v>1</v>
      </c>
      <c r="D79" t="s">
        <v>18</v>
      </c>
      <c r="H79">
        <v>1</v>
      </c>
    </row>
    <row r="80" spans="1:12" x14ac:dyDescent="0.2">
      <c r="A80" s="1">
        <v>43270</v>
      </c>
      <c r="B80" t="s">
        <v>37</v>
      </c>
      <c r="C80" t="s">
        <v>20</v>
      </c>
      <c r="D80" t="s">
        <v>26</v>
      </c>
      <c r="H80">
        <v>1</v>
      </c>
    </row>
    <row r="81" spans="1:12" x14ac:dyDescent="0.2">
      <c r="A81" s="1">
        <v>43270</v>
      </c>
      <c r="B81" t="s">
        <v>52</v>
      </c>
      <c r="C81" t="s">
        <v>20</v>
      </c>
      <c r="D81" t="s">
        <v>33</v>
      </c>
      <c r="I81">
        <v>1</v>
      </c>
    </row>
    <row r="82" spans="1:12" x14ac:dyDescent="0.2">
      <c r="A82" s="1">
        <v>43270</v>
      </c>
      <c r="B82" t="s">
        <v>125</v>
      </c>
      <c r="C82" t="s">
        <v>20</v>
      </c>
      <c r="D82" t="s">
        <v>47</v>
      </c>
      <c r="H82">
        <v>1</v>
      </c>
    </row>
    <row r="83" spans="1:12" x14ac:dyDescent="0.2">
      <c r="A83" s="6">
        <v>42698</v>
      </c>
      <c r="B83" s="5" t="s">
        <v>83</v>
      </c>
      <c r="C83" s="5" t="s">
        <v>1</v>
      </c>
      <c r="D83" s="5" t="s">
        <v>31</v>
      </c>
      <c r="E83" s="7"/>
      <c r="F83" s="7"/>
      <c r="G83" s="7"/>
      <c r="H83" s="7">
        <v>1</v>
      </c>
      <c r="I83" s="7"/>
      <c r="J83" s="7"/>
      <c r="K83" s="7"/>
      <c r="L83" s="7"/>
    </row>
    <row r="84" spans="1:12" x14ac:dyDescent="0.2">
      <c r="A84" t="s">
        <v>150</v>
      </c>
      <c r="E84">
        <f>SUBTOTAL(109,Motioner[C])</f>
        <v>2</v>
      </c>
      <c r="F84">
        <f>SUBTOTAL(109,Motioner[KD])</f>
        <v>3</v>
      </c>
      <c r="G84">
        <f>SUBTOTAL(109,Motioner[L])</f>
        <v>4</v>
      </c>
      <c r="H84">
        <f>SUBTOTAL(109,Motioner[M])</f>
        <v>19</v>
      </c>
      <c r="I84">
        <f>SUBTOTAL(109,Motioner[MP])</f>
        <v>12</v>
      </c>
      <c r="J84">
        <f>SUBTOTAL(109,Motioner[S])</f>
        <v>5</v>
      </c>
      <c r="K84">
        <f>SUBTOTAL(109,Motioner[SD])</f>
        <v>38</v>
      </c>
      <c r="L84">
        <f>SUBTOTAL(109,Motioner[V])</f>
        <v>2</v>
      </c>
    </row>
    <row r="86" spans="1:12" ht="34" customHeight="1" x14ac:dyDescent="0.2">
      <c r="B86" s="34" t="s">
        <v>152</v>
      </c>
      <c r="D86" t="s">
        <v>49</v>
      </c>
      <c r="E86">
        <f t="shared" ref="E86:L86" si="0">SUMIF($C$2:$C$85,"Remiss",E$2:E$85)</f>
        <v>0</v>
      </c>
      <c r="F86">
        <f t="shared" si="0"/>
        <v>0</v>
      </c>
      <c r="G86">
        <f t="shared" si="0"/>
        <v>0</v>
      </c>
      <c r="H86">
        <f t="shared" si="0"/>
        <v>2</v>
      </c>
      <c r="I86">
        <f t="shared" si="0"/>
        <v>0</v>
      </c>
      <c r="J86">
        <f t="shared" si="0"/>
        <v>0</v>
      </c>
      <c r="K86">
        <f t="shared" si="0"/>
        <v>1</v>
      </c>
      <c r="L86">
        <f t="shared" si="0"/>
        <v>0</v>
      </c>
    </row>
    <row r="87" spans="1:12" x14ac:dyDescent="0.2">
      <c r="B87" s="34"/>
      <c r="D87" s="26" t="s">
        <v>54</v>
      </c>
      <c r="E87">
        <f t="shared" ref="E87:L87" si="1">SUMIF($C$2:$C$85,"Bifall",E$2:E$85)</f>
        <v>1</v>
      </c>
      <c r="F87">
        <f t="shared" si="1"/>
        <v>1</v>
      </c>
      <c r="G87">
        <f t="shared" si="1"/>
        <v>0</v>
      </c>
      <c r="H87">
        <f t="shared" si="1"/>
        <v>6</v>
      </c>
      <c r="I87">
        <f t="shared" si="1"/>
        <v>3</v>
      </c>
      <c r="J87">
        <f t="shared" si="1"/>
        <v>3</v>
      </c>
      <c r="K87">
        <f t="shared" si="1"/>
        <v>2</v>
      </c>
      <c r="L87">
        <f t="shared" si="1"/>
        <v>0</v>
      </c>
    </row>
    <row r="88" spans="1:12" x14ac:dyDescent="0.2">
      <c r="B88" s="34"/>
      <c r="D88" s="27" t="s">
        <v>56</v>
      </c>
      <c r="E88">
        <f t="shared" ref="E88:L88" si="2">SUMIF($C$2:$C$85,"Besvarad",E$2:E$85)</f>
        <v>1</v>
      </c>
      <c r="F88">
        <f t="shared" si="2"/>
        <v>2</v>
      </c>
      <c r="G88">
        <f t="shared" si="2"/>
        <v>3</v>
      </c>
      <c r="H88">
        <f t="shared" si="2"/>
        <v>9</v>
      </c>
      <c r="I88">
        <f t="shared" si="2"/>
        <v>5</v>
      </c>
      <c r="J88">
        <f t="shared" si="2"/>
        <v>2</v>
      </c>
      <c r="K88">
        <f t="shared" si="2"/>
        <v>18</v>
      </c>
      <c r="L88">
        <f t="shared" si="2"/>
        <v>0</v>
      </c>
    </row>
    <row r="89" spans="1:12" x14ac:dyDescent="0.2">
      <c r="D89" s="28" t="s">
        <v>55</v>
      </c>
      <c r="E89" s="25">
        <f t="shared" ref="E89:L89" si="3">SUMIF($C$2:$C$85,"Avslag",E$2:E$85)</f>
        <v>0</v>
      </c>
      <c r="F89" s="25">
        <f t="shared" si="3"/>
        <v>0</v>
      </c>
      <c r="G89" s="25">
        <f t="shared" si="3"/>
        <v>1</v>
      </c>
      <c r="H89" s="25">
        <f t="shared" si="3"/>
        <v>2</v>
      </c>
      <c r="I89" s="25">
        <f t="shared" si="3"/>
        <v>4</v>
      </c>
      <c r="J89" s="25">
        <f t="shared" si="3"/>
        <v>0</v>
      </c>
      <c r="K89" s="25">
        <f t="shared" si="3"/>
        <v>17</v>
      </c>
      <c r="L89" s="25">
        <f t="shared" si="3"/>
        <v>2</v>
      </c>
    </row>
    <row r="90" spans="1:12" x14ac:dyDescent="0.2">
      <c r="D90" s="3" t="s">
        <v>137</v>
      </c>
      <c r="E90" s="3">
        <f t="shared" ref="E90:L90" si="4">SUM(E86:E89)</f>
        <v>2</v>
      </c>
      <c r="F90" s="3">
        <f t="shared" si="4"/>
        <v>3</v>
      </c>
      <c r="G90" s="3">
        <f t="shared" si="4"/>
        <v>4</v>
      </c>
      <c r="H90" s="3">
        <f t="shared" si="4"/>
        <v>19</v>
      </c>
      <c r="I90" s="3">
        <f t="shared" si="4"/>
        <v>12</v>
      </c>
      <c r="J90" s="3">
        <f t="shared" si="4"/>
        <v>5</v>
      </c>
      <c r="K90" s="3">
        <f t="shared" si="4"/>
        <v>38</v>
      </c>
      <c r="L90" s="3">
        <f t="shared" si="4"/>
        <v>2</v>
      </c>
    </row>
    <row r="91" spans="1:12" x14ac:dyDescent="0.2">
      <c r="D91" s="5" t="s">
        <v>149</v>
      </c>
      <c r="E91" s="3"/>
      <c r="F91" s="3"/>
      <c r="G91" s="3"/>
      <c r="H91" s="3"/>
      <c r="I91" s="3"/>
      <c r="J91" s="3"/>
      <c r="K91" s="3"/>
      <c r="L91" s="3"/>
    </row>
    <row r="92" spans="1:12" x14ac:dyDescent="0.2">
      <c r="D92" s="3"/>
      <c r="E92" s="3"/>
      <c r="F92" s="3"/>
      <c r="G92" s="3"/>
      <c r="H92" s="3"/>
      <c r="I92" s="3"/>
      <c r="J92" s="3"/>
      <c r="K92" s="3"/>
      <c r="L92" s="3"/>
    </row>
    <row r="93" spans="1:12" x14ac:dyDescent="0.2">
      <c r="D93" s="5" t="s">
        <v>138</v>
      </c>
      <c r="E93" s="29">
        <f>E90/ROWS(Motioner[])</f>
        <v>2.4390243902439025E-2</v>
      </c>
      <c r="F93" s="29">
        <f>F90/ROWS(Motioner[])</f>
        <v>3.6585365853658534E-2</v>
      </c>
      <c r="G93" s="29">
        <f>G90/ROWS(Motioner[])</f>
        <v>4.878048780487805E-2</v>
      </c>
      <c r="H93" s="29">
        <f>H90/ROWS(Motioner[])</f>
        <v>0.23170731707317074</v>
      </c>
      <c r="I93" s="29">
        <f>I90/ROWS(Motioner[])</f>
        <v>0.14634146341463414</v>
      </c>
      <c r="J93" s="29">
        <f>J90/ROWS(Motioner[])</f>
        <v>6.097560975609756E-2</v>
      </c>
      <c r="K93" s="29">
        <f>K90/ROWS(Motioner[])</f>
        <v>0.46341463414634149</v>
      </c>
      <c r="L93" s="29">
        <f>L90/ROWS(Motioner[])</f>
        <v>2.4390243902439025E-2</v>
      </c>
    </row>
    <row r="94" spans="1:12" x14ac:dyDescent="0.2">
      <c r="D94" s="5" t="s">
        <v>139</v>
      </c>
      <c r="E94" s="29">
        <f t="shared" ref="E94:L94" si="5">E87/E90</f>
        <v>0.5</v>
      </c>
      <c r="F94" s="29">
        <f t="shared" si="5"/>
        <v>0.33333333333333331</v>
      </c>
      <c r="G94" s="29">
        <f t="shared" si="5"/>
        <v>0</v>
      </c>
      <c r="H94" s="29">
        <f t="shared" si="5"/>
        <v>0.31578947368421051</v>
      </c>
      <c r="I94" s="29">
        <f t="shared" si="5"/>
        <v>0.25</v>
      </c>
      <c r="J94" s="29">
        <f t="shared" si="5"/>
        <v>0.6</v>
      </c>
      <c r="K94" s="29">
        <f t="shared" si="5"/>
        <v>5.2631578947368418E-2</v>
      </c>
      <c r="L94" s="29">
        <f t="shared" si="5"/>
        <v>0</v>
      </c>
    </row>
    <row r="95" spans="1:12" x14ac:dyDescent="0.2">
      <c r="D95" s="5"/>
      <c r="E95" s="30"/>
      <c r="F95" s="30"/>
      <c r="G95" s="30"/>
      <c r="H95" s="30"/>
      <c r="I95" s="30"/>
      <c r="J95" s="30"/>
      <c r="K95" s="30"/>
      <c r="L95" s="30"/>
    </row>
  </sheetData>
  <mergeCells count="1">
    <mergeCell ref="B86:B88"/>
  </mergeCells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67C2C-0B14-AC4E-AE59-2ED87F040765}">
  <dimension ref="B2:H36"/>
  <sheetViews>
    <sheetView workbookViewId="0"/>
  </sheetViews>
  <sheetFormatPr baseColWidth="10" defaultRowHeight="16" x14ac:dyDescent="0.2"/>
  <cols>
    <col min="2" max="2" width="22.6640625" customWidth="1"/>
    <col min="5" max="5" width="13" bestFit="1" customWidth="1"/>
    <col min="6" max="6" width="9.83203125" bestFit="1" customWidth="1"/>
    <col min="7" max="7" width="9.1640625" bestFit="1" customWidth="1"/>
  </cols>
  <sheetData>
    <row r="2" spans="2:8" x14ac:dyDescent="0.2">
      <c r="B2" s="3" t="s">
        <v>9</v>
      </c>
      <c r="C2" s="3" t="s">
        <v>135</v>
      </c>
      <c r="E2" s="3"/>
      <c r="F2" s="3"/>
      <c r="G2" s="3"/>
      <c r="H2" s="3"/>
    </row>
    <row r="3" spans="2:8" x14ac:dyDescent="0.2">
      <c r="B3" s="12" t="s">
        <v>36</v>
      </c>
      <c r="C3" s="24">
        <f>SUMIF(Motioner[[#Data],[Område]],SD!B3,Motioner[[#Data],[SD]])</f>
        <v>3</v>
      </c>
      <c r="D3" s="31">
        <f t="shared" ref="D3:D13" si="0">C3/$C$36</f>
        <v>7.8947368421052627E-2</v>
      </c>
    </row>
    <row r="4" spans="2:8" x14ac:dyDescent="0.2">
      <c r="B4" s="12" t="s">
        <v>33</v>
      </c>
      <c r="C4" s="24">
        <f>SUMIF(Motioner[[#Data],[Område]],SD!B4,Motioner[[#Data],[SD]])</f>
        <v>0</v>
      </c>
      <c r="D4" s="31">
        <f t="shared" si="0"/>
        <v>0</v>
      </c>
    </row>
    <row r="5" spans="2:8" x14ac:dyDescent="0.2">
      <c r="B5" s="12" t="s">
        <v>10</v>
      </c>
      <c r="C5" s="24">
        <f>SUMIF(Motioner[[#Data],[Område]],SD!B5,Motioner[[#Data],[SD]])</f>
        <v>1</v>
      </c>
      <c r="D5" s="31">
        <f t="shared" si="0"/>
        <v>2.6315789473684209E-2</v>
      </c>
    </row>
    <row r="6" spans="2:8" x14ac:dyDescent="0.2">
      <c r="B6" s="12" t="s">
        <v>14</v>
      </c>
      <c r="C6" s="24">
        <f>SUMIF(Motioner[[#Data],[Område]],SD!B6,Motioner[[#Data],[SD]])</f>
        <v>1</v>
      </c>
      <c r="D6" s="31">
        <f t="shared" si="0"/>
        <v>2.6315789473684209E-2</v>
      </c>
    </row>
    <row r="7" spans="2:8" x14ac:dyDescent="0.2">
      <c r="B7" s="12" t="s">
        <v>98</v>
      </c>
      <c r="C7" s="24">
        <f>SUMIF(Motioner[[#Data],[Område]],SD!B7,Motioner[[#Data],[SD]])</f>
        <v>1</v>
      </c>
      <c r="D7" s="31">
        <f t="shared" si="0"/>
        <v>2.6315789473684209E-2</v>
      </c>
    </row>
    <row r="8" spans="2:8" x14ac:dyDescent="0.2">
      <c r="B8" s="12" t="s">
        <v>29</v>
      </c>
      <c r="C8" s="24">
        <f>SUMIF(Motioner[[#Data],[Område]],SD!B8,Motioner[[#Data],[SD]])</f>
        <v>0</v>
      </c>
      <c r="D8" s="31">
        <f t="shared" si="0"/>
        <v>0</v>
      </c>
      <c r="E8" s="21" t="s">
        <v>133</v>
      </c>
      <c r="F8" t="s">
        <v>140</v>
      </c>
    </row>
    <row r="9" spans="2:8" x14ac:dyDescent="0.2">
      <c r="B9" s="12" t="s">
        <v>24</v>
      </c>
      <c r="C9" s="24">
        <f>SUMIF(Motioner[[#Data],[Område]],SD!B9,Motioner[[#Data],[SD]])</f>
        <v>0</v>
      </c>
      <c r="D9" s="31">
        <f t="shared" si="0"/>
        <v>0</v>
      </c>
      <c r="E9" s="22">
        <v>42033</v>
      </c>
      <c r="F9" s="16">
        <v>1</v>
      </c>
    </row>
    <row r="10" spans="2:8" x14ac:dyDescent="0.2">
      <c r="B10" s="12" t="s">
        <v>124</v>
      </c>
      <c r="C10" s="24">
        <f>SUMIF(Motioner[[#Data],[Område]],SD!B10,Motioner[[#Data],[SD]])</f>
        <v>1</v>
      </c>
      <c r="D10" s="31">
        <f t="shared" si="0"/>
        <v>2.6315789473684209E-2</v>
      </c>
      <c r="E10" s="22">
        <v>42047</v>
      </c>
      <c r="F10" s="16"/>
    </row>
    <row r="11" spans="2:8" x14ac:dyDescent="0.2">
      <c r="B11" s="12" t="s">
        <v>112</v>
      </c>
      <c r="C11" s="24">
        <f>SUMIF(Motioner[[#Data],[Område]],SD!B11,Motioner[[#Data],[SD]])</f>
        <v>0</v>
      </c>
      <c r="D11" s="31">
        <f t="shared" si="0"/>
        <v>0</v>
      </c>
      <c r="E11" s="22">
        <v>42082</v>
      </c>
      <c r="F11" s="16"/>
      <c r="H11" s="31"/>
    </row>
    <row r="12" spans="2:8" x14ac:dyDescent="0.2">
      <c r="B12" s="12" t="s">
        <v>100</v>
      </c>
      <c r="C12" s="24">
        <f>SUMIF(Motioner[[#Data],[Område]],SD!B12,Motioner[[#Data],[SD]])</f>
        <v>0</v>
      </c>
      <c r="D12" s="31">
        <f t="shared" si="0"/>
        <v>0</v>
      </c>
      <c r="E12" s="22">
        <v>42158</v>
      </c>
      <c r="F12" s="16">
        <v>1</v>
      </c>
    </row>
    <row r="13" spans="2:8" x14ac:dyDescent="0.2">
      <c r="B13" s="12" t="s">
        <v>21</v>
      </c>
      <c r="C13" s="24">
        <f>SUMIF(Motioner[[#Data],[Område]],SD!B13,Motioner[[#Data],[SD]])</f>
        <v>2</v>
      </c>
      <c r="D13" s="31">
        <f t="shared" si="0"/>
        <v>5.2631578947368418E-2</v>
      </c>
      <c r="E13" s="22">
        <v>42171</v>
      </c>
      <c r="F13" s="16"/>
    </row>
    <row r="14" spans="2:8" x14ac:dyDescent="0.2">
      <c r="B14" s="12" t="s">
        <v>74</v>
      </c>
      <c r="C14" s="24">
        <f>SUMIF(Motioner[[#Data],[Område]],SD!B14,Motioner[[#Data],[SD]])</f>
        <v>6</v>
      </c>
      <c r="D14" s="31">
        <f>C14/$C$36</f>
        <v>0.15789473684210525</v>
      </c>
      <c r="E14" s="22">
        <v>42271</v>
      </c>
      <c r="F14" s="16">
        <v>1</v>
      </c>
    </row>
    <row r="15" spans="2:8" x14ac:dyDescent="0.2">
      <c r="B15" s="12" t="s">
        <v>79</v>
      </c>
      <c r="C15" s="24">
        <f>SUMIF(Motioner[[#Data],[Område]],SD!B15,Motioner[[#Data],[SD]])</f>
        <v>0</v>
      </c>
      <c r="D15" s="31">
        <f t="shared" ref="D15:D34" si="1">C15/$C$36</f>
        <v>0</v>
      </c>
      <c r="E15" s="22">
        <v>42299</v>
      </c>
      <c r="F15" s="16">
        <v>1</v>
      </c>
    </row>
    <row r="16" spans="2:8" x14ac:dyDescent="0.2">
      <c r="B16" s="12" t="s">
        <v>51</v>
      </c>
      <c r="C16" s="24">
        <f>SUMIF(Motioner[[#Data],[Område]],SD!B16,Motioner[[#Data],[SD]])</f>
        <v>7</v>
      </c>
      <c r="D16" s="31">
        <f t="shared" si="1"/>
        <v>0.18421052631578946</v>
      </c>
      <c r="E16" s="22">
        <v>42327</v>
      </c>
      <c r="F16" s="16"/>
    </row>
    <row r="17" spans="2:6" x14ac:dyDescent="0.2">
      <c r="B17" s="12" t="s">
        <v>96</v>
      </c>
      <c r="C17" s="24">
        <f>SUMIF(Motioner[[#Data],[Område]],SD!B17,Motioner[[#Data],[SD]])</f>
        <v>3</v>
      </c>
      <c r="D17" s="31">
        <f t="shared" si="1"/>
        <v>7.8947368421052627E-2</v>
      </c>
      <c r="E17" s="22">
        <v>42418</v>
      </c>
      <c r="F17" s="16">
        <v>3</v>
      </c>
    </row>
    <row r="18" spans="2:6" x14ac:dyDescent="0.2">
      <c r="B18" s="12" t="s">
        <v>16</v>
      </c>
      <c r="C18" s="24">
        <f>SUMIF(Motioner[[#Data],[Område]],SD!B18,Motioner[[#Data],[SD]])</f>
        <v>1</v>
      </c>
      <c r="D18" s="31">
        <f t="shared" si="1"/>
        <v>2.6315789473684209E-2</v>
      </c>
      <c r="E18" s="22">
        <v>42446</v>
      </c>
      <c r="F18" s="16">
        <v>2</v>
      </c>
    </row>
    <row r="19" spans="2:6" x14ac:dyDescent="0.2">
      <c r="B19" s="12" t="s">
        <v>107</v>
      </c>
      <c r="C19" s="24">
        <f>SUMIF(Motioner[[#Data],[Område]],SD!B19,Motioner[[#Data],[SD]])</f>
        <v>0</v>
      </c>
      <c r="D19" s="31">
        <f t="shared" si="1"/>
        <v>0</v>
      </c>
      <c r="E19" s="22">
        <v>42488</v>
      </c>
      <c r="F19" s="16">
        <v>1</v>
      </c>
    </row>
    <row r="20" spans="2:6" x14ac:dyDescent="0.2">
      <c r="B20" s="12" t="s">
        <v>13</v>
      </c>
      <c r="C20" s="24">
        <f>SUMIF(Motioner[[#Data],[Område]],SD!B20,Motioner[[#Data],[SD]])</f>
        <v>0</v>
      </c>
      <c r="D20" s="31">
        <f t="shared" si="1"/>
        <v>0</v>
      </c>
      <c r="E20" s="22">
        <v>42667</v>
      </c>
      <c r="F20" s="16">
        <v>1</v>
      </c>
    </row>
    <row r="21" spans="2:6" x14ac:dyDescent="0.2">
      <c r="B21" s="12" t="s">
        <v>18</v>
      </c>
      <c r="C21" s="24">
        <f>SUMIF(Motioner[[#Data],[Område]],SD!B21,Motioner[[#Data],[SD]])</f>
        <v>0</v>
      </c>
      <c r="D21" s="31">
        <f t="shared" si="1"/>
        <v>0</v>
      </c>
      <c r="E21" s="22">
        <v>42698</v>
      </c>
      <c r="F21" s="16">
        <v>6</v>
      </c>
    </row>
    <row r="22" spans="2:6" x14ac:dyDescent="0.2">
      <c r="B22" s="12" t="s">
        <v>109</v>
      </c>
      <c r="C22" s="24">
        <f>SUMIF(Motioner[[#Data],[Område]],SD!B22,Motioner[[#Data],[SD]])</f>
        <v>0</v>
      </c>
      <c r="D22" s="31">
        <f t="shared" si="1"/>
        <v>0</v>
      </c>
      <c r="E22" s="22">
        <v>42719</v>
      </c>
      <c r="F22" s="16">
        <v>2</v>
      </c>
    </row>
    <row r="23" spans="2:6" x14ac:dyDescent="0.2">
      <c r="B23" s="12" t="s">
        <v>42</v>
      </c>
      <c r="C23" s="24">
        <f>SUMIF(Motioner[[#Data],[Område]],SD!B23,Motioner[[#Data],[SD]])</f>
        <v>1</v>
      </c>
      <c r="D23" s="31">
        <f t="shared" si="1"/>
        <v>2.6315789473684209E-2</v>
      </c>
      <c r="E23" s="22">
        <v>42782</v>
      </c>
      <c r="F23" s="16">
        <v>1</v>
      </c>
    </row>
    <row r="24" spans="2:6" x14ac:dyDescent="0.2">
      <c r="B24" s="12" t="s">
        <v>65</v>
      </c>
      <c r="C24" s="24">
        <f>SUMIF(Motioner[[#Data],[Område]],SD!B24,Motioner[[#Data],[SD]])</f>
        <v>0</v>
      </c>
      <c r="D24" s="31">
        <f t="shared" si="1"/>
        <v>0</v>
      </c>
      <c r="E24" s="22">
        <v>42824</v>
      </c>
      <c r="F24" s="16"/>
    </row>
    <row r="25" spans="2:6" x14ac:dyDescent="0.2">
      <c r="B25" s="12" t="s">
        <v>118</v>
      </c>
      <c r="C25" s="24">
        <f>SUMIF(Motioner[[#Data],[Område]],SD!B25,Motioner[[#Data],[SD]])</f>
        <v>0</v>
      </c>
      <c r="D25" s="31">
        <f t="shared" si="1"/>
        <v>0</v>
      </c>
      <c r="E25" s="22">
        <v>42852</v>
      </c>
      <c r="F25" s="16">
        <v>1</v>
      </c>
    </row>
    <row r="26" spans="2:6" x14ac:dyDescent="0.2">
      <c r="B26" s="12" t="s">
        <v>67</v>
      </c>
      <c r="C26" s="24">
        <f>SUMIF(Motioner[[#Data],[Område]],SD!B26,Motioner[[#Data],[SD]])</f>
        <v>3</v>
      </c>
      <c r="D26" s="31">
        <f t="shared" si="1"/>
        <v>7.8947368421052627E-2</v>
      </c>
      <c r="E26" s="22">
        <v>42873</v>
      </c>
      <c r="F26" s="16">
        <v>1</v>
      </c>
    </row>
    <row r="27" spans="2:6" x14ac:dyDescent="0.2">
      <c r="B27" s="12" t="s">
        <v>26</v>
      </c>
      <c r="C27" s="24">
        <f>SUMIF(Motioner[[#Data],[Område]],SD!B27,Motioner[[#Data],[SD]])</f>
        <v>1</v>
      </c>
      <c r="D27" s="31">
        <f t="shared" si="1"/>
        <v>2.6315789473684209E-2</v>
      </c>
      <c r="E27" s="22">
        <v>42999</v>
      </c>
      <c r="F27" s="16">
        <v>4</v>
      </c>
    </row>
    <row r="28" spans="2:6" x14ac:dyDescent="0.2">
      <c r="B28" s="12" t="s">
        <v>70</v>
      </c>
      <c r="C28" s="24">
        <f>SUMIF(Motioner[[#Data],[Område]],SD!B28,Motioner[[#Data],[SD]])</f>
        <v>0</v>
      </c>
      <c r="D28" s="31">
        <f t="shared" si="1"/>
        <v>0</v>
      </c>
      <c r="E28" s="22">
        <v>43062</v>
      </c>
      <c r="F28" s="16">
        <v>2</v>
      </c>
    </row>
    <row r="29" spans="2:6" x14ac:dyDescent="0.2">
      <c r="B29" s="12" t="s">
        <v>59</v>
      </c>
      <c r="C29" s="24">
        <f>SUMIF(Motioner[[#Data],[Område]],SD!B29,Motioner[[#Data],[SD]])</f>
        <v>1</v>
      </c>
      <c r="D29" s="31">
        <f t="shared" si="1"/>
        <v>2.6315789473684209E-2</v>
      </c>
      <c r="E29" s="22">
        <v>43083</v>
      </c>
      <c r="F29" s="16"/>
    </row>
    <row r="30" spans="2:6" x14ac:dyDescent="0.2">
      <c r="B30" s="12" t="s">
        <v>47</v>
      </c>
      <c r="C30" s="24">
        <f>SUMIF(Motioner[[#Data],[Område]],SD!B30,Motioner[[#Data],[SD]])</f>
        <v>1</v>
      </c>
      <c r="D30" s="31">
        <f t="shared" si="1"/>
        <v>2.6315789473684209E-2</v>
      </c>
      <c r="E30" s="22">
        <v>43125</v>
      </c>
      <c r="F30" s="16">
        <v>1</v>
      </c>
    </row>
    <row r="31" spans="2:6" x14ac:dyDescent="0.2">
      <c r="B31" s="12" t="s">
        <v>103</v>
      </c>
      <c r="C31" s="24">
        <f>SUMIF(Motioner[[#Data],[Område]],SD!B31,Motioner[[#Data],[SD]])</f>
        <v>1</v>
      </c>
      <c r="D31" s="31">
        <f t="shared" si="1"/>
        <v>2.6315789473684209E-2</v>
      </c>
      <c r="E31" s="22">
        <v>43181</v>
      </c>
      <c r="F31" s="16"/>
    </row>
    <row r="32" spans="2:6" x14ac:dyDescent="0.2">
      <c r="B32" s="12" t="s">
        <v>127</v>
      </c>
      <c r="C32" s="24">
        <f>SUMIF(Motioner[[#Data],[Område]],SD!B32,Motioner[[#Data],[SD]])</f>
        <v>1</v>
      </c>
      <c r="D32" s="31">
        <f t="shared" si="1"/>
        <v>2.6315789473684209E-2</v>
      </c>
      <c r="E32" s="22">
        <v>43216</v>
      </c>
      <c r="F32" s="16">
        <v>3</v>
      </c>
    </row>
    <row r="33" spans="2:6" x14ac:dyDescent="0.2">
      <c r="B33" s="12" t="s">
        <v>31</v>
      </c>
      <c r="C33" s="24">
        <f>SUMIF(Motioner[[#Data],[Område]],SD!B33,Motioner[[#Data],[SD]])</f>
        <v>2</v>
      </c>
      <c r="D33" s="31">
        <f t="shared" si="1"/>
        <v>5.2631578947368418E-2</v>
      </c>
      <c r="E33" s="22">
        <v>43270</v>
      </c>
      <c r="F33" s="16">
        <v>5</v>
      </c>
    </row>
    <row r="34" spans="2:6" x14ac:dyDescent="0.2">
      <c r="B34" s="12" t="s">
        <v>90</v>
      </c>
      <c r="C34" s="24">
        <f>SUMIF(Motioner[[#Data],[Område]],SD!B34,Motioner[[#Data],[SD]])</f>
        <v>1</v>
      </c>
      <c r="D34" s="31">
        <f t="shared" si="1"/>
        <v>2.6315789473684209E-2</v>
      </c>
      <c r="E34" s="22" t="s">
        <v>134</v>
      </c>
      <c r="F34" s="16">
        <v>37</v>
      </c>
    </row>
    <row r="35" spans="2:6" x14ac:dyDescent="0.2">
      <c r="C35" s="17"/>
    </row>
    <row r="36" spans="2:6" x14ac:dyDescent="0.2">
      <c r="C36" s="17">
        <f>SUM(C3:C34)</f>
        <v>38</v>
      </c>
    </row>
  </sheetData>
  <conditionalFormatting sqref="C3:C34">
    <cfRule type="dataBar" priority="1">
      <dataBar>
        <cfvo type="min"/>
        <cfvo type="num" val="12"/>
        <color rgb="FF638EC6"/>
      </dataBar>
      <extLst>
        <ext xmlns:x14="http://schemas.microsoft.com/office/spreadsheetml/2009/9/main" uri="{B025F937-C7B1-47D3-B67F-A62EFF666E3E}">
          <x14:id>{9374F650-A987-A349-BAFB-FD4135F9CE24}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74F650-A987-A349-BAFB-FD4135F9CE24}">
            <x14:dataBar minLength="0" maxLength="100" gradient="0">
              <x14:cfvo type="autoMin"/>
              <x14:cfvo type="num">
                <xm:f>12</xm:f>
              </x14:cfvo>
              <x14:negativeFillColor rgb="FFFF0000"/>
              <x14:axisColor rgb="FF000000"/>
            </x14:dataBar>
          </x14:cfRule>
          <xm:sqref>C3:C34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78365-A60E-E84B-A158-BFA679CF2A75}">
  <dimension ref="B2:H34"/>
  <sheetViews>
    <sheetView workbookViewId="0"/>
  </sheetViews>
  <sheetFormatPr baseColWidth="10" defaultRowHeight="16" x14ac:dyDescent="0.2"/>
  <cols>
    <col min="2" max="2" width="22.6640625" customWidth="1"/>
    <col min="5" max="5" width="13" bestFit="1" customWidth="1"/>
    <col min="6" max="7" width="8.6640625" bestFit="1" customWidth="1"/>
  </cols>
  <sheetData>
    <row r="2" spans="2:8" x14ac:dyDescent="0.2">
      <c r="B2" s="3" t="s">
        <v>9</v>
      </c>
      <c r="C2" s="3" t="s">
        <v>135</v>
      </c>
      <c r="E2" s="3"/>
      <c r="F2" s="3"/>
      <c r="G2" s="3"/>
      <c r="H2" s="3"/>
    </row>
    <row r="3" spans="2:8" x14ac:dyDescent="0.2">
      <c r="B3" s="12" t="s">
        <v>36</v>
      </c>
      <c r="C3" s="24">
        <f>SUMIF(Motioner[[#Data],[Område]],V!B3,Motioner[[#Data],[V]])</f>
        <v>0</v>
      </c>
    </row>
    <row r="4" spans="2:8" x14ac:dyDescent="0.2">
      <c r="B4" s="12" t="s">
        <v>33</v>
      </c>
      <c r="C4" s="24">
        <f>SUMIF(Motioner[[#Data],[Område]],V!B4,Motioner[[#Data],[V]])</f>
        <v>1</v>
      </c>
    </row>
    <row r="5" spans="2:8" x14ac:dyDescent="0.2">
      <c r="B5" s="12" t="s">
        <v>10</v>
      </c>
      <c r="C5" s="24">
        <f>SUMIF(Motioner[[#Data],[Område]],V!B5,Motioner[[#Data],[V]])</f>
        <v>0</v>
      </c>
    </row>
    <row r="6" spans="2:8" x14ac:dyDescent="0.2">
      <c r="B6" s="12" t="s">
        <v>14</v>
      </c>
      <c r="C6" s="24">
        <f>SUMIF(Motioner[[#Data],[Område]],V!B6,Motioner[[#Data],[V]])</f>
        <v>0</v>
      </c>
    </row>
    <row r="7" spans="2:8" x14ac:dyDescent="0.2">
      <c r="B7" s="12" t="s">
        <v>98</v>
      </c>
      <c r="C7" s="24">
        <f>SUMIF(Motioner[[#Data],[Område]],V!B7,Motioner[[#Data],[V]])</f>
        <v>0</v>
      </c>
    </row>
    <row r="8" spans="2:8" x14ac:dyDescent="0.2">
      <c r="B8" s="12" t="s">
        <v>29</v>
      </c>
      <c r="C8" s="24">
        <f>SUMIF(Motioner[[#Data],[Område]],V!B8,Motioner[[#Data],[V]])</f>
        <v>0</v>
      </c>
      <c r="E8" s="21" t="s">
        <v>133</v>
      </c>
      <c r="F8" t="s">
        <v>141</v>
      </c>
    </row>
    <row r="9" spans="2:8" x14ac:dyDescent="0.2">
      <c r="B9" s="12" t="s">
        <v>24</v>
      </c>
      <c r="C9" s="24">
        <f>SUMIF(Motioner[[#Data],[Område]],V!B9,Motioner[[#Data],[V]])</f>
        <v>0</v>
      </c>
      <c r="E9" s="22">
        <v>42033</v>
      </c>
      <c r="F9" s="16"/>
    </row>
    <row r="10" spans="2:8" x14ac:dyDescent="0.2">
      <c r="B10" s="12" t="s">
        <v>124</v>
      </c>
      <c r="C10" s="24">
        <f>SUMIF(Motioner[[#Data],[Område]],V!B10,Motioner[[#Data],[V]])</f>
        <v>0</v>
      </c>
      <c r="E10" s="22">
        <v>42047</v>
      </c>
      <c r="F10" s="16"/>
    </row>
    <row r="11" spans="2:8" x14ac:dyDescent="0.2">
      <c r="B11" s="12" t="s">
        <v>112</v>
      </c>
      <c r="C11" s="24">
        <f>SUMIF(Motioner[[#Data],[Område]],V!B11,Motioner[[#Data],[V]])</f>
        <v>0</v>
      </c>
      <c r="E11" s="22">
        <v>42082</v>
      </c>
      <c r="F11" s="16"/>
    </row>
    <row r="12" spans="2:8" x14ac:dyDescent="0.2">
      <c r="B12" s="12" t="s">
        <v>100</v>
      </c>
      <c r="C12" s="24">
        <f>SUMIF(Motioner[[#Data],[Område]],V!B12,Motioner[[#Data],[V]])</f>
        <v>0</v>
      </c>
      <c r="E12" s="22">
        <v>42158</v>
      </c>
      <c r="F12" s="16"/>
    </row>
    <row r="13" spans="2:8" x14ac:dyDescent="0.2">
      <c r="B13" s="12" t="s">
        <v>21</v>
      </c>
      <c r="C13" s="24">
        <f>SUMIF(Motioner[[#Data],[Område]],V!B13,Motioner[[#Data],[V]])</f>
        <v>0</v>
      </c>
      <c r="E13" s="22">
        <v>42171</v>
      </c>
      <c r="F13" s="16"/>
    </row>
    <row r="14" spans="2:8" x14ac:dyDescent="0.2">
      <c r="B14" s="12" t="s">
        <v>74</v>
      </c>
      <c r="C14" s="24">
        <f>SUMIF(Motioner[[#Data],[Område]],V!B14,Motioner[[#Data],[V]])</f>
        <v>0</v>
      </c>
      <c r="E14" s="22">
        <v>42271</v>
      </c>
      <c r="F14" s="16"/>
    </row>
    <row r="15" spans="2:8" x14ac:dyDescent="0.2">
      <c r="B15" s="12" t="s">
        <v>79</v>
      </c>
      <c r="C15" s="24">
        <f>SUMIF(Motioner[[#Data],[Område]],V!B15,Motioner[[#Data],[V]])</f>
        <v>0</v>
      </c>
      <c r="E15" s="22">
        <v>42299</v>
      </c>
      <c r="F15" s="16"/>
    </row>
    <row r="16" spans="2:8" x14ac:dyDescent="0.2">
      <c r="B16" s="12" t="s">
        <v>51</v>
      </c>
      <c r="C16" s="24">
        <f>SUMIF(Motioner[[#Data],[Område]],V!B16,Motioner[[#Data],[V]])</f>
        <v>0</v>
      </c>
      <c r="E16" s="22">
        <v>42327</v>
      </c>
      <c r="F16" s="16"/>
    </row>
    <row r="17" spans="2:6" x14ac:dyDescent="0.2">
      <c r="B17" s="12" t="s">
        <v>96</v>
      </c>
      <c r="C17" s="24">
        <f>SUMIF(Motioner[[#Data],[Område]],V!B17,Motioner[[#Data],[V]])</f>
        <v>0</v>
      </c>
      <c r="E17" s="22">
        <v>42418</v>
      </c>
      <c r="F17" s="16"/>
    </row>
    <row r="18" spans="2:6" x14ac:dyDescent="0.2">
      <c r="B18" s="12" t="s">
        <v>16</v>
      </c>
      <c r="C18" s="24">
        <f>SUMIF(Motioner[[#Data],[Område]],V!B18,Motioner[[#Data],[V]])</f>
        <v>0</v>
      </c>
      <c r="E18" s="22">
        <v>42446</v>
      </c>
      <c r="F18" s="16"/>
    </row>
    <row r="19" spans="2:6" x14ac:dyDescent="0.2">
      <c r="B19" s="12" t="s">
        <v>107</v>
      </c>
      <c r="C19" s="24">
        <f>SUMIF(Motioner[[#Data],[Område]],V!B19,Motioner[[#Data],[V]])</f>
        <v>0</v>
      </c>
      <c r="E19" s="22">
        <v>42488</v>
      </c>
      <c r="F19" s="16"/>
    </row>
    <row r="20" spans="2:6" x14ac:dyDescent="0.2">
      <c r="B20" s="12" t="s">
        <v>13</v>
      </c>
      <c r="C20" s="24">
        <f>SUMIF(Motioner[[#Data],[Område]],V!B20,Motioner[[#Data],[V]])</f>
        <v>0</v>
      </c>
      <c r="E20" s="22">
        <v>42667</v>
      </c>
      <c r="F20" s="16"/>
    </row>
    <row r="21" spans="2:6" x14ac:dyDescent="0.2">
      <c r="B21" s="12" t="s">
        <v>18</v>
      </c>
      <c r="C21" s="24">
        <f>SUMIF(Motioner[[#Data],[Område]],V!B21,Motioner[[#Data],[V]])</f>
        <v>0</v>
      </c>
      <c r="E21" s="22">
        <v>42698</v>
      </c>
      <c r="F21" s="16"/>
    </row>
    <row r="22" spans="2:6" x14ac:dyDescent="0.2">
      <c r="B22" s="12" t="s">
        <v>109</v>
      </c>
      <c r="C22" s="24">
        <f>SUMIF(Motioner[[#Data],[Område]],V!B22,Motioner[[#Data],[V]])</f>
        <v>0</v>
      </c>
      <c r="E22" s="22">
        <v>42719</v>
      </c>
      <c r="F22" s="16"/>
    </row>
    <row r="23" spans="2:6" x14ac:dyDescent="0.2">
      <c r="B23" s="12" t="s">
        <v>42</v>
      </c>
      <c r="C23" s="24">
        <f>SUMIF(Motioner[[#Data],[Område]],V!B23,Motioner[[#Data],[V]])</f>
        <v>0</v>
      </c>
      <c r="E23" s="22">
        <v>42782</v>
      </c>
      <c r="F23" s="16"/>
    </row>
    <row r="24" spans="2:6" x14ac:dyDescent="0.2">
      <c r="B24" s="12" t="s">
        <v>65</v>
      </c>
      <c r="C24" s="24">
        <f>SUMIF(Motioner[[#Data],[Område]],V!B24,Motioner[[#Data],[V]])</f>
        <v>0</v>
      </c>
      <c r="E24" s="22">
        <v>42824</v>
      </c>
      <c r="F24" s="16"/>
    </row>
    <row r="25" spans="2:6" x14ac:dyDescent="0.2">
      <c r="B25" s="12" t="s">
        <v>118</v>
      </c>
      <c r="C25" s="24">
        <f>SUMIF(Motioner[[#Data],[Område]],V!B25,Motioner[[#Data],[V]])</f>
        <v>0</v>
      </c>
      <c r="E25" s="22">
        <v>42852</v>
      </c>
      <c r="F25" s="16"/>
    </row>
    <row r="26" spans="2:6" x14ac:dyDescent="0.2">
      <c r="B26" s="12" t="s">
        <v>67</v>
      </c>
      <c r="C26" s="24">
        <f>SUMIF(Motioner[[#Data],[Område]],V!B26,Motioner[[#Data],[V]])</f>
        <v>0</v>
      </c>
      <c r="E26" s="22">
        <v>42873</v>
      </c>
      <c r="F26" s="16"/>
    </row>
    <row r="27" spans="2:6" x14ac:dyDescent="0.2">
      <c r="B27" s="12" t="s">
        <v>26</v>
      </c>
      <c r="C27" s="24">
        <f>SUMIF(Motioner[[#Data],[Område]],V!B27,Motioner[[#Data],[V]])</f>
        <v>0</v>
      </c>
      <c r="E27" s="22">
        <v>42999</v>
      </c>
      <c r="F27" s="16"/>
    </row>
    <row r="28" spans="2:6" x14ac:dyDescent="0.2">
      <c r="B28" s="12" t="s">
        <v>70</v>
      </c>
      <c r="C28" s="24">
        <f>SUMIF(Motioner[[#Data],[Område]],V!B28,Motioner[[#Data],[V]])</f>
        <v>0</v>
      </c>
      <c r="E28" s="22">
        <v>43062</v>
      </c>
      <c r="F28" s="16"/>
    </row>
    <row r="29" spans="2:6" x14ac:dyDescent="0.2">
      <c r="B29" s="12" t="s">
        <v>59</v>
      </c>
      <c r="C29" s="24">
        <f>SUMIF(Motioner[[#Data],[Område]],V!B29,Motioner[[#Data],[V]])</f>
        <v>0</v>
      </c>
      <c r="E29" s="22">
        <v>43083</v>
      </c>
      <c r="F29" s="16"/>
    </row>
    <row r="30" spans="2:6" x14ac:dyDescent="0.2">
      <c r="B30" s="12" t="s">
        <v>47</v>
      </c>
      <c r="C30" s="24">
        <f>SUMIF(Motioner[[#Data],[Område]],V!B30,Motioner[[#Data],[V]])</f>
        <v>0</v>
      </c>
      <c r="E30" s="22">
        <v>43125</v>
      </c>
      <c r="F30" s="16"/>
    </row>
    <row r="31" spans="2:6" x14ac:dyDescent="0.2">
      <c r="B31" s="12" t="s">
        <v>103</v>
      </c>
      <c r="C31" s="24">
        <f>SUMIF(Motioner[[#Data],[Område]],V!B31,Motioner[[#Data],[V]])</f>
        <v>0</v>
      </c>
      <c r="E31" s="22">
        <v>43181</v>
      </c>
      <c r="F31" s="16"/>
    </row>
    <row r="32" spans="2:6" x14ac:dyDescent="0.2">
      <c r="B32" s="12" t="s">
        <v>127</v>
      </c>
      <c r="C32" s="24">
        <f>SUMIF(Motioner[[#Data],[Område]],V!B32,Motioner[[#Data],[V]])</f>
        <v>0</v>
      </c>
      <c r="E32" s="22">
        <v>43216</v>
      </c>
      <c r="F32" s="16"/>
    </row>
    <row r="33" spans="2:6" x14ac:dyDescent="0.2">
      <c r="B33" s="12" t="s">
        <v>31</v>
      </c>
      <c r="C33" s="24">
        <f>SUMIF(Motioner[[#Data],[Område]],V!B33,Motioner[[#Data],[V]])</f>
        <v>1</v>
      </c>
      <c r="E33" s="22">
        <v>43270</v>
      </c>
      <c r="F33" s="16">
        <v>2</v>
      </c>
    </row>
    <row r="34" spans="2:6" x14ac:dyDescent="0.2">
      <c r="B34" s="12" t="s">
        <v>90</v>
      </c>
      <c r="C34" s="24">
        <f>SUMIF(Motioner[[#Data],[Område]],V!B34,Motioner[[#Data],[V]])</f>
        <v>0</v>
      </c>
      <c r="E34" s="22" t="s">
        <v>134</v>
      </c>
      <c r="F34" s="16">
        <v>2</v>
      </c>
    </row>
  </sheetData>
  <conditionalFormatting sqref="C3:C34">
    <cfRule type="dataBar" priority="1">
      <dataBar>
        <cfvo type="min"/>
        <cfvo type="num" val="12"/>
        <color rgb="FF638EC6"/>
      </dataBar>
      <extLst>
        <ext xmlns:x14="http://schemas.microsoft.com/office/spreadsheetml/2009/9/main" uri="{B025F937-C7B1-47D3-B67F-A62EFF666E3E}">
          <x14:id>{0E041C88-EA77-7D4E-BD98-7AF4B4793189}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E041C88-EA77-7D4E-BD98-7AF4B4793189}">
            <x14:dataBar minLength="0" maxLength="100" gradient="0">
              <x14:cfvo type="autoMin"/>
              <x14:cfvo type="num">
                <xm:f>12</xm:f>
              </x14:cfvo>
              <x14:negativeFillColor rgb="FFFF0000"/>
              <x14:axisColor rgb="FF000000"/>
            </x14:dataBar>
          </x14:cfRule>
          <xm:sqref>C3:C34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D7C5C-FC1A-AC48-AFB8-30E9BCC94427}">
  <dimension ref="B2:P37"/>
  <sheetViews>
    <sheetView workbookViewId="0"/>
  </sheetViews>
  <sheetFormatPr baseColWidth="10" defaultRowHeight="16" x14ac:dyDescent="0.2"/>
  <cols>
    <col min="2" max="2" width="36.6640625" customWidth="1"/>
    <col min="3" max="10" width="2.83203125" style="13" customWidth="1"/>
    <col min="13" max="13" width="2.83203125" customWidth="1"/>
  </cols>
  <sheetData>
    <row r="2" spans="2:16" ht="34" x14ac:dyDescent="0.2">
      <c r="B2" s="3" t="s">
        <v>9</v>
      </c>
      <c r="C2" s="23" t="s">
        <v>4</v>
      </c>
      <c r="D2" s="23" t="s">
        <v>6</v>
      </c>
      <c r="E2" s="23" t="s">
        <v>5</v>
      </c>
      <c r="F2" s="23" t="s">
        <v>3</v>
      </c>
      <c r="G2" s="23" t="s">
        <v>8</v>
      </c>
      <c r="H2" s="23" t="s">
        <v>2</v>
      </c>
      <c r="I2" s="23" t="s">
        <v>7</v>
      </c>
      <c r="J2" s="23" t="s">
        <v>34</v>
      </c>
      <c r="L2" s="20" t="s">
        <v>148</v>
      </c>
      <c r="N2" s="32" t="s">
        <v>147</v>
      </c>
    </row>
    <row r="3" spans="2:16" x14ac:dyDescent="0.2">
      <c r="B3" s="12" t="s">
        <v>36</v>
      </c>
      <c r="C3" s="14">
        <f>SUMIF(Motioner[[#Data],[Område]],$B3,Motioner!E$2:E$83)</f>
        <v>0</v>
      </c>
      <c r="D3" s="14">
        <f>SUMIF(Motioner[[#Data],[Område]],$B3,Motioner!F$2:F$83)</f>
        <v>0</v>
      </c>
      <c r="E3" s="14">
        <f>SUMIF(Motioner[[#Data],[Område]],$B3,Motioner!G$2:G$83)</f>
        <v>0</v>
      </c>
      <c r="F3" s="14">
        <f>SUMIF(Motioner[[#Data],[Område]],$B3,Motioner!H$2:H$83)</f>
        <v>3</v>
      </c>
      <c r="G3" s="14">
        <f>SUMIF(Motioner[[#Data],[Område]],$B3,Motioner!I$2:I$83)</f>
        <v>0</v>
      </c>
      <c r="H3" s="14">
        <f>SUMIF(Motioner[[#Data],[Område]],$B3,Motioner!J$2:J$83)</f>
        <v>1</v>
      </c>
      <c r="I3" s="14">
        <f>SUMIF(Motioner[[#Data],[Område]],$B3,Motioner!K$2:K$83)</f>
        <v>3</v>
      </c>
      <c r="J3" s="14">
        <f>SUMIF(Motioner[[#Data],[Område]],$B3,Motioner!L$2:L$83)</f>
        <v>0</v>
      </c>
      <c r="L3" s="17">
        <f>COUNTIF(Motioner[[#Data],[Område]],'Per område'!B3)</f>
        <v>6</v>
      </c>
      <c r="M3" s="15">
        <f>SUM($C3:$J3)</f>
        <v>7</v>
      </c>
      <c r="N3" s="31">
        <f>L3/ROWS(Motioner[])</f>
        <v>7.3170731707317069E-2</v>
      </c>
    </row>
    <row r="4" spans="2:16" x14ac:dyDescent="0.2">
      <c r="B4" s="12" t="s">
        <v>33</v>
      </c>
      <c r="C4" s="14">
        <f>SUMIF(Motioner[[#Data],[Område]],$B4,Motioner!E$2:E$83)</f>
        <v>0</v>
      </c>
      <c r="D4" s="14">
        <f>SUMIF(Motioner[[#Data],[Område]],$B4,Motioner!F$2:F$83)</f>
        <v>0</v>
      </c>
      <c r="E4" s="14">
        <f>SUMIF(Motioner[[#Data],[Område]],$B4,Motioner!G$2:G$83)</f>
        <v>1</v>
      </c>
      <c r="F4" s="14">
        <f>SUMIF(Motioner[[#Data],[Område]],$B4,Motioner!H$2:H$83)</f>
        <v>0</v>
      </c>
      <c r="G4" s="14">
        <f>SUMIF(Motioner[[#Data],[Område]],$B4,Motioner!I$2:I$83)</f>
        <v>1</v>
      </c>
      <c r="H4" s="14">
        <f>SUMIF(Motioner[[#Data],[Område]],$B4,Motioner!J$2:J$83)</f>
        <v>0</v>
      </c>
      <c r="I4" s="14">
        <f>SUMIF(Motioner[[#Data],[Område]],$B4,Motioner!K$2:K$83)</f>
        <v>0</v>
      </c>
      <c r="J4" s="14">
        <f>SUMIF(Motioner[[#Data],[Område]],$B4,Motioner!L$2:L$83)</f>
        <v>1</v>
      </c>
      <c r="L4" s="17">
        <f>COUNTIF(Motioner[[#Data],[Område]],'Per område'!B4)</f>
        <v>3</v>
      </c>
      <c r="M4" s="15">
        <f t="shared" ref="M4:M34" si="0">SUM($C4:$J4)</f>
        <v>3</v>
      </c>
      <c r="N4" s="31">
        <f>L4/ROWS(Motioner[])</f>
        <v>3.6585365853658534E-2</v>
      </c>
    </row>
    <row r="5" spans="2:16" x14ac:dyDescent="0.2">
      <c r="B5" s="12" t="s">
        <v>10</v>
      </c>
      <c r="C5" s="14">
        <f>SUMIF(Motioner[[#Data],[Område]],$B5,Motioner!E$2:E$83)</f>
        <v>0</v>
      </c>
      <c r="D5" s="14">
        <f>SUMIF(Motioner[[#Data],[Område]],$B5,Motioner!F$2:F$83)</f>
        <v>0</v>
      </c>
      <c r="E5" s="14">
        <f>SUMIF(Motioner[[#Data],[Område]],$B5,Motioner!G$2:G$83)</f>
        <v>0</v>
      </c>
      <c r="F5" s="14">
        <f>SUMIF(Motioner[[#Data],[Område]],$B5,Motioner!H$2:H$83)</f>
        <v>1</v>
      </c>
      <c r="G5" s="14">
        <f>SUMIF(Motioner[[#Data],[Område]],$B5,Motioner!I$2:I$83)</f>
        <v>0</v>
      </c>
      <c r="H5" s="14">
        <f>SUMIF(Motioner[[#Data],[Område]],$B5,Motioner!J$2:J$83)</f>
        <v>0</v>
      </c>
      <c r="I5" s="14">
        <f>SUMIF(Motioner[[#Data],[Område]],$B5,Motioner!K$2:K$83)</f>
        <v>1</v>
      </c>
      <c r="J5" s="14">
        <f>SUMIF(Motioner[[#Data],[Område]],$B5,Motioner!L$2:L$83)</f>
        <v>0</v>
      </c>
      <c r="L5" s="17">
        <f>COUNTIF(Motioner[[#Data],[Område]],'Per område'!B5)</f>
        <v>2</v>
      </c>
      <c r="M5" s="15">
        <f t="shared" si="0"/>
        <v>2</v>
      </c>
      <c r="N5" s="31">
        <f>L5/ROWS(Motioner[])</f>
        <v>2.4390243902439025E-2</v>
      </c>
    </row>
    <row r="6" spans="2:16" x14ac:dyDescent="0.2">
      <c r="B6" s="12" t="s">
        <v>14</v>
      </c>
      <c r="C6" s="14">
        <f>SUMIF(Motioner[[#Data],[Område]],$B6,Motioner!E$2:E$83)</f>
        <v>0</v>
      </c>
      <c r="D6" s="14">
        <f>SUMIF(Motioner[[#Data],[Område]],$B6,Motioner!F$2:F$83)</f>
        <v>1</v>
      </c>
      <c r="E6" s="14">
        <f>SUMIF(Motioner[[#Data],[Område]],$B6,Motioner!G$2:G$83)</f>
        <v>0</v>
      </c>
      <c r="F6" s="14">
        <f>SUMIF(Motioner[[#Data],[Område]],$B6,Motioner!H$2:H$83)</f>
        <v>2</v>
      </c>
      <c r="G6" s="14">
        <f>SUMIF(Motioner[[#Data],[Område]],$B6,Motioner!I$2:I$83)</f>
        <v>0</v>
      </c>
      <c r="H6" s="14">
        <f>SUMIF(Motioner[[#Data],[Område]],$B6,Motioner!J$2:J$83)</f>
        <v>0</v>
      </c>
      <c r="I6" s="14">
        <f>SUMIF(Motioner[[#Data],[Område]],$B6,Motioner!K$2:K$83)</f>
        <v>1</v>
      </c>
      <c r="J6" s="14">
        <f>SUMIF(Motioner[[#Data],[Område]],$B6,Motioner!L$2:L$83)</f>
        <v>0</v>
      </c>
      <c r="L6" s="17">
        <f>COUNTIF(Motioner[[#Data],[Område]],'Per område'!B6)</f>
        <v>4</v>
      </c>
      <c r="M6" s="15">
        <f t="shared" si="0"/>
        <v>4</v>
      </c>
      <c r="N6" s="31">
        <f>L6/ROWS(Motioner[])</f>
        <v>4.878048780487805E-2</v>
      </c>
    </row>
    <row r="7" spans="2:16" x14ac:dyDescent="0.2">
      <c r="B7" s="12" t="s">
        <v>98</v>
      </c>
      <c r="C7" s="14">
        <f>SUMIF(Motioner[[#Data],[Område]],$B7,Motioner!E$2:E$83)</f>
        <v>0</v>
      </c>
      <c r="D7" s="14">
        <f>SUMIF(Motioner[[#Data],[Område]],$B7,Motioner!F$2:F$83)</f>
        <v>0</v>
      </c>
      <c r="E7" s="14">
        <f>SUMIF(Motioner[[#Data],[Område]],$B7,Motioner!G$2:G$83)</f>
        <v>0</v>
      </c>
      <c r="F7" s="14">
        <f>SUMIF(Motioner[[#Data],[Område]],$B7,Motioner!H$2:H$83)</f>
        <v>0</v>
      </c>
      <c r="G7" s="14">
        <f>SUMIF(Motioner[[#Data],[Område]],$B7,Motioner!I$2:I$83)</f>
        <v>0</v>
      </c>
      <c r="H7" s="14">
        <f>SUMIF(Motioner[[#Data],[Område]],$B7,Motioner!J$2:J$83)</f>
        <v>0</v>
      </c>
      <c r="I7" s="14">
        <f>SUMIF(Motioner[[#Data],[Område]],$B7,Motioner!K$2:K$83)</f>
        <v>1</v>
      </c>
      <c r="J7" s="14">
        <f>SUMIF(Motioner[[#Data],[Område]],$B7,Motioner!L$2:L$83)</f>
        <v>0</v>
      </c>
      <c r="L7" s="17">
        <f>COUNTIF(Motioner[[#Data],[Område]],'Per område'!B7)</f>
        <v>1</v>
      </c>
      <c r="M7" s="15">
        <f t="shared" si="0"/>
        <v>1</v>
      </c>
      <c r="N7" s="31">
        <f>L7/ROWS(Motioner[])</f>
        <v>1.2195121951219513E-2</v>
      </c>
    </row>
    <row r="8" spans="2:16" x14ac:dyDescent="0.2">
      <c r="B8" s="12" t="s">
        <v>29</v>
      </c>
      <c r="C8" s="14">
        <f>SUMIF(Motioner[[#Data],[Område]],$B8,Motioner!E$2:E$83)</f>
        <v>0</v>
      </c>
      <c r="D8" s="14">
        <f>SUMIF(Motioner[[#Data],[Område]],$B8,Motioner!F$2:F$83)</f>
        <v>0</v>
      </c>
      <c r="E8" s="14">
        <f>SUMIF(Motioner[[#Data],[Område]],$B8,Motioner!G$2:G$83)</f>
        <v>0</v>
      </c>
      <c r="F8" s="14">
        <f>SUMIF(Motioner[[#Data],[Område]],$B8,Motioner!H$2:H$83)</f>
        <v>1</v>
      </c>
      <c r="G8" s="14">
        <f>SUMIF(Motioner[[#Data],[Område]],$B8,Motioner!I$2:I$83)</f>
        <v>1</v>
      </c>
      <c r="H8" s="14">
        <f>SUMIF(Motioner[[#Data],[Område]],$B8,Motioner!J$2:J$83)</f>
        <v>0</v>
      </c>
      <c r="I8" s="14">
        <f>SUMIF(Motioner[[#Data],[Område]],$B8,Motioner!K$2:K$83)</f>
        <v>0</v>
      </c>
      <c r="J8" s="14">
        <f>SUMIF(Motioner[[#Data],[Område]],$B8,Motioner!L$2:L$83)</f>
        <v>0</v>
      </c>
      <c r="L8" s="17">
        <f>COUNTIF(Motioner[[#Data],[Område]],'Per område'!B8)</f>
        <v>2</v>
      </c>
      <c r="M8" s="15">
        <f t="shared" si="0"/>
        <v>2</v>
      </c>
      <c r="N8" s="31">
        <f>L8/ROWS(Motioner[])</f>
        <v>2.4390243902439025E-2</v>
      </c>
    </row>
    <row r="9" spans="2:16" x14ac:dyDescent="0.2">
      <c r="B9" s="12" t="s">
        <v>24</v>
      </c>
      <c r="C9" s="14">
        <f>SUMIF(Motioner[[#Data],[Område]],$B9,Motioner!E$2:E$83)</f>
        <v>0</v>
      </c>
      <c r="D9" s="14">
        <f>SUMIF(Motioner[[#Data],[Område]],$B9,Motioner!F$2:F$83)</f>
        <v>0</v>
      </c>
      <c r="E9" s="14">
        <f>SUMIF(Motioner[[#Data],[Område]],$B9,Motioner!G$2:G$83)</f>
        <v>0</v>
      </c>
      <c r="F9" s="14">
        <f>SUMIF(Motioner[[#Data],[Område]],$B9,Motioner!H$2:H$83)</f>
        <v>3</v>
      </c>
      <c r="G9" s="14">
        <f>SUMIF(Motioner[[#Data],[Område]],$B9,Motioner!I$2:I$83)</f>
        <v>0</v>
      </c>
      <c r="H9" s="14">
        <f>SUMIF(Motioner[[#Data],[Område]],$B9,Motioner!J$2:J$83)</f>
        <v>1</v>
      </c>
      <c r="I9" s="14">
        <f>SUMIF(Motioner[[#Data],[Område]],$B9,Motioner!K$2:K$83)</f>
        <v>0</v>
      </c>
      <c r="J9" s="14">
        <f>SUMIF(Motioner[[#Data],[Område]],$B9,Motioner!L$2:L$83)</f>
        <v>0</v>
      </c>
      <c r="L9" s="17">
        <f>COUNTIF(Motioner[[#Data],[Område]],'Per område'!B9)</f>
        <v>4</v>
      </c>
      <c r="M9" s="15">
        <f t="shared" si="0"/>
        <v>4</v>
      </c>
      <c r="N9" s="31">
        <f>L9/ROWS(Motioner[])</f>
        <v>4.878048780487805E-2</v>
      </c>
    </row>
    <row r="10" spans="2:16" x14ac:dyDescent="0.2">
      <c r="B10" s="12" t="s">
        <v>124</v>
      </c>
      <c r="C10" s="14">
        <f>SUMIF(Motioner[[#Data],[Område]],$B10,Motioner!E$2:E$83)</f>
        <v>0</v>
      </c>
      <c r="D10" s="14">
        <f>SUMIF(Motioner[[#Data],[Område]],$B10,Motioner!F$2:F$83)</f>
        <v>0</v>
      </c>
      <c r="E10" s="14">
        <f>SUMIF(Motioner[[#Data],[Område]],$B10,Motioner!G$2:G$83)</f>
        <v>0</v>
      </c>
      <c r="F10" s="14">
        <f>SUMIF(Motioner[[#Data],[Område]],$B10,Motioner!H$2:H$83)</f>
        <v>0</v>
      </c>
      <c r="G10" s="14">
        <f>SUMIF(Motioner[[#Data],[Område]],$B10,Motioner!I$2:I$83)</f>
        <v>0</v>
      </c>
      <c r="H10" s="14">
        <f>SUMIF(Motioner[[#Data],[Område]],$B10,Motioner!J$2:J$83)</f>
        <v>0</v>
      </c>
      <c r="I10" s="14">
        <f>SUMIF(Motioner[[#Data],[Område]],$B10,Motioner!K$2:K$83)</f>
        <v>1</v>
      </c>
      <c r="J10" s="14">
        <f>SUMIF(Motioner[[#Data],[Område]],$B10,Motioner!L$2:L$83)</f>
        <v>0</v>
      </c>
      <c r="L10" s="17">
        <f>COUNTIF(Motioner[[#Data],[Område]],'Per område'!B10)</f>
        <v>1</v>
      </c>
      <c r="M10" s="15">
        <f t="shared" si="0"/>
        <v>1</v>
      </c>
      <c r="N10" s="31">
        <f>L10/ROWS(Motioner[])</f>
        <v>1.2195121951219513E-2</v>
      </c>
    </row>
    <row r="11" spans="2:16" x14ac:dyDescent="0.2">
      <c r="B11" s="12" t="s">
        <v>112</v>
      </c>
      <c r="C11" s="14">
        <f>SUMIF(Motioner[[#Data],[Område]],$B11,Motioner!E$2:E$83)</f>
        <v>0</v>
      </c>
      <c r="D11" s="14">
        <f>SUMIF(Motioner[[#Data],[Område]],$B11,Motioner!F$2:F$83)</f>
        <v>0</v>
      </c>
      <c r="E11" s="14">
        <f>SUMIF(Motioner[[#Data],[Område]],$B11,Motioner!G$2:G$83)</f>
        <v>0</v>
      </c>
      <c r="F11" s="14">
        <f>SUMIF(Motioner[[#Data],[Område]],$B11,Motioner!H$2:H$83)</f>
        <v>0</v>
      </c>
      <c r="G11" s="14">
        <f>SUMIF(Motioner[[#Data],[Område]],$B11,Motioner!I$2:I$83)</f>
        <v>0</v>
      </c>
      <c r="H11" s="14">
        <f>SUMIF(Motioner[[#Data],[Område]],$B11,Motioner!J$2:J$83)</f>
        <v>1</v>
      </c>
      <c r="I11" s="14">
        <f>SUMIF(Motioner[[#Data],[Område]],$B11,Motioner!K$2:K$83)</f>
        <v>0</v>
      </c>
      <c r="J11" s="14">
        <f>SUMIF(Motioner[[#Data],[Område]],$B11,Motioner!L$2:L$83)</f>
        <v>0</v>
      </c>
      <c r="L11" s="17">
        <f>COUNTIF(Motioner[[#Data],[Område]],'Per område'!B11)</f>
        <v>1</v>
      </c>
      <c r="M11" s="15">
        <f t="shared" si="0"/>
        <v>1</v>
      </c>
      <c r="N11" s="31">
        <f>L11/ROWS(Motioner[])</f>
        <v>1.2195121951219513E-2</v>
      </c>
    </row>
    <row r="12" spans="2:16" x14ac:dyDescent="0.2">
      <c r="B12" s="12" t="s">
        <v>100</v>
      </c>
      <c r="C12" s="14">
        <f>SUMIF(Motioner[[#Data],[Område]],$B12,Motioner!E$2:E$83)</f>
        <v>1</v>
      </c>
      <c r="D12" s="14">
        <f>SUMIF(Motioner[[#Data],[Område]],$B12,Motioner!F$2:F$83)</f>
        <v>0</v>
      </c>
      <c r="E12" s="14">
        <f>SUMIF(Motioner[[#Data],[Område]],$B12,Motioner!G$2:G$83)</f>
        <v>0</v>
      </c>
      <c r="F12" s="14">
        <f>SUMIF(Motioner[[#Data],[Område]],$B12,Motioner!H$2:H$83)</f>
        <v>0</v>
      </c>
      <c r="G12" s="14">
        <f>SUMIF(Motioner[[#Data],[Område]],$B12,Motioner!I$2:I$83)</f>
        <v>0</v>
      </c>
      <c r="H12" s="14">
        <f>SUMIF(Motioner[[#Data],[Område]],$B12,Motioner!J$2:J$83)</f>
        <v>0</v>
      </c>
      <c r="I12" s="14">
        <f>SUMIF(Motioner[[#Data],[Område]],$B12,Motioner!K$2:K$83)</f>
        <v>0</v>
      </c>
      <c r="J12" s="14">
        <f>SUMIF(Motioner[[#Data],[Område]],$B12,Motioner!L$2:L$83)</f>
        <v>0</v>
      </c>
      <c r="L12" s="17">
        <f>COUNTIF(Motioner[[#Data],[Område]],'Per område'!B12)</f>
        <v>1</v>
      </c>
      <c r="M12" s="15">
        <f t="shared" si="0"/>
        <v>1</v>
      </c>
      <c r="N12" s="31">
        <f>L12/ROWS(Motioner[])</f>
        <v>1.2195121951219513E-2</v>
      </c>
    </row>
    <row r="13" spans="2:16" x14ac:dyDescent="0.2">
      <c r="B13" s="12" t="s">
        <v>21</v>
      </c>
      <c r="C13" s="14">
        <f>SUMIF(Motioner[[#Data],[Område]],$B13,Motioner!E$2:E$83)</f>
        <v>0</v>
      </c>
      <c r="D13" s="14">
        <f>SUMIF(Motioner[[#Data],[Område]],$B13,Motioner!F$2:F$83)</f>
        <v>0</v>
      </c>
      <c r="E13" s="14">
        <f>SUMIF(Motioner[[#Data],[Område]],$B13,Motioner!G$2:G$83)</f>
        <v>1</v>
      </c>
      <c r="F13" s="14">
        <f>SUMIF(Motioner[[#Data],[Område]],$B13,Motioner!H$2:H$83)</f>
        <v>2</v>
      </c>
      <c r="G13" s="14">
        <f>SUMIF(Motioner[[#Data],[Område]],$B13,Motioner!I$2:I$83)</f>
        <v>0</v>
      </c>
      <c r="H13" s="14">
        <f>SUMIF(Motioner[[#Data],[Område]],$B13,Motioner!J$2:J$83)</f>
        <v>0</v>
      </c>
      <c r="I13" s="14">
        <f>SUMIF(Motioner[[#Data],[Område]],$B13,Motioner!K$2:K$83)</f>
        <v>2</v>
      </c>
      <c r="J13" s="14">
        <f>SUMIF(Motioner[[#Data],[Område]],$B13,Motioner!L$2:L$83)</f>
        <v>0</v>
      </c>
      <c r="L13" s="17">
        <f>COUNTIF(Motioner[[#Data],[Område]],'Per område'!B13)</f>
        <v>4</v>
      </c>
      <c r="M13" s="15">
        <f t="shared" si="0"/>
        <v>5</v>
      </c>
      <c r="N13" s="31">
        <f>L13/ROWS(Motioner[])</f>
        <v>4.878048780487805E-2</v>
      </c>
    </row>
    <row r="14" spans="2:16" x14ac:dyDescent="0.2">
      <c r="B14" s="12" t="s">
        <v>74</v>
      </c>
      <c r="C14" s="14">
        <f>SUMIF(Motioner[[#Data],[Område]],$B14,Motioner!E$2:E$83)</f>
        <v>0</v>
      </c>
      <c r="D14" s="14">
        <f>SUMIF(Motioner[[#Data],[Område]],$B14,Motioner!F$2:F$83)</f>
        <v>0</v>
      </c>
      <c r="E14" s="14">
        <f>SUMIF(Motioner[[#Data],[Område]],$B14,Motioner!G$2:G$83)</f>
        <v>0</v>
      </c>
      <c r="F14" s="14">
        <f>SUMIF(Motioner[[#Data],[Område]],$B14,Motioner!H$2:H$83)</f>
        <v>1</v>
      </c>
      <c r="G14" s="14">
        <f>SUMIF(Motioner[[#Data],[Område]],$B14,Motioner!I$2:I$83)</f>
        <v>1</v>
      </c>
      <c r="H14" s="14">
        <f>SUMIF(Motioner[[#Data],[Område]],$B14,Motioner!J$2:J$83)</f>
        <v>0</v>
      </c>
      <c r="I14" s="14">
        <f>SUMIF(Motioner[[#Data],[Område]],$B14,Motioner!K$2:K$83)</f>
        <v>6</v>
      </c>
      <c r="J14" s="14">
        <f>SUMIF(Motioner[[#Data],[Område]],$B14,Motioner!L$2:L$83)</f>
        <v>0</v>
      </c>
      <c r="L14" s="17">
        <f>COUNTIF(Motioner[[#Data],[Område]],'Per område'!B14)</f>
        <v>8</v>
      </c>
      <c r="M14" s="15">
        <f t="shared" si="0"/>
        <v>8</v>
      </c>
      <c r="N14" s="31">
        <f>L14/ROWS(Motioner[])</f>
        <v>9.7560975609756101E-2</v>
      </c>
      <c r="O14" s="31"/>
      <c r="P14" s="31"/>
    </row>
    <row r="15" spans="2:16" x14ac:dyDescent="0.2">
      <c r="B15" s="12" t="s">
        <v>79</v>
      </c>
      <c r="C15" s="14">
        <f>SUMIF(Motioner[[#Data],[Område]],$B15,Motioner!E$2:E$83)</f>
        <v>0</v>
      </c>
      <c r="D15" s="14">
        <f>SUMIF(Motioner[[#Data],[Område]],$B15,Motioner!F$2:F$83)</f>
        <v>0</v>
      </c>
      <c r="E15" s="14">
        <f>SUMIF(Motioner[[#Data],[Område]],$B15,Motioner!G$2:G$83)</f>
        <v>0</v>
      </c>
      <c r="F15" s="14">
        <f>SUMIF(Motioner[[#Data],[Område]],$B15,Motioner!H$2:H$83)</f>
        <v>0</v>
      </c>
      <c r="G15" s="14">
        <f>SUMIF(Motioner[[#Data],[Område]],$B15,Motioner!I$2:I$83)</f>
        <v>1</v>
      </c>
      <c r="H15" s="14">
        <f>SUMIF(Motioner[[#Data],[Område]],$B15,Motioner!J$2:J$83)</f>
        <v>0</v>
      </c>
      <c r="I15" s="14">
        <f>SUMIF(Motioner[[#Data],[Område]],$B15,Motioner!K$2:K$83)</f>
        <v>0</v>
      </c>
      <c r="J15" s="14">
        <f>SUMIF(Motioner[[#Data],[Område]],$B15,Motioner!L$2:L$83)</f>
        <v>0</v>
      </c>
      <c r="L15" s="17">
        <f>COUNTIF(Motioner[[#Data],[Område]],'Per område'!B15)</f>
        <v>1</v>
      </c>
      <c r="M15" s="15">
        <f t="shared" si="0"/>
        <v>1</v>
      </c>
      <c r="N15" s="31">
        <f>L15/ROWS(Motioner[])</f>
        <v>1.2195121951219513E-2</v>
      </c>
    </row>
    <row r="16" spans="2:16" x14ac:dyDescent="0.2">
      <c r="B16" s="12" t="s">
        <v>51</v>
      </c>
      <c r="C16" s="14">
        <f>SUMIF(Motioner[[#Data],[Område]],$B16,Motioner!E$2:E$83)</f>
        <v>0</v>
      </c>
      <c r="D16" s="14">
        <f>SUMIF(Motioner[[#Data],[Område]],$B16,Motioner!F$2:F$83)</f>
        <v>0</v>
      </c>
      <c r="E16" s="14">
        <f>SUMIF(Motioner[[#Data],[Område]],$B16,Motioner!G$2:G$83)</f>
        <v>0</v>
      </c>
      <c r="F16" s="14">
        <f>SUMIF(Motioner[[#Data],[Område]],$B16,Motioner!H$2:H$83)</f>
        <v>1</v>
      </c>
      <c r="G16" s="14">
        <f>SUMIF(Motioner[[#Data],[Område]],$B16,Motioner!I$2:I$83)</f>
        <v>0</v>
      </c>
      <c r="H16" s="14">
        <f>SUMIF(Motioner[[#Data],[Område]],$B16,Motioner!J$2:J$83)</f>
        <v>0</v>
      </c>
      <c r="I16" s="14">
        <f>SUMIF(Motioner[[#Data],[Område]],$B16,Motioner!K$2:K$83)</f>
        <v>7</v>
      </c>
      <c r="J16" s="14">
        <f>SUMIF(Motioner[[#Data],[Område]],$B16,Motioner!L$2:L$83)</f>
        <v>0</v>
      </c>
      <c r="L16" s="17">
        <f>COUNTIF(Motioner[[#Data],[Område]],'Per område'!B16)</f>
        <v>8</v>
      </c>
      <c r="M16" s="15">
        <f t="shared" si="0"/>
        <v>8</v>
      </c>
      <c r="N16" s="31">
        <f>L16/ROWS(Motioner[])</f>
        <v>9.7560975609756101E-2</v>
      </c>
    </row>
    <row r="17" spans="2:14" x14ac:dyDescent="0.2">
      <c r="B17" s="12" t="s">
        <v>96</v>
      </c>
      <c r="C17" s="14">
        <f>SUMIF(Motioner[[#Data],[Område]],$B17,Motioner!E$2:E$83)</f>
        <v>0</v>
      </c>
      <c r="D17" s="14">
        <f>SUMIF(Motioner[[#Data],[Område]],$B17,Motioner!F$2:F$83)</f>
        <v>1</v>
      </c>
      <c r="E17" s="14">
        <f>SUMIF(Motioner[[#Data],[Område]],$B17,Motioner!G$2:G$83)</f>
        <v>0</v>
      </c>
      <c r="F17" s="14">
        <f>SUMIF(Motioner[[#Data],[Område]],$B17,Motioner!H$2:H$83)</f>
        <v>0</v>
      </c>
      <c r="G17" s="14">
        <f>SUMIF(Motioner[[#Data],[Område]],$B17,Motioner!I$2:I$83)</f>
        <v>0</v>
      </c>
      <c r="H17" s="14">
        <f>SUMIF(Motioner[[#Data],[Område]],$B17,Motioner!J$2:J$83)</f>
        <v>0</v>
      </c>
      <c r="I17" s="14">
        <f>SUMIF(Motioner[[#Data],[Område]],$B17,Motioner!K$2:K$83)</f>
        <v>3</v>
      </c>
      <c r="J17" s="14">
        <f>SUMIF(Motioner[[#Data],[Område]],$B17,Motioner!L$2:L$83)</f>
        <v>0</v>
      </c>
      <c r="L17" s="17">
        <f>COUNTIF(Motioner[[#Data],[Område]],'Per område'!B17)</f>
        <v>4</v>
      </c>
      <c r="M17" s="15">
        <f t="shared" si="0"/>
        <v>4</v>
      </c>
      <c r="N17" s="31">
        <f>L17/ROWS(Motioner[])</f>
        <v>4.878048780487805E-2</v>
      </c>
    </row>
    <row r="18" spans="2:14" x14ac:dyDescent="0.2">
      <c r="B18" s="12" t="s">
        <v>16</v>
      </c>
      <c r="C18" s="14">
        <f>SUMIF(Motioner[[#Data],[Område]],$B18,Motioner!E$2:E$83)</f>
        <v>0</v>
      </c>
      <c r="D18" s="14">
        <f>SUMIF(Motioner[[#Data],[Område]],$B18,Motioner!F$2:F$83)</f>
        <v>0</v>
      </c>
      <c r="E18" s="14">
        <f>SUMIF(Motioner[[#Data],[Område]],$B18,Motioner!G$2:G$83)</f>
        <v>0</v>
      </c>
      <c r="F18" s="14">
        <f>SUMIF(Motioner[[#Data],[Område]],$B18,Motioner!H$2:H$83)</f>
        <v>0</v>
      </c>
      <c r="G18" s="14">
        <f>SUMIF(Motioner[[#Data],[Område]],$B18,Motioner!I$2:I$83)</f>
        <v>0</v>
      </c>
      <c r="H18" s="14">
        <f>SUMIF(Motioner[[#Data],[Område]],$B18,Motioner!J$2:J$83)</f>
        <v>0</v>
      </c>
      <c r="I18" s="14">
        <f>SUMIF(Motioner[[#Data],[Område]],$B18,Motioner!K$2:K$83)</f>
        <v>1</v>
      </c>
      <c r="J18" s="14">
        <f>SUMIF(Motioner[[#Data],[Område]],$B18,Motioner!L$2:L$83)</f>
        <v>0</v>
      </c>
      <c r="L18" s="17">
        <f>COUNTIF(Motioner[[#Data],[Område]],'Per område'!B18)</f>
        <v>1</v>
      </c>
      <c r="M18" s="15">
        <f t="shared" si="0"/>
        <v>1</v>
      </c>
      <c r="N18" s="31">
        <f>L18/ROWS(Motioner[])</f>
        <v>1.2195121951219513E-2</v>
      </c>
    </row>
    <row r="19" spans="2:14" x14ac:dyDescent="0.2">
      <c r="B19" s="12" t="s">
        <v>107</v>
      </c>
      <c r="C19" s="14">
        <f>SUMIF(Motioner[[#Data],[Område]],$B19,Motioner!E$2:E$83)</f>
        <v>1</v>
      </c>
      <c r="D19" s="14">
        <f>SUMIF(Motioner[[#Data],[Område]],$B19,Motioner!F$2:F$83)</f>
        <v>0</v>
      </c>
      <c r="E19" s="14">
        <f>SUMIF(Motioner[[#Data],[Område]],$B19,Motioner!G$2:G$83)</f>
        <v>0</v>
      </c>
      <c r="F19" s="14">
        <f>SUMIF(Motioner[[#Data],[Område]],$B19,Motioner!H$2:H$83)</f>
        <v>1</v>
      </c>
      <c r="G19" s="14">
        <f>SUMIF(Motioner[[#Data],[Område]],$B19,Motioner!I$2:I$83)</f>
        <v>0</v>
      </c>
      <c r="H19" s="14">
        <f>SUMIF(Motioner[[#Data],[Område]],$B19,Motioner!J$2:J$83)</f>
        <v>0</v>
      </c>
      <c r="I19" s="14">
        <f>SUMIF(Motioner[[#Data],[Område]],$B19,Motioner!K$2:K$83)</f>
        <v>0</v>
      </c>
      <c r="J19" s="14">
        <f>SUMIF(Motioner[[#Data],[Område]],$B19,Motioner!L$2:L$83)</f>
        <v>0</v>
      </c>
      <c r="L19" s="17">
        <f>COUNTIF(Motioner[[#Data],[Område]],'Per område'!B19)</f>
        <v>2</v>
      </c>
      <c r="M19" s="15">
        <f t="shared" si="0"/>
        <v>2</v>
      </c>
      <c r="N19" s="31">
        <f>L19/ROWS(Motioner[])</f>
        <v>2.4390243902439025E-2</v>
      </c>
    </row>
    <row r="20" spans="2:14" x14ac:dyDescent="0.2">
      <c r="B20" s="12" t="s">
        <v>13</v>
      </c>
      <c r="C20" s="14">
        <f>SUMIF(Motioner[[#Data],[Område]],$B20,Motioner!E$2:E$83)</f>
        <v>0</v>
      </c>
      <c r="D20" s="14">
        <f>SUMIF(Motioner[[#Data],[Område]],$B20,Motioner!F$2:F$83)</f>
        <v>0</v>
      </c>
      <c r="E20" s="14">
        <f>SUMIF(Motioner[[#Data],[Område]],$B20,Motioner!G$2:G$83)</f>
        <v>1</v>
      </c>
      <c r="F20" s="14">
        <f>SUMIF(Motioner[[#Data],[Område]],$B20,Motioner!H$2:H$83)</f>
        <v>0</v>
      </c>
      <c r="G20" s="14">
        <f>SUMIF(Motioner[[#Data],[Område]],$B20,Motioner!I$2:I$83)</f>
        <v>4</v>
      </c>
      <c r="H20" s="14">
        <f>SUMIF(Motioner[[#Data],[Område]],$B20,Motioner!J$2:J$83)</f>
        <v>1</v>
      </c>
      <c r="I20" s="14">
        <f>SUMIF(Motioner[[#Data],[Område]],$B20,Motioner!K$2:K$83)</f>
        <v>0</v>
      </c>
      <c r="J20" s="14">
        <f>SUMIF(Motioner[[#Data],[Område]],$B20,Motioner!L$2:L$83)</f>
        <v>0</v>
      </c>
      <c r="L20" s="17">
        <f>COUNTIF(Motioner[[#Data],[Område]],'Per område'!B20)</f>
        <v>5</v>
      </c>
      <c r="M20" s="15">
        <f t="shared" si="0"/>
        <v>6</v>
      </c>
      <c r="N20" s="31">
        <f>L20/ROWS(Motioner[])</f>
        <v>6.097560975609756E-2</v>
      </c>
    </row>
    <row r="21" spans="2:14" x14ac:dyDescent="0.2">
      <c r="B21" s="12" t="s">
        <v>18</v>
      </c>
      <c r="C21" s="14">
        <f>SUMIF(Motioner[[#Data],[Område]],$B21,Motioner!E$2:E$83)</f>
        <v>0</v>
      </c>
      <c r="D21" s="14">
        <f>SUMIF(Motioner[[#Data],[Område]],$B21,Motioner!F$2:F$83)</f>
        <v>0</v>
      </c>
      <c r="E21" s="14">
        <f>SUMIF(Motioner[[#Data],[Område]],$B21,Motioner!G$2:G$83)</f>
        <v>0</v>
      </c>
      <c r="F21" s="14">
        <f>SUMIF(Motioner[[#Data],[Område]],$B21,Motioner!H$2:H$83)</f>
        <v>1</v>
      </c>
      <c r="G21" s="14">
        <f>SUMIF(Motioner[[#Data],[Område]],$B21,Motioner!I$2:I$83)</f>
        <v>0</v>
      </c>
      <c r="H21" s="14">
        <f>SUMIF(Motioner[[#Data],[Område]],$B21,Motioner!J$2:J$83)</f>
        <v>0</v>
      </c>
      <c r="I21" s="14">
        <f>SUMIF(Motioner[[#Data],[Område]],$B21,Motioner!K$2:K$83)</f>
        <v>0</v>
      </c>
      <c r="J21" s="14">
        <f>SUMIF(Motioner[[#Data],[Område]],$B21,Motioner!L$2:L$83)</f>
        <v>0</v>
      </c>
      <c r="L21" s="17">
        <f>COUNTIF(Motioner[[#Data],[Område]],'Per område'!B21)</f>
        <v>1</v>
      </c>
      <c r="M21" s="15">
        <f t="shared" si="0"/>
        <v>1</v>
      </c>
      <c r="N21" s="31">
        <f>L21/ROWS(Motioner[])</f>
        <v>1.2195121951219513E-2</v>
      </c>
    </row>
    <row r="22" spans="2:14" x14ac:dyDescent="0.2">
      <c r="B22" s="12" t="s">
        <v>109</v>
      </c>
      <c r="C22" s="14">
        <f>SUMIF(Motioner[[#Data],[Område]],$B22,Motioner!E$2:E$83)</f>
        <v>0</v>
      </c>
      <c r="D22" s="14">
        <f>SUMIF(Motioner[[#Data],[Område]],$B22,Motioner!F$2:F$83)</f>
        <v>0</v>
      </c>
      <c r="E22" s="14">
        <f>SUMIF(Motioner[[#Data],[Område]],$B22,Motioner!G$2:G$83)</f>
        <v>0</v>
      </c>
      <c r="F22" s="14">
        <f>SUMIF(Motioner[[#Data],[Område]],$B22,Motioner!H$2:H$83)</f>
        <v>0</v>
      </c>
      <c r="G22" s="14">
        <f>SUMIF(Motioner[[#Data],[Område]],$B22,Motioner!I$2:I$83)</f>
        <v>1</v>
      </c>
      <c r="H22" s="14">
        <f>SUMIF(Motioner[[#Data],[Område]],$B22,Motioner!J$2:J$83)</f>
        <v>0</v>
      </c>
      <c r="I22" s="14">
        <f>SUMIF(Motioner[[#Data],[Område]],$B22,Motioner!K$2:K$83)</f>
        <v>0</v>
      </c>
      <c r="J22" s="14">
        <f>SUMIF(Motioner[[#Data],[Område]],$B22,Motioner!L$2:L$83)</f>
        <v>0</v>
      </c>
      <c r="L22" s="17">
        <f>COUNTIF(Motioner[[#Data],[Område]],'Per område'!B22)</f>
        <v>1</v>
      </c>
      <c r="M22" s="15">
        <f t="shared" si="0"/>
        <v>1</v>
      </c>
      <c r="N22" s="31">
        <f>L22/ROWS(Motioner[])</f>
        <v>1.2195121951219513E-2</v>
      </c>
    </row>
    <row r="23" spans="2:14" x14ac:dyDescent="0.2">
      <c r="B23" s="12" t="s">
        <v>42</v>
      </c>
      <c r="C23" s="14">
        <f>SUMIF(Motioner[[#Data],[Område]],$B23,Motioner!E$2:E$83)</f>
        <v>0</v>
      </c>
      <c r="D23" s="14">
        <f>SUMIF(Motioner[[#Data],[Område]],$B23,Motioner!F$2:F$83)</f>
        <v>0</v>
      </c>
      <c r="E23" s="14">
        <f>SUMIF(Motioner[[#Data],[Område]],$B23,Motioner!G$2:G$83)</f>
        <v>0</v>
      </c>
      <c r="F23" s="14">
        <f>SUMIF(Motioner[[#Data],[Område]],$B23,Motioner!H$2:H$83)</f>
        <v>0</v>
      </c>
      <c r="G23" s="14">
        <f>SUMIF(Motioner[[#Data],[Område]],$B23,Motioner!I$2:I$83)</f>
        <v>0</v>
      </c>
      <c r="H23" s="14">
        <f>SUMIF(Motioner[[#Data],[Område]],$B23,Motioner!J$2:J$83)</f>
        <v>0</v>
      </c>
      <c r="I23" s="14">
        <f>SUMIF(Motioner[[#Data],[Område]],$B23,Motioner!K$2:K$83)</f>
        <v>1</v>
      </c>
      <c r="J23" s="14">
        <f>SUMIF(Motioner[[#Data],[Område]],$B23,Motioner!L$2:L$83)</f>
        <v>0</v>
      </c>
      <c r="L23" s="17">
        <f>COUNTIF(Motioner[[#Data],[Område]],'Per område'!B23)</f>
        <v>1</v>
      </c>
      <c r="M23" s="15">
        <f t="shared" si="0"/>
        <v>1</v>
      </c>
      <c r="N23" s="31">
        <f>L23/ROWS(Motioner[])</f>
        <v>1.2195121951219513E-2</v>
      </c>
    </row>
    <row r="24" spans="2:14" x14ac:dyDescent="0.2">
      <c r="B24" s="12" t="s">
        <v>65</v>
      </c>
      <c r="C24" s="14">
        <f>SUMIF(Motioner[[#Data],[Område]],$B24,Motioner!E$2:E$83)</f>
        <v>0</v>
      </c>
      <c r="D24" s="14">
        <f>SUMIF(Motioner[[#Data],[Område]],$B24,Motioner!F$2:F$83)</f>
        <v>0</v>
      </c>
      <c r="E24" s="14">
        <f>SUMIF(Motioner[[#Data],[Område]],$B24,Motioner!G$2:G$83)</f>
        <v>0</v>
      </c>
      <c r="F24" s="14">
        <f>SUMIF(Motioner[[#Data],[Område]],$B24,Motioner!H$2:H$83)</f>
        <v>0</v>
      </c>
      <c r="G24" s="14">
        <f>SUMIF(Motioner[[#Data],[Område]],$B24,Motioner!I$2:I$83)</f>
        <v>0</v>
      </c>
      <c r="H24" s="14">
        <f>SUMIF(Motioner[[#Data],[Område]],$B24,Motioner!J$2:J$83)</f>
        <v>1</v>
      </c>
      <c r="I24" s="14">
        <f>SUMIF(Motioner[[#Data],[Område]],$B24,Motioner!K$2:K$83)</f>
        <v>0</v>
      </c>
      <c r="J24" s="14">
        <f>SUMIF(Motioner[[#Data],[Område]],$B24,Motioner!L$2:L$83)</f>
        <v>0</v>
      </c>
      <c r="L24" s="17">
        <f>COUNTIF(Motioner[[#Data],[Område]],'Per område'!B24)</f>
        <v>1</v>
      </c>
      <c r="M24" s="15">
        <f t="shared" si="0"/>
        <v>1</v>
      </c>
      <c r="N24" s="31">
        <f>L24/ROWS(Motioner[])</f>
        <v>1.2195121951219513E-2</v>
      </c>
    </row>
    <row r="25" spans="2:14" x14ac:dyDescent="0.2">
      <c r="B25" s="12" t="s">
        <v>118</v>
      </c>
      <c r="C25" s="14">
        <f>SUMIF(Motioner[[#Data],[Område]],$B25,Motioner!E$2:E$83)</f>
        <v>0</v>
      </c>
      <c r="D25" s="14">
        <f>SUMIF(Motioner[[#Data],[Område]],$B25,Motioner!F$2:F$83)</f>
        <v>0</v>
      </c>
      <c r="E25" s="14">
        <f>SUMIF(Motioner[[#Data],[Område]],$B25,Motioner!G$2:G$83)</f>
        <v>0</v>
      </c>
      <c r="F25" s="14">
        <f>SUMIF(Motioner[[#Data],[Område]],$B25,Motioner!H$2:H$83)</f>
        <v>0</v>
      </c>
      <c r="G25" s="14">
        <f>SUMIF(Motioner[[#Data],[Område]],$B25,Motioner!I$2:I$83)</f>
        <v>1</v>
      </c>
      <c r="H25" s="14">
        <f>SUMIF(Motioner[[#Data],[Område]],$B25,Motioner!J$2:J$83)</f>
        <v>0</v>
      </c>
      <c r="I25" s="14">
        <f>SUMIF(Motioner[[#Data],[Område]],$B25,Motioner!K$2:K$83)</f>
        <v>0</v>
      </c>
      <c r="J25" s="14">
        <f>SUMIF(Motioner[[#Data],[Område]],$B25,Motioner!L$2:L$83)</f>
        <v>0</v>
      </c>
      <c r="L25" s="17">
        <f>COUNTIF(Motioner[[#Data],[Område]],'Per område'!B25)</f>
        <v>1</v>
      </c>
      <c r="M25" s="15">
        <f t="shared" si="0"/>
        <v>1</v>
      </c>
      <c r="N25" s="31">
        <f>L25/ROWS(Motioner[])</f>
        <v>1.2195121951219513E-2</v>
      </c>
    </row>
    <row r="26" spans="2:14" x14ac:dyDescent="0.2">
      <c r="B26" s="12" t="s">
        <v>67</v>
      </c>
      <c r="C26" s="14">
        <f>SUMIF(Motioner[[#Data],[Område]],$B26,Motioner!E$2:E$83)</f>
        <v>0</v>
      </c>
      <c r="D26" s="14">
        <f>SUMIF(Motioner[[#Data],[Område]],$B26,Motioner!F$2:F$83)</f>
        <v>0</v>
      </c>
      <c r="E26" s="14">
        <f>SUMIF(Motioner[[#Data],[Område]],$B26,Motioner!G$2:G$83)</f>
        <v>0</v>
      </c>
      <c r="F26" s="14">
        <f>SUMIF(Motioner[[#Data],[Område]],$B26,Motioner!H$2:H$83)</f>
        <v>0</v>
      </c>
      <c r="G26" s="14">
        <f>SUMIF(Motioner[[#Data],[Område]],$B26,Motioner!I$2:I$83)</f>
        <v>1</v>
      </c>
      <c r="H26" s="14">
        <f>SUMIF(Motioner[[#Data],[Område]],$B26,Motioner!J$2:J$83)</f>
        <v>0</v>
      </c>
      <c r="I26" s="14">
        <f>SUMIF(Motioner[[#Data],[Område]],$B26,Motioner!K$2:K$83)</f>
        <v>3</v>
      </c>
      <c r="J26" s="14">
        <f>SUMIF(Motioner[[#Data],[Område]],$B26,Motioner!L$2:L$83)</f>
        <v>0</v>
      </c>
      <c r="L26" s="17">
        <f>COUNTIF(Motioner[[#Data],[Område]],'Per område'!B26)</f>
        <v>4</v>
      </c>
      <c r="M26" s="15">
        <f t="shared" si="0"/>
        <v>4</v>
      </c>
      <c r="N26" s="31">
        <f>L26/ROWS(Motioner[])</f>
        <v>4.878048780487805E-2</v>
      </c>
    </row>
    <row r="27" spans="2:14" x14ac:dyDescent="0.2">
      <c r="B27" s="12" t="s">
        <v>26</v>
      </c>
      <c r="C27" s="14">
        <f>SUMIF(Motioner[[#Data],[Område]],$B27,Motioner!E$2:E$83)</f>
        <v>0</v>
      </c>
      <c r="D27" s="14">
        <f>SUMIF(Motioner[[#Data],[Område]],$B27,Motioner!F$2:F$83)</f>
        <v>1</v>
      </c>
      <c r="E27" s="14">
        <f>SUMIF(Motioner[[#Data],[Område]],$B27,Motioner!G$2:G$83)</f>
        <v>0</v>
      </c>
      <c r="F27" s="14">
        <f>SUMIF(Motioner[[#Data],[Område]],$B27,Motioner!H$2:H$83)</f>
        <v>1</v>
      </c>
      <c r="G27" s="14">
        <f>SUMIF(Motioner[[#Data],[Område]],$B27,Motioner!I$2:I$83)</f>
        <v>0</v>
      </c>
      <c r="H27" s="14">
        <f>SUMIF(Motioner[[#Data],[Område]],$B27,Motioner!J$2:J$83)</f>
        <v>0</v>
      </c>
      <c r="I27" s="14">
        <f>SUMIF(Motioner[[#Data],[Område]],$B27,Motioner!K$2:K$83)</f>
        <v>1</v>
      </c>
      <c r="J27" s="14">
        <f>SUMIF(Motioner[[#Data],[Område]],$B27,Motioner!L$2:L$83)</f>
        <v>0</v>
      </c>
      <c r="L27" s="17">
        <f>COUNTIF(Motioner[[#Data],[Område]],'Per område'!B27)</f>
        <v>3</v>
      </c>
      <c r="M27" s="15">
        <f t="shared" si="0"/>
        <v>3</v>
      </c>
      <c r="N27" s="31">
        <f>L27/ROWS(Motioner[])</f>
        <v>3.6585365853658534E-2</v>
      </c>
    </row>
    <row r="28" spans="2:14" x14ac:dyDescent="0.2">
      <c r="B28" s="12" t="s">
        <v>70</v>
      </c>
      <c r="C28" s="14">
        <f>SUMIF(Motioner[[#Data],[Område]],$B28,Motioner!E$2:E$83)</f>
        <v>0</v>
      </c>
      <c r="D28" s="14">
        <f>SUMIF(Motioner[[#Data],[Område]],$B28,Motioner!F$2:F$83)</f>
        <v>0</v>
      </c>
      <c r="E28" s="14">
        <f>SUMIF(Motioner[[#Data],[Område]],$B28,Motioner!G$2:G$83)</f>
        <v>0</v>
      </c>
      <c r="F28" s="14">
        <f>SUMIF(Motioner[[#Data],[Område]],$B28,Motioner!H$2:H$83)</f>
        <v>0</v>
      </c>
      <c r="G28" s="14">
        <f>SUMIF(Motioner[[#Data],[Område]],$B28,Motioner!I$2:I$83)</f>
        <v>1</v>
      </c>
      <c r="H28" s="14">
        <f>SUMIF(Motioner[[#Data],[Område]],$B28,Motioner!J$2:J$83)</f>
        <v>0</v>
      </c>
      <c r="I28" s="14">
        <f>SUMIF(Motioner[[#Data],[Område]],$B28,Motioner!K$2:K$83)</f>
        <v>0</v>
      </c>
      <c r="J28" s="14">
        <f>SUMIF(Motioner[[#Data],[Område]],$B28,Motioner!L$2:L$83)</f>
        <v>0</v>
      </c>
      <c r="L28" s="17">
        <f>COUNTIF(Motioner[[#Data],[Område]],'Per område'!B28)</f>
        <v>1</v>
      </c>
      <c r="M28" s="15">
        <f t="shared" si="0"/>
        <v>1</v>
      </c>
      <c r="N28" s="31">
        <f>L28/ROWS(Motioner[])</f>
        <v>1.2195121951219513E-2</v>
      </c>
    </row>
    <row r="29" spans="2:14" x14ac:dyDescent="0.2">
      <c r="B29" s="12" t="s">
        <v>59</v>
      </c>
      <c r="C29" s="14">
        <f>SUMIF(Motioner[[#Data],[Område]],$B29,Motioner!E$2:E$83)</f>
        <v>0</v>
      </c>
      <c r="D29" s="14">
        <f>SUMIF(Motioner[[#Data],[Område]],$B29,Motioner!F$2:F$83)</f>
        <v>0</v>
      </c>
      <c r="E29" s="14">
        <f>SUMIF(Motioner[[#Data],[Område]],$B29,Motioner!G$2:G$83)</f>
        <v>1</v>
      </c>
      <c r="F29" s="14">
        <f>SUMIF(Motioner[[#Data],[Område]],$B29,Motioner!H$2:H$83)</f>
        <v>0</v>
      </c>
      <c r="G29" s="14">
        <f>SUMIF(Motioner[[#Data],[Område]],$B29,Motioner!I$2:I$83)</f>
        <v>0</v>
      </c>
      <c r="H29" s="14">
        <f>SUMIF(Motioner[[#Data],[Område]],$B29,Motioner!J$2:J$83)</f>
        <v>0</v>
      </c>
      <c r="I29" s="14">
        <f>SUMIF(Motioner[[#Data],[Område]],$B29,Motioner!K$2:K$83)</f>
        <v>1</v>
      </c>
      <c r="J29" s="14">
        <f>SUMIF(Motioner[[#Data],[Område]],$B29,Motioner!L$2:L$83)</f>
        <v>0</v>
      </c>
      <c r="L29" s="17">
        <f>COUNTIF(Motioner[[#Data],[Område]],'Per område'!B29)</f>
        <v>2</v>
      </c>
      <c r="M29" s="15">
        <f t="shared" si="0"/>
        <v>2</v>
      </c>
      <c r="N29" s="31">
        <f>L29/ROWS(Motioner[])</f>
        <v>2.4390243902439025E-2</v>
      </c>
    </row>
    <row r="30" spans="2:14" x14ac:dyDescent="0.2">
      <c r="B30" s="12" t="s">
        <v>47</v>
      </c>
      <c r="C30" s="14">
        <f>SUMIF(Motioner[[#Data],[Område]],$B30,Motioner!E$2:E$83)</f>
        <v>0</v>
      </c>
      <c r="D30" s="14">
        <f>SUMIF(Motioner[[#Data],[Område]],$B30,Motioner!F$2:F$83)</f>
        <v>0</v>
      </c>
      <c r="E30" s="14">
        <f>SUMIF(Motioner[[#Data],[Område]],$B30,Motioner!G$2:G$83)</f>
        <v>0</v>
      </c>
      <c r="F30" s="14">
        <f>SUMIF(Motioner[[#Data],[Område]],$B30,Motioner!H$2:H$83)</f>
        <v>1</v>
      </c>
      <c r="G30" s="14">
        <f>SUMIF(Motioner[[#Data],[Område]],$B30,Motioner!I$2:I$83)</f>
        <v>0</v>
      </c>
      <c r="H30" s="14">
        <f>SUMIF(Motioner[[#Data],[Område]],$B30,Motioner!J$2:J$83)</f>
        <v>0</v>
      </c>
      <c r="I30" s="14">
        <f>SUMIF(Motioner[[#Data],[Område]],$B30,Motioner!K$2:K$83)</f>
        <v>1</v>
      </c>
      <c r="J30" s="14">
        <f>SUMIF(Motioner[[#Data],[Område]],$B30,Motioner!L$2:L$83)</f>
        <v>0</v>
      </c>
      <c r="L30" s="17">
        <f>COUNTIF(Motioner[[#Data],[Område]],'Per område'!B30)</f>
        <v>2</v>
      </c>
      <c r="M30" s="15">
        <f t="shared" si="0"/>
        <v>2</v>
      </c>
      <c r="N30" s="31">
        <f>L30/ROWS(Motioner[])</f>
        <v>2.4390243902439025E-2</v>
      </c>
    </row>
    <row r="31" spans="2:14" x14ac:dyDescent="0.2">
      <c r="B31" s="12" t="s">
        <v>103</v>
      </c>
      <c r="C31" s="14">
        <f>SUMIF(Motioner[[#Data],[Område]],$B31,Motioner!E$2:E$83)</f>
        <v>0</v>
      </c>
      <c r="D31" s="14">
        <f>SUMIF(Motioner[[#Data],[Område]],$B31,Motioner!F$2:F$83)</f>
        <v>0</v>
      </c>
      <c r="E31" s="14">
        <f>SUMIF(Motioner[[#Data],[Område]],$B31,Motioner!G$2:G$83)</f>
        <v>0</v>
      </c>
      <c r="F31" s="14">
        <f>SUMIF(Motioner[[#Data],[Område]],$B31,Motioner!H$2:H$83)</f>
        <v>0</v>
      </c>
      <c r="G31" s="14">
        <f>SUMIF(Motioner[[#Data],[Område]],$B31,Motioner!I$2:I$83)</f>
        <v>0</v>
      </c>
      <c r="H31" s="14">
        <f>SUMIF(Motioner[[#Data],[Område]],$B31,Motioner!J$2:J$83)</f>
        <v>0</v>
      </c>
      <c r="I31" s="14">
        <f>SUMIF(Motioner[[#Data],[Område]],$B31,Motioner!K$2:K$83)</f>
        <v>1</v>
      </c>
      <c r="J31" s="14">
        <f>SUMIF(Motioner[[#Data],[Område]],$B31,Motioner!L$2:L$83)</f>
        <v>0</v>
      </c>
      <c r="L31" s="17">
        <f>COUNTIF(Motioner[[#Data],[Område]],'Per område'!B31)</f>
        <v>1</v>
      </c>
      <c r="M31" s="15">
        <f t="shared" si="0"/>
        <v>1</v>
      </c>
      <c r="N31" s="31">
        <f>L31/ROWS(Motioner[])</f>
        <v>1.2195121951219513E-2</v>
      </c>
    </row>
    <row r="32" spans="2:14" x14ac:dyDescent="0.2">
      <c r="B32" s="12" t="s">
        <v>127</v>
      </c>
      <c r="C32" s="14">
        <f>SUMIF(Motioner[[#Data],[Område]],$B32,Motioner!E$2:E$83)</f>
        <v>0</v>
      </c>
      <c r="D32" s="14">
        <f>SUMIF(Motioner[[#Data],[Område]],$B32,Motioner!F$2:F$83)</f>
        <v>0</v>
      </c>
      <c r="E32" s="14">
        <f>SUMIF(Motioner[[#Data],[Område]],$B32,Motioner!G$2:G$83)</f>
        <v>0</v>
      </c>
      <c r="F32" s="14">
        <f>SUMIF(Motioner[[#Data],[Område]],$B32,Motioner!H$2:H$83)</f>
        <v>0</v>
      </c>
      <c r="G32" s="14">
        <f>SUMIF(Motioner[[#Data],[Område]],$B32,Motioner!I$2:I$83)</f>
        <v>0</v>
      </c>
      <c r="H32" s="14">
        <f>SUMIF(Motioner[[#Data],[Område]],$B32,Motioner!J$2:J$83)</f>
        <v>0</v>
      </c>
      <c r="I32" s="14">
        <f>SUMIF(Motioner[[#Data],[Område]],$B32,Motioner!K$2:K$83)</f>
        <v>1</v>
      </c>
      <c r="J32" s="14">
        <f>SUMIF(Motioner[[#Data],[Område]],$B32,Motioner!L$2:L$83)</f>
        <v>0</v>
      </c>
      <c r="L32" s="17">
        <f>COUNTIF(Motioner[[#Data],[Område]],'Per område'!B32)</f>
        <v>1</v>
      </c>
      <c r="M32" s="15">
        <f t="shared" si="0"/>
        <v>1</v>
      </c>
      <c r="N32" s="31">
        <f>L32/ROWS(Motioner[])</f>
        <v>1.2195121951219513E-2</v>
      </c>
    </row>
    <row r="33" spans="2:14" x14ac:dyDescent="0.2">
      <c r="B33" s="12" t="s">
        <v>31</v>
      </c>
      <c r="C33" s="14">
        <f>SUMIF(Motioner[[#Data],[Område]],$B33,Motioner!E$2:E$83)</f>
        <v>0</v>
      </c>
      <c r="D33" s="14">
        <f>SUMIF(Motioner[[#Data],[Område]],$B33,Motioner!F$2:F$83)</f>
        <v>0</v>
      </c>
      <c r="E33" s="14">
        <f>SUMIF(Motioner[[#Data],[Område]],$B33,Motioner!G$2:G$83)</f>
        <v>0</v>
      </c>
      <c r="F33" s="14">
        <f>SUMIF(Motioner[[#Data],[Område]],$B33,Motioner!H$2:H$83)</f>
        <v>1</v>
      </c>
      <c r="G33" s="14">
        <f>SUMIF(Motioner[[#Data],[Område]],$B33,Motioner!I$2:I$83)</f>
        <v>0</v>
      </c>
      <c r="H33" s="14">
        <f>SUMIF(Motioner[[#Data],[Område]],$B33,Motioner!J$2:J$83)</f>
        <v>0</v>
      </c>
      <c r="I33" s="14">
        <f>SUMIF(Motioner[[#Data],[Område]],$B33,Motioner!K$2:K$83)</f>
        <v>2</v>
      </c>
      <c r="J33" s="14">
        <f>SUMIF(Motioner[[#Data],[Område]],$B33,Motioner!L$2:L$83)</f>
        <v>1</v>
      </c>
      <c r="L33" s="17">
        <f>COUNTIF(Motioner[[#Data],[Område]],'Per område'!B33)</f>
        <v>4</v>
      </c>
      <c r="M33" s="15">
        <f t="shared" si="0"/>
        <v>4</v>
      </c>
      <c r="N33" s="31">
        <f>L33/ROWS(Motioner[])</f>
        <v>4.878048780487805E-2</v>
      </c>
    </row>
    <row r="34" spans="2:14" x14ac:dyDescent="0.2">
      <c r="B34" s="12" t="s">
        <v>90</v>
      </c>
      <c r="C34" s="14">
        <f>SUMIF(Motioner[[#Data],[Område]],$B34,Motioner!E$2:E$83)</f>
        <v>0</v>
      </c>
      <c r="D34" s="14">
        <f>SUMIF(Motioner[[#Data],[Område]],$B34,Motioner!F$2:F$83)</f>
        <v>0</v>
      </c>
      <c r="E34" s="14">
        <f>SUMIF(Motioner[[#Data],[Område]],$B34,Motioner!G$2:G$83)</f>
        <v>0</v>
      </c>
      <c r="F34" s="14">
        <f>SUMIF(Motioner[[#Data],[Område]],$B34,Motioner!H$2:H$83)</f>
        <v>0</v>
      </c>
      <c r="G34" s="14">
        <f>SUMIF(Motioner[[#Data],[Område]],$B34,Motioner!I$2:I$83)</f>
        <v>0</v>
      </c>
      <c r="H34" s="14">
        <f>SUMIF(Motioner[[#Data],[Område]],$B34,Motioner!J$2:J$83)</f>
        <v>0</v>
      </c>
      <c r="I34" s="14">
        <f>SUMIF(Motioner[[#Data],[Område]],$B34,Motioner!K$2:K$83)</f>
        <v>1</v>
      </c>
      <c r="J34" s="14">
        <f>SUMIF(Motioner[[#Data],[Område]],$B34,Motioner!L$2:L$83)</f>
        <v>0</v>
      </c>
      <c r="L34" s="17">
        <f>COUNTIF(Motioner[[#Data],[Område]],'Per område'!B34)</f>
        <v>1</v>
      </c>
      <c r="M34" s="15">
        <f t="shared" si="0"/>
        <v>1</v>
      </c>
      <c r="N34" s="31">
        <f>L34/ROWS(Motioner[])</f>
        <v>1.2195121951219513E-2</v>
      </c>
    </row>
    <row r="36" spans="2:14" x14ac:dyDescent="0.2">
      <c r="C36" s="19"/>
      <c r="D36" s="19"/>
      <c r="E36" s="19"/>
      <c r="F36" s="19"/>
      <c r="G36" s="19"/>
      <c r="H36" s="19"/>
      <c r="I36" s="19"/>
      <c r="J36" s="19"/>
      <c r="L36" s="17"/>
    </row>
    <row r="37" spans="2:14" x14ac:dyDescent="0.2">
      <c r="C37" s="18"/>
      <c r="D37" s="18"/>
      <c r="E37" s="18"/>
      <c r="F37" s="18"/>
      <c r="G37" s="18"/>
      <c r="H37" s="18"/>
      <c r="I37" s="18"/>
      <c r="J37" s="18"/>
    </row>
  </sheetData>
  <sortState ref="B3:B34">
    <sortCondition ref="B3:B34"/>
  </sortState>
  <conditionalFormatting sqref="C37:J37">
    <cfRule type="colorScale" priority="4">
      <colorScale>
        <cfvo type="min"/>
        <cfvo type="max"/>
        <color rgb="FFFCFCFF"/>
        <color rgb="FF63BE7B"/>
      </colorScale>
    </cfRule>
  </conditionalFormatting>
  <conditionalFormatting sqref="C3:J34">
    <cfRule type="colorScale" priority="10">
      <colorScale>
        <cfvo type="min"/>
        <cfvo type="max"/>
        <color rgb="FFFCFCFF"/>
        <color rgb="FF63BE7B"/>
      </colorScale>
    </cfRule>
  </conditionalFormatting>
  <conditionalFormatting sqref="M3:M34">
    <cfRule type="colorScale" priority="1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0A369-E601-8347-988B-080676A535F7}">
  <dimension ref="B4:C30"/>
  <sheetViews>
    <sheetView workbookViewId="0"/>
  </sheetViews>
  <sheetFormatPr baseColWidth="10" defaultRowHeight="16" x14ac:dyDescent="0.2"/>
  <cols>
    <col min="2" max="2" width="13" bestFit="1" customWidth="1"/>
    <col min="3" max="3" width="13.1640625" bestFit="1" customWidth="1"/>
    <col min="4" max="4" width="14.33203125" bestFit="1" customWidth="1"/>
  </cols>
  <sheetData>
    <row r="4" spans="2:3" x14ac:dyDescent="0.2">
      <c r="B4" s="21" t="s">
        <v>133</v>
      </c>
      <c r="C4" t="s">
        <v>132</v>
      </c>
    </row>
    <row r="5" spans="2:3" x14ac:dyDescent="0.2">
      <c r="B5" s="22">
        <v>42033</v>
      </c>
      <c r="C5" s="16">
        <v>1</v>
      </c>
    </row>
    <row r="6" spans="2:3" x14ac:dyDescent="0.2">
      <c r="B6" s="22">
        <v>42047</v>
      </c>
      <c r="C6" s="16">
        <v>1</v>
      </c>
    </row>
    <row r="7" spans="2:3" x14ac:dyDescent="0.2">
      <c r="B7" s="22">
        <v>42082</v>
      </c>
      <c r="C7" s="16">
        <v>1</v>
      </c>
    </row>
    <row r="8" spans="2:3" x14ac:dyDescent="0.2">
      <c r="B8" s="22">
        <v>42158</v>
      </c>
      <c r="C8" s="16">
        <v>1</v>
      </c>
    </row>
    <row r="9" spans="2:3" x14ac:dyDescent="0.2">
      <c r="B9" s="22">
        <v>42171</v>
      </c>
      <c r="C9" s="16">
        <v>1</v>
      </c>
    </row>
    <row r="10" spans="2:3" x14ac:dyDescent="0.2">
      <c r="B10" s="22">
        <v>42271</v>
      </c>
      <c r="C10" s="16">
        <v>3</v>
      </c>
    </row>
    <row r="11" spans="2:3" x14ac:dyDescent="0.2">
      <c r="B11" s="22">
        <v>42299</v>
      </c>
      <c r="C11" s="16">
        <v>1</v>
      </c>
    </row>
    <row r="12" spans="2:3" x14ac:dyDescent="0.2">
      <c r="B12" s="22">
        <v>42327</v>
      </c>
      <c r="C12" s="16">
        <v>2</v>
      </c>
    </row>
    <row r="13" spans="2:3" x14ac:dyDescent="0.2">
      <c r="B13" s="22">
        <v>42418</v>
      </c>
      <c r="C13" s="16">
        <v>3</v>
      </c>
    </row>
    <row r="14" spans="2:3" x14ac:dyDescent="0.2">
      <c r="B14" s="22">
        <v>42446</v>
      </c>
      <c r="C14" s="16">
        <v>3</v>
      </c>
    </row>
    <row r="15" spans="2:3" x14ac:dyDescent="0.2">
      <c r="B15" s="22">
        <v>42488</v>
      </c>
      <c r="C15" s="16">
        <v>2</v>
      </c>
    </row>
    <row r="16" spans="2:3" x14ac:dyDescent="0.2">
      <c r="B16" s="22">
        <v>42667</v>
      </c>
      <c r="C16" s="16">
        <v>1</v>
      </c>
    </row>
    <row r="17" spans="2:3" x14ac:dyDescent="0.2">
      <c r="B17" s="22">
        <v>42698</v>
      </c>
      <c r="C17" s="16">
        <v>12</v>
      </c>
    </row>
    <row r="18" spans="2:3" x14ac:dyDescent="0.2">
      <c r="B18" s="22">
        <v>42719</v>
      </c>
      <c r="C18" s="16">
        <v>3</v>
      </c>
    </row>
    <row r="19" spans="2:3" x14ac:dyDescent="0.2">
      <c r="B19" s="22">
        <v>42782</v>
      </c>
      <c r="C19" s="16">
        <v>3</v>
      </c>
    </row>
    <row r="20" spans="2:3" x14ac:dyDescent="0.2">
      <c r="B20" s="22">
        <v>42824</v>
      </c>
      <c r="C20" s="16">
        <v>2</v>
      </c>
    </row>
    <row r="21" spans="2:3" x14ac:dyDescent="0.2">
      <c r="B21" s="22">
        <v>42852</v>
      </c>
      <c r="C21" s="16">
        <v>2</v>
      </c>
    </row>
    <row r="22" spans="2:3" x14ac:dyDescent="0.2">
      <c r="B22" s="22">
        <v>42873</v>
      </c>
      <c r="C22" s="16">
        <v>3</v>
      </c>
    </row>
    <row r="23" spans="2:3" x14ac:dyDescent="0.2">
      <c r="B23" s="22">
        <v>42999</v>
      </c>
      <c r="C23" s="16">
        <v>7</v>
      </c>
    </row>
    <row r="24" spans="2:3" x14ac:dyDescent="0.2">
      <c r="B24" s="22">
        <v>43062</v>
      </c>
      <c r="C24" s="16">
        <v>4</v>
      </c>
    </row>
    <row r="25" spans="2:3" x14ac:dyDescent="0.2">
      <c r="B25" s="22">
        <v>43083</v>
      </c>
      <c r="C25" s="16">
        <v>2</v>
      </c>
    </row>
    <row r="26" spans="2:3" x14ac:dyDescent="0.2">
      <c r="B26" s="22">
        <v>43125</v>
      </c>
      <c r="C26" s="16">
        <v>2</v>
      </c>
    </row>
    <row r="27" spans="2:3" x14ac:dyDescent="0.2">
      <c r="B27" s="22">
        <v>43181</v>
      </c>
      <c r="C27" s="16">
        <v>2</v>
      </c>
    </row>
    <row r="28" spans="2:3" x14ac:dyDescent="0.2">
      <c r="B28" s="22">
        <v>43216</v>
      </c>
      <c r="C28" s="16">
        <v>5</v>
      </c>
    </row>
    <row r="29" spans="2:3" x14ac:dyDescent="0.2">
      <c r="B29" s="22">
        <v>43270</v>
      </c>
      <c r="C29" s="16">
        <v>15</v>
      </c>
    </row>
    <row r="30" spans="2:3" x14ac:dyDescent="0.2">
      <c r="B30" s="22" t="s">
        <v>134</v>
      </c>
      <c r="C30" s="16">
        <v>82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6629F-662B-2142-AD26-58E836B50DE9}">
  <dimension ref="B2:H34"/>
  <sheetViews>
    <sheetView workbookViewId="0"/>
  </sheetViews>
  <sheetFormatPr baseColWidth="10" defaultRowHeight="16" x14ac:dyDescent="0.2"/>
  <cols>
    <col min="2" max="2" width="22.6640625" customWidth="1"/>
    <col min="5" max="5" width="13" bestFit="1" customWidth="1"/>
    <col min="6" max="7" width="8.5" bestFit="1" customWidth="1"/>
  </cols>
  <sheetData>
    <row r="2" spans="2:8" x14ac:dyDescent="0.2">
      <c r="B2" s="3" t="s">
        <v>9</v>
      </c>
      <c r="C2" s="3" t="s">
        <v>135</v>
      </c>
      <c r="E2" s="3"/>
      <c r="F2" s="3"/>
      <c r="G2" s="3"/>
      <c r="H2" s="3"/>
    </row>
    <row r="3" spans="2:8" x14ac:dyDescent="0.2">
      <c r="B3" s="12" t="s">
        <v>36</v>
      </c>
      <c r="C3" s="24">
        <f>SUMIF(Motioner[[#Data],[Område]],'C'!B3,Motioner[[#Data],[C]])</f>
        <v>0</v>
      </c>
    </row>
    <row r="4" spans="2:8" x14ac:dyDescent="0.2">
      <c r="B4" s="12" t="s">
        <v>33</v>
      </c>
      <c r="C4" s="24">
        <f>SUMIF(Motioner[[#Data],[Område]],'C'!B4,Motioner[[#Data],[C]])</f>
        <v>0</v>
      </c>
    </row>
    <row r="5" spans="2:8" x14ac:dyDescent="0.2">
      <c r="B5" s="12" t="s">
        <v>10</v>
      </c>
      <c r="C5" s="24">
        <f>SUMIF(Motioner[[#Data],[Område]],'C'!B5,Motioner[[#Data],[C]])</f>
        <v>0</v>
      </c>
    </row>
    <row r="6" spans="2:8" x14ac:dyDescent="0.2">
      <c r="B6" s="12" t="s">
        <v>14</v>
      </c>
      <c r="C6" s="24">
        <f>SUMIF(Motioner[[#Data],[Område]],'C'!B6,Motioner[[#Data],[C]])</f>
        <v>0</v>
      </c>
    </row>
    <row r="7" spans="2:8" x14ac:dyDescent="0.2">
      <c r="B7" s="12" t="s">
        <v>98</v>
      </c>
      <c r="C7" s="24">
        <f>SUMIF(Motioner[[#Data],[Område]],'C'!B7,Motioner[[#Data],[C]])</f>
        <v>0</v>
      </c>
    </row>
    <row r="8" spans="2:8" x14ac:dyDescent="0.2">
      <c r="B8" s="12" t="s">
        <v>29</v>
      </c>
      <c r="C8" s="24">
        <f>SUMIF(Motioner[[#Data],[Område]],'C'!B8,Motioner[[#Data],[C]])</f>
        <v>0</v>
      </c>
      <c r="E8" s="21" t="s">
        <v>133</v>
      </c>
      <c r="F8" t="s">
        <v>145</v>
      </c>
    </row>
    <row r="9" spans="2:8" x14ac:dyDescent="0.2">
      <c r="B9" s="12" t="s">
        <v>24</v>
      </c>
      <c r="C9" s="24">
        <f>SUMIF(Motioner[[#Data],[Område]],'C'!B9,Motioner[[#Data],[C]])</f>
        <v>0</v>
      </c>
      <c r="E9" s="22">
        <v>42033</v>
      </c>
      <c r="F9" s="16"/>
    </row>
    <row r="10" spans="2:8" x14ac:dyDescent="0.2">
      <c r="B10" s="12" t="s">
        <v>124</v>
      </c>
      <c r="C10" s="24">
        <f>SUMIF(Motioner[[#Data],[Område]],'C'!B10,Motioner[[#Data],[C]])</f>
        <v>0</v>
      </c>
      <c r="E10" s="22">
        <v>42047</v>
      </c>
      <c r="F10" s="16"/>
    </row>
    <row r="11" spans="2:8" x14ac:dyDescent="0.2">
      <c r="B11" s="12" t="s">
        <v>112</v>
      </c>
      <c r="C11" s="24">
        <f>SUMIF(Motioner[[#Data],[Område]],'C'!B11,Motioner[[#Data],[C]])</f>
        <v>0</v>
      </c>
      <c r="E11" s="22">
        <v>42082</v>
      </c>
      <c r="F11" s="16"/>
    </row>
    <row r="12" spans="2:8" x14ac:dyDescent="0.2">
      <c r="B12" s="12" t="s">
        <v>100</v>
      </c>
      <c r="C12" s="24">
        <f>SUMIF(Motioner[[#Data],[Område]],'C'!B12,Motioner[[#Data],[C]])</f>
        <v>1</v>
      </c>
      <c r="E12" s="22">
        <v>42158</v>
      </c>
      <c r="F12" s="16"/>
    </row>
    <row r="13" spans="2:8" x14ac:dyDescent="0.2">
      <c r="B13" s="12" t="s">
        <v>21</v>
      </c>
      <c r="C13" s="24">
        <f>SUMIF(Motioner[[#Data],[Område]],'C'!B13,Motioner[[#Data],[C]])</f>
        <v>0</v>
      </c>
      <c r="E13" s="22">
        <v>42171</v>
      </c>
      <c r="F13" s="16"/>
    </row>
    <row r="14" spans="2:8" x14ac:dyDescent="0.2">
      <c r="B14" s="12" t="s">
        <v>74</v>
      </c>
      <c r="C14" s="24">
        <f>SUMIF(Motioner[[#Data],[Område]],'C'!B14,Motioner[[#Data],[C]])</f>
        <v>0</v>
      </c>
      <c r="E14" s="22">
        <v>42271</v>
      </c>
      <c r="F14" s="16"/>
    </row>
    <row r="15" spans="2:8" x14ac:dyDescent="0.2">
      <c r="B15" s="12" t="s">
        <v>79</v>
      </c>
      <c r="C15" s="24">
        <f>SUMIF(Motioner[[#Data],[Område]],'C'!B15,Motioner[[#Data],[C]])</f>
        <v>0</v>
      </c>
      <c r="E15" s="22">
        <v>42299</v>
      </c>
      <c r="F15" s="16"/>
    </row>
    <row r="16" spans="2:8" x14ac:dyDescent="0.2">
      <c r="B16" s="12" t="s">
        <v>51</v>
      </c>
      <c r="C16" s="24">
        <f>SUMIF(Motioner[[#Data],[Område]],'C'!B16,Motioner[[#Data],[C]])</f>
        <v>0</v>
      </c>
      <c r="E16" s="22">
        <v>42327</v>
      </c>
      <c r="F16" s="16"/>
    </row>
    <row r="17" spans="2:6" x14ac:dyDescent="0.2">
      <c r="B17" s="12" t="s">
        <v>96</v>
      </c>
      <c r="C17" s="24">
        <f>SUMIF(Motioner[[#Data],[Område]],'C'!B17,Motioner[[#Data],[C]])</f>
        <v>0</v>
      </c>
      <c r="E17" s="22">
        <v>42418</v>
      </c>
      <c r="F17" s="16"/>
    </row>
    <row r="18" spans="2:6" x14ac:dyDescent="0.2">
      <c r="B18" s="12" t="s">
        <v>16</v>
      </c>
      <c r="C18" s="24">
        <f>SUMIF(Motioner[[#Data],[Område]],'C'!B18,Motioner[[#Data],[C]])</f>
        <v>0</v>
      </c>
      <c r="E18" s="22">
        <v>42446</v>
      </c>
      <c r="F18" s="16"/>
    </row>
    <row r="19" spans="2:6" x14ac:dyDescent="0.2">
      <c r="B19" s="12" t="s">
        <v>107</v>
      </c>
      <c r="C19" s="24">
        <f>SUMIF(Motioner[[#Data],[Område]],'C'!B19,Motioner[[#Data],[C]])</f>
        <v>1</v>
      </c>
      <c r="E19" s="22">
        <v>42488</v>
      </c>
      <c r="F19" s="16"/>
    </row>
    <row r="20" spans="2:6" x14ac:dyDescent="0.2">
      <c r="B20" s="12" t="s">
        <v>13</v>
      </c>
      <c r="C20" s="24">
        <f>SUMIF(Motioner[[#Data],[Område]],'C'!B20,Motioner[[#Data],[C]])</f>
        <v>0</v>
      </c>
      <c r="E20" s="22">
        <v>42667</v>
      </c>
      <c r="F20" s="16"/>
    </row>
    <row r="21" spans="2:6" x14ac:dyDescent="0.2">
      <c r="B21" s="12" t="s">
        <v>18</v>
      </c>
      <c r="C21" s="24">
        <f>SUMIF(Motioner[[#Data],[Område]],'C'!B21,Motioner[[#Data],[C]])</f>
        <v>0</v>
      </c>
      <c r="E21" s="22">
        <v>42698</v>
      </c>
      <c r="F21" s="16">
        <v>1</v>
      </c>
    </row>
    <row r="22" spans="2:6" x14ac:dyDescent="0.2">
      <c r="B22" s="12" t="s">
        <v>109</v>
      </c>
      <c r="C22" s="24">
        <f>SUMIF(Motioner[[#Data],[Område]],'C'!B22,Motioner[[#Data],[C]])</f>
        <v>0</v>
      </c>
      <c r="E22" s="22">
        <v>42719</v>
      </c>
      <c r="F22" s="16">
        <v>1</v>
      </c>
    </row>
    <row r="23" spans="2:6" x14ac:dyDescent="0.2">
      <c r="B23" s="12" t="s">
        <v>42</v>
      </c>
      <c r="C23" s="24">
        <f>SUMIF(Motioner[[#Data],[Område]],'C'!B23,Motioner[[#Data],[C]])</f>
        <v>0</v>
      </c>
      <c r="E23" s="22">
        <v>42782</v>
      </c>
      <c r="F23" s="16"/>
    </row>
    <row r="24" spans="2:6" x14ac:dyDescent="0.2">
      <c r="B24" s="12" t="s">
        <v>65</v>
      </c>
      <c r="C24" s="24">
        <f>SUMIF(Motioner[[#Data],[Område]],'C'!B24,Motioner[[#Data],[C]])</f>
        <v>0</v>
      </c>
      <c r="E24" s="22">
        <v>42824</v>
      </c>
      <c r="F24" s="16"/>
    </row>
    <row r="25" spans="2:6" x14ac:dyDescent="0.2">
      <c r="B25" s="12" t="s">
        <v>118</v>
      </c>
      <c r="C25" s="24">
        <f>SUMIF(Motioner[[#Data],[Område]],'C'!B25,Motioner[[#Data],[C]])</f>
        <v>0</v>
      </c>
      <c r="E25" s="22">
        <v>42852</v>
      </c>
      <c r="F25" s="16"/>
    </row>
    <row r="26" spans="2:6" x14ac:dyDescent="0.2">
      <c r="B26" s="12" t="s">
        <v>67</v>
      </c>
      <c r="C26" s="24">
        <f>SUMIF(Motioner[[#Data],[Område]],'C'!B26,Motioner[[#Data],[C]])</f>
        <v>0</v>
      </c>
      <c r="E26" s="22">
        <v>42873</v>
      </c>
      <c r="F26" s="16"/>
    </row>
    <row r="27" spans="2:6" x14ac:dyDescent="0.2">
      <c r="B27" s="12" t="s">
        <v>26</v>
      </c>
      <c r="C27" s="24">
        <f>SUMIF(Motioner[[#Data],[Område]],'C'!B27,Motioner[[#Data],[C]])</f>
        <v>0</v>
      </c>
      <c r="E27" s="22">
        <v>42999</v>
      </c>
      <c r="F27" s="16"/>
    </row>
    <row r="28" spans="2:6" x14ac:dyDescent="0.2">
      <c r="B28" s="12" t="s">
        <v>70</v>
      </c>
      <c r="C28" s="24">
        <f>SUMIF(Motioner[[#Data],[Område]],'C'!B28,Motioner[[#Data],[C]])</f>
        <v>0</v>
      </c>
      <c r="E28" s="22">
        <v>43062</v>
      </c>
      <c r="F28" s="16"/>
    </row>
    <row r="29" spans="2:6" x14ac:dyDescent="0.2">
      <c r="B29" s="12" t="s">
        <v>59</v>
      </c>
      <c r="C29" s="24">
        <f>SUMIF(Motioner[[#Data],[Område]],'C'!B29,Motioner[[#Data],[C]])</f>
        <v>0</v>
      </c>
      <c r="E29" s="22">
        <v>43083</v>
      </c>
      <c r="F29" s="16"/>
    </row>
    <row r="30" spans="2:6" x14ac:dyDescent="0.2">
      <c r="B30" s="12" t="s">
        <v>47</v>
      </c>
      <c r="C30" s="24">
        <f>SUMIF(Motioner[[#Data],[Område]],'C'!B30,Motioner[[#Data],[C]])</f>
        <v>0</v>
      </c>
      <c r="E30" s="22">
        <v>43125</v>
      </c>
      <c r="F30" s="16"/>
    </row>
    <row r="31" spans="2:6" x14ac:dyDescent="0.2">
      <c r="B31" s="12" t="s">
        <v>103</v>
      </c>
      <c r="C31" s="24">
        <f>SUMIF(Motioner[[#Data],[Område]],'C'!B31,Motioner[[#Data],[C]])</f>
        <v>0</v>
      </c>
      <c r="E31" s="22">
        <v>43181</v>
      </c>
      <c r="F31" s="16"/>
    </row>
    <row r="32" spans="2:6" x14ac:dyDescent="0.2">
      <c r="B32" s="12" t="s">
        <v>127</v>
      </c>
      <c r="C32" s="24">
        <f>SUMIF(Motioner[[#Data],[Område]],'C'!B32,Motioner[[#Data],[C]])</f>
        <v>0</v>
      </c>
      <c r="E32" s="22">
        <v>43216</v>
      </c>
      <c r="F32" s="16"/>
    </row>
    <row r="33" spans="2:6" x14ac:dyDescent="0.2">
      <c r="B33" s="12" t="s">
        <v>31</v>
      </c>
      <c r="C33" s="24">
        <f>SUMIF(Motioner[[#Data],[Område]],'C'!B33,Motioner[[#Data],[C]])</f>
        <v>0</v>
      </c>
      <c r="E33" s="22">
        <v>43270</v>
      </c>
      <c r="F33" s="16"/>
    </row>
    <row r="34" spans="2:6" x14ac:dyDescent="0.2">
      <c r="B34" s="12" t="s">
        <v>90</v>
      </c>
      <c r="C34" s="24">
        <f>SUMIF(Motioner[[#Data],[Område]],'C'!B34,Motioner[[#Data],[C]])</f>
        <v>0</v>
      </c>
      <c r="E34" s="22" t="s">
        <v>134</v>
      </c>
      <c r="F34" s="16">
        <v>2</v>
      </c>
    </row>
  </sheetData>
  <conditionalFormatting sqref="C3:C34">
    <cfRule type="dataBar" priority="1">
      <dataBar>
        <cfvo type="min"/>
        <cfvo type="num" val="12"/>
        <color rgb="FF638EC6"/>
      </dataBar>
      <extLst>
        <ext xmlns:x14="http://schemas.microsoft.com/office/spreadsheetml/2009/9/main" uri="{B025F937-C7B1-47D3-B67F-A62EFF666E3E}">
          <x14:id>{BC92156D-403B-BD41-A5E5-766951C64742}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92156D-403B-BD41-A5E5-766951C64742}">
            <x14:dataBar minLength="0" maxLength="100" gradient="0">
              <x14:cfvo type="autoMin"/>
              <x14:cfvo type="num">
                <xm:f>12</xm:f>
              </x14:cfvo>
              <x14:negativeFillColor rgb="FFFF0000"/>
              <x14:axisColor rgb="FF000000"/>
            </x14:dataBar>
          </x14:cfRule>
          <xm:sqref>C3:C34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4CADB-6AC5-9A47-B801-E022F0188B7D}">
  <dimension ref="B2:H34"/>
  <sheetViews>
    <sheetView workbookViewId="0"/>
  </sheetViews>
  <sheetFormatPr baseColWidth="10" defaultRowHeight="16" x14ac:dyDescent="0.2"/>
  <cols>
    <col min="2" max="2" width="22.6640625" customWidth="1"/>
    <col min="5" max="5" width="13" bestFit="1" customWidth="1"/>
    <col min="6" max="7" width="10" bestFit="1" customWidth="1"/>
  </cols>
  <sheetData>
    <row r="2" spans="2:8" x14ac:dyDescent="0.2">
      <c r="B2" s="3" t="s">
        <v>9</v>
      </c>
      <c r="C2" s="3" t="s">
        <v>135</v>
      </c>
      <c r="E2" s="3"/>
      <c r="F2" s="3"/>
      <c r="G2" s="3"/>
      <c r="H2" s="3"/>
    </row>
    <row r="3" spans="2:8" x14ac:dyDescent="0.2">
      <c r="B3" s="12" t="s">
        <v>36</v>
      </c>
      <c r="C3" s="24">
        <f>SUMIF(Motioner[[#Data],[Område]],KD!B3,Motioner[[#Data],[KD]])</f>
        <v>0</v>
      </c>
    </row>
    <row r="4" spans="2:8" x14ac:dyDescent="0.2">
      <c r="B4" s="12" t="s">
        <v>33</v>
      </c>
      <c r="C4" s="24">
        <f>SUMIF(Motioner[[#Data],[Område]],KD!B4,Motioner[[#Data],[KD]])</f>
        <v>0</v>
      </c>
    </row>
    <row r="5" spans="2:8" x14ac:dyDescent="0.2">
      <c r="B5" s="12" t="s">
        <v>10</v>
      </c>
      <c r="C5" s="24">
        <f>SUMIF(Motioner[[#Data],[Område]],KD!B5,Motioner[[#Data],[KD]])</f>
        <v>0</v>
      </c>
    </row>
    <row r="6" spans="2:8" x14ac:dyDescent="0.2">
      <c r="B6" s="12" t="s">
        <v>14</v>
      </c>
      <c r="C6" s="24">
        <f>SUMIF(Motioner[[#Data],[Område]],KD!B6,Motioner[[#Data],[KD]])</f>
        <v>1</v>
      </c>
    </row>
    <row r="7" spans="2:8" x14ac:dyDescent="0.2">
      <c r="B7" s="12" t="s">
        <v>98</v>
      </c>
      <c r="C7" s="24">
        <f>SUMIF(Motioner[[#Data],[Område]],KD!B7,Motioner[[#Data],[KD]])</f>
        <v>0</v>
      </c>
    </row>
    <row r="8" spans="2:8" x14ac:dyDescent="0.2">
      <c r="B8" s="12" t="s">
        <v>29</v>
      </c>
      <c r="C8" s="24">
        <f>SUMIF(Motioner[[#Data],[Område]],KD!B8,Motioner[[#Data],[KD]])</f>
        <v>0</v>
      </c>
      <c r="E8" s="21" t="s">
        <v>133</v>
      </c>
      <c r="F8" t="s">
        <v>146</v>
      </c>
    </row>
    <row r="9" spans="2:8" x14ac:dyDescent="0.2">
      <c r="B9" s="12" t="s">
        <v>24</v>
      </c>
      <c r="C9" s="24">
        <f>SUMIF(Motioner[[#Data],[Område]],KD!B9,Motioner[[#Data],[KD]])</f>
        <v>0</v>
      </c>
      <c r="E9" s="22">
        <v>42033</v>
      </c>
      <c r="F9" s="16"/>
    </row>
    <row r="10" spans="2:8" x14ac:dyDescent="0.2">
      <c r="B10" s="12" t="s">
        <v>124</v>
      </c>
      <c r="C10" s="24">
        <f>SUMIF(Motioner[[#Data],[Område]],KD!B10,Motioner[[#Data],[KD]])</f>
        <v>0</v>
      </c>
      <c r="E10" s="22">
        <v>42047</v>
      </c>
      <c r="F10" s="16"/>
    </row>
    <row r="11" spans="2:8" x14ac:dyDescent="0.2">
      <c r="B11" s="12" t="s">
        <v>112</v>
      </c>
      <c r="C11" s="24">
        <f>SUMIF(Motioner[[#Data],[Område]],KD!B11,Motioner[[#Data],[KD]])</f>
        <v>0</v>
      </c>
      <c r="E11" s="22">
        <v>42082</v>
      </c>
      <c r="F11" s="16"/>
    </row>
    <row r="12" spans="2:8" x14ac:dyDescent="0.2">
      <c r="B12" s="12" t="s">
        <v>100</v>
      </c>
      <c r="C12" s="24">
        <f>SUMIF(Motioner[[#Data],[Område]],KD!B12,Motioner[[#Data],[KD]])</f>
        <v>0</v>
      </c>
      <c r="E12" s="22">
        <v>42158</v>
      </c>
      <c r="F12" s="16"/>
    </row>
    <row r="13" spans="2:8" x14ac:dyDescent="0.2">
      <c r="B13" s="12" t="s">
        <v>21</v>
      </c>
      <c r="C13" s="24">
        <f>SUMIF(Motioner[[#Data],[Område]],KD!B13,Motioner[[#Data],[KD]])</f>
        <v>0</v>
      </c>
      <c r="E13" s="22">
        <v>42171</v>
      </c>
      <c r="F13" s="16"/>
    </row>
    <row r="14" spans="2:8" x14ac:dyDescent="0.2">
      <c r="B14" s="12" t="s">
        <v>74</v>
      </c>
      <c r="C14" s="24">
        <f>SUMIF(Motioner[[#Data],[Område]],KD!B14,Motioner[[#Data],[KD]])</f>
        <v>0</v>
      </c>
      <c r="E14" s="22">
        <v>42271</v>
      </c>
      <c r="F14" s="16"/>
    </row>
    <row r="15" spans="2:8" x14ac:dyDescent="0.2">
      <c r="B15" s="12" t="s">
        <v>79</v>
      </c>
      <c r="C15" s="24">
        <f>SUMIF(Motioner[[#Data],[Område]],KD!B15,Motioner[[#Data],[KD]])</f>
        <v>0</v>
      </c>
      <c r="E15" s="22">
        <v>42299</v>
      </c>
      <c r="F15" s="16"/>
    </row>
    <row r="16" spans="2:8" x14ac:dyDescent="0.2">
      <c r="B16" s="12" t="s">
        <v>51</v>
      </c>
      <c r="C16" s="24">
        <f>SUMIF(Motioner[[#Data],[Område]],KD!B16,Motioner[[#Data],[KD]])</f>
        <v>0</v>
      </c>
      <c r="E16" s="22">
        <v>42327</v>
      </c>
      <c r="F16" s="16"/>
    </row>
    <row r="17" spans="2:6" x14ac:dyDescent="0.2">
      <c r="B17" s="12" t="s">
        <v>96</v>
      </c>
      <c r="C17" s="24">
        <f>SUMIF(Motioner[[#Data],[Område]],KD!B17,Motioner[[#Data],[KD]])</f>
        <v>1</v>
      </c>
      <c r="E17" s="22">
        <v>42418</v>
      </c>
      <c r="F17" s="16"/>
    </row>
    <row r="18" spans="2:6" x14ac:dyDescent="0.2">
      <c r="B18" s="12" t="s">
        <v>16</v>
      </c>
      <c r="C18" s="24">
        <f>SUMIF(Motioner[[#Data],[Område]],KD!B18,Motioner[[#Data],[KD]])</f>
        <v>0</v>
      </c>
      <c r="E18" s="22">
        <v>42446</v>
      </c>
      <c r="F18" s="16"/>
    </row>
    <row r="19" spans="2:6" x14ac:dyDescent="0.2">
      <c r="B19" s="12" t="s">
        <v>107</v>
      </c>
      <c r="C19" s="24">
        <f>SUMIF(Motioner[[#Data],[Område]],KD!B19,Motioner[[#Data],[KD]])</f>
        <v>0</v>
      </c>
      <c r="E19" s="22">
        <v>42488</v>
      </c>
      <c r="F19" s="16"/>
    </row>
    <row r="20" spans="2:6" x14ac:dyDescent="0.2">
      <c r="B20" s="12" t="s">
        <v>13</v>
      </c>
      <c r="C20" s="24">
        <f>SUMIF(Motioner[[#Data],[Område]],KD!B20,Motioner[[#Data],[KD]])</f>
        <v>0</v>
      </c>
      <c r="E20" s="22">
        <v>42667</v>
      </c>
      <c r="F20" s="16"/>
    </row>
    <row r="21" spans="2:6" x14ac:dyDescent="0.2">
      <c r="B21" s="12" t="s">
        <v>18</v>
      </c>
      <c r="C21" s="24">
        <f>SUMIF(Motioner[[#Data],[Område]],KD!B21,Motioner[[#Data],[KD]])</f>
        <v>0</v>
      </c>
      <c r="E21" s="22">
        <v>42698</v>
      </c>
      <c r="F21" s="16">
        <v>1</v>
      </c>
    </row>
    <row r="22" spans="2:6" x14ac:dyDescent="0.2">
      <c r="B22" s="12" t="s">
        <v>109</v>
      </c>
      <c r="C22" s="24">
        <f>SUMIF(Motioner[[#Data],[Område]],KD!B22,Motioner[[#Data],[KD]])</f>
        <v>0</v>
      </c>
      <c r="E22" s="22">
        <v>42719</v>
      </c>
      <c r="F22" s="16"/>
    </row>
    <row r="23" spans="2:6" x14ac:dyDescent="0.2">
      <c r="B23" s="12" t="s">
        <v>42</v>
      </c>
      <c r="C23" s="24">
        <f>SUMIF(Motioner[[#Data],[Område]],KD!B23,Motioner[[#Data],[KD]])</f>
        <v>0</v>
      </c>
      <c r="E23" s="22">
        <v>42782</v>
      </c>
      <c r="F23" s="16">
        <v>1</v>
      </c>
    </row>
    <row r="24" spans="2:6" x14ac:dyDescent="0.2">
      <c r="B24" s="12" t="s">
        <v>65</v>
      </c>
      <c r="C24" s="24">
        <f>SUMIF(Motioner[[#Data],[Område]],KD!B24,Motioner[[#Data],[KD]])</f>
        <v>0</v>
      </c>
      <c r="E24" s="22">
        <v>42824</v>
      </c>
      <c r="F24" s="16">
        <v>1</v>
      </c>
    </row>
    <row r="25" spans="2:6" x14ac:dyDescent="0.2">
      <c r="B25" s="12" t="s">
        <v>118</v>
      </c>
      <c r="C25" s="24">
        <f>SUMIF(Motioner[[#Data],[Område]],KD!B25,Motioner[[#Data],[KD]])</f>
        <v>0</v>
      </c>
      <c r="E25" s="22">
        <v>42852</v>
      </c>
      <c r="F25" s="16"/>
    </row>
    <row r="26" spans="2:6" x14ac:dyDescent="0.2">
      <c r="B26" s="12" t="s">
        <v>67</v>
      </c>
      <c r="C26" s="24">
        <f>SUMIF(Motioner[[#Data],[Område]],KD!B26,Motioner[[#Data],[KD]])</f>
        <v>0</v>
      </c>
      <c r="E26" s="22">
        <v>42873</v>
      </c>
      <c r="F26" s="16"/>
    </row>
    <row r="27" spans="2:6" x14ac:dyDescent="0.2">
      <c r="B27" s="12" t="s">
        <v>26</v>
      </c>
      <c r="C27" s="24">
        <f>SUMIF(Motioner[[#Data],[Område]],KD!B27,Motioner[[#Data],[KD]])</f>
        <v>1</v>
      </c>
      <c r="E27" s="22">
        <v>42999</v>
      </c>
      <c r="F27" s="16"/>
    </row>
    <row r="28" spans="2:6" x14ac:dyDescent="0.2">
      <c r="B28" s="12" t="s">
        <v>70</v>
      </c>
      <c r="C28" s="24">
        <f>SUMIF(Motioner[[#Data],[Område]],KD!B28,Motioner[[#Data],[KD]])</f>
        <v>0</v>
      </c>
      <c r="E28" s="22">
        <v>43062</v>
      </c>
      <c r="F28" s="16"/>
    </row>
    <row r="29" spans="2:6" x14ac:dyDescent="0.2">
      <c r="B29" s="12" t="s">
        <v>59</v>
      </c>
      <c r="C29" s="24">
        <f>SUMIF(Motioner[[#Data],[Område]],KD!B29,Motioner[[#Data],[KD]])</f>
        <v>0</v>
      </c>
      <c r="E29" s="22">
        <v>43083</v>
      </c>
      <c r="F29" s="16"/>
    </row>
    <row r="30" spans="2:6" x14ac:dyDescent="0.2">
      <c r="B30" s="12" t="s">
        <v>47</v>
      </c>
      <c r="C30" s="24">
        <f>SUMIF(Motioner[[#Data],[Område]],KD!B30,Motioner[[#Data],[KD]])</f>
        <v>0</v>
      </c>
      <c r="E30" s="22">
        <v>43125</v>
      </c>
      <c r="F30" s="16"/>
    </row>
    <row r="31" spans="2:6" x14ac:dyDescent="0.2">
      <c r="B31" s="12" t="s">
        <v>103</v>
      </c>
      <c r="C31" s="24">
        <f>SUMIF(Motioner[[#Data],[Område]],KD!B31,Motioner[[#Data],[KD]])</f>
        <v>0</v>
      </c>
      <c r="E31" s="22">
        <v>43181</v>
      </c>
      <c r="F31" s="16"/>
    </row>
    <row r="32" spans="2:6" x14ac:dyDescent="0.2">
      <c r="B32" s="12" t="s">
        <v>127</v>
      </c>
      <c r="C32" s="24">
        <f>SUMIF(Motioner[[#Data],[Område]],KD!B32,Motioner[[#Data],[KD]])</f>
        <v>0</v>
      </c>
      <c r="E32" s="22">
        <v>43216</v>
      </c>
      <c r="F32" s="16"/>
    </row>
    <row r="33" spans="2:6" x14ac:dyDescent="0.2">
      <c r="B33" s="12" t="s">
        <v>31</v>
      </c>
      <c r="C33" s="24">
        <f>SUMIF(Motioner[[#Data],[Område]],KD!B33,Motioner[[#Data],[KD]])</f>
        <v>0</v>
      </c>
      <c r="E33" s="22">
        <v>43270</v>
      </c>
      <c r="F33" s="16"/>
    </row>
    <row r="34" spans="2:6" x14ac:dyDescent="0.2">
      <c r="B34" s="12" t="s">
        <v>90</v>
      </c>
      <c r="C34" s="24">
        <f>SUMIF(Motioner[[#Data],[Område]],KD!B34,Motioner[[#Data],[KD]])</f>
        <v>0</v>
      </c>
      <c r="E34" s="22" t="s">
        <v>134</v>
      </c>
      <c r="F34" s="16">
        <v>3</v>
      </c>
    </row>
  </sheetData>
  <conditionalFormatting sqref="C3:C34">
    <cfRule type="dataBar" priority="1">
      <dataBar>
        <cfvo type="min"/>
        <cfvo type="num" val="12"/>
        <color rgb="FF638EC6"/>
      </dataBar>
      <extLst>
        <ext xmlns:x14="http://schemas.microsoft.com/office/spreadsheetml/2009/9/main" uri="{B025F937-C7B1-47D3-B67F-A62EFF666E3E}">
          <x14:id>{0C0ED594-710E-814C-B293-A670779CA3E3}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0ED594-710E-814C-B293-A670779CA3E3}">
            <x14:dataBar minLength="0" maxLength="100" gradient="0">
              <x14:cfvo type="autoMin"/>
              <x14:cfvo type="num">
                <xm:f>12</xm:f>
              </x14:cfvo>
              <x14:negativeFillColor rgb="FFFF0000"/>
              <x14:axisColor rgb="FF000000"/>
            </x14:dataBar>
          </x14:cfRule>
          <xm:sqref>C3:C34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C296B-2334-7F41-A0EF-DF8E4084555B}">
  <dimension ref="B2:H34"/>
  <sheetViews>
    <sheetView workbookViewId="0"/>
  </sheetViews>
  <sheetFormatPr baseColWidth="10" defaultRowHeight="16" x14ac:dyDescent="0.2"/>
  <cols>
    <col min="2" max="2" width="22.6640625" customWidth="1"/>
    <col min="5" max="5" width="13" bestFit="1" customWidth="1"/>
    <col min="6" max="6" width="8.33203125" bestFit="1" customWidth="1"/>
    <col min="7" max="7" width="8.5" bestFit="1" customWidth="1"/>
  </cols>
  <sheetData>
    <row r="2" spans="2:8" x14ac:dyDescent="0.2">
      <c r="B2" s="3" t="s">
        <v>9</v>
      </c>
      <c r="C2" s="3" t="s">
        <v>135</v>
      </c>
      <c r="E2" s="3"/>
      <c r="F2" s="3"/>
      <c r="G2" s="3"/>
      <c r="H2" s="3"/>
    </row>
    <row r="3" spans="2:8" x14ac:dyDescent="0.2">
      <c r="B3" s="12" t="s">
        <v>36</v>
      </c>
      <c r="C3" s="24">
        <f>SUMIF(Motioner[[#Data],[Område]],L!B3,Motioner[[#Data],[L]])</f>
        <v>0</v>
      </c>
    </row>
    <row r="4" spans="2:8" x14ac:dyDescent="0.2">
      <c r="B4" s="12" t="s">
        <v>33</v>
      </c>
      <c r="C4" s="24">
        <f>SUMIF(Motioner[[#Data],[Område]],L!B4,Motioner[[#Data],[L]])</f>
        <v>1</v>
      </c>
    </row>
    <row r="5" spans="2:8" x14ac:dyDescent="0.2">
      <c r="B5" s="12" t="s">
        <v>10</v>
      </c>
      <c r="C5" s="24">
        <f>SUMIF(Motioner[[#Data],[Område]],L!B5,Motioner[[#Data],[L]])</f>
        <v>0</v>
      </c>
    </row>
    <row r="6" spans="2:8" x14ac:dyDescent="0.2">
      <c r="B6" s="12" t="s">
        <v>14</v>
      </c>
      <c r="C6" s="24">
        <f>SUMIF(Motioner[[#Data],[Område]],L!B6,Motioner[[#Data],[L]])</f>
        <v>0</v>
      </c>
    </row>
    <row r="7" spans="2:8" x14ac:dyDescent="0.2">
      <c r="B7" s="12" t="s">
        <v>98</v>
      </c>
      <c r="C7" s="24">
        <f>SUMIF(Motioner[[#Data],[Område]],L!B7,Motioner[[#Data],[L]])</f>
        <v>0</v>
      </c>
    </row>
    <row r="8" spans="2:8" x14ac:dyDescent="0.2">
      <c r="B8" s="12" t="s">
        <v>29</v>
      </c>
      <c r="C8" s="24">
        <f>SUMIF(Motioner[[#Data],[Område]],L!B8,Motioner[[#Data],[L]])</f>
        <v>0</v>
      </c>
      <c r="E8" s="21" t="s">
        <v>133</v>
      </c>
      <c r="F8" t="s">
        <v>143</v>
      </c>
    </row>
    <row r="9" spans="2:8" x14ac:dyDescent="0.2">
      <c r="B9" s="12" t="s">
        <v>24</v>
      </c>
      <c r="C9" s="24">
        <f>SUMIF(Motioner[[#Data],[Område]],L!B9,Motioner[[#Data],[L]])</f>
        <v>0</v>
      </c>
      <c r="E9" s="22">
        <v>42033</v>
      </c>
      <c r="F9" s="16"/>
    </row>
    <row r="10" spans="2:8" x14ac:dyDescent="0.2">
      <c r="B10" s="12" t="s">
        <v>124</v>
      </c>
      <c r="C10" s="24">
        <f>SUMIF(Motioner[[#Data],[Område]],L!B10,Motioner[[#Data],[L]])</f>
        <v>0</v>
      </c>
      <c r="E10" s="22">
        <v>42047</v>
      </c>
      <c r="F10" s="16"/>
    </row>
    <row r="11" spans="2:8" x14ac:dyDescent="0.2">
      <c r="B11" s="12" t="s">
        <v>112</v>
      </c>
      <c r="C11" s="24">
        <f>SUMIF(Motioner[[#Data],[Område]],L!B11,Motioner[[#Data],[L]])</f>
        <v>0</v>
      </c>
      <c r="E11" s="22">
        <v>42082</v>
      </c>
      <c r="F11" s="16">
        <v>1</v>
      </c>
    </row>
    <row r="12" spans="2:8" x14ac:dyDescent="0.2">
      <c r="B12" s="12" t="s">
        <v>100</v>
      </c>
      <c r="C12" s="24">
        <f>SUMIF(Motioner[[#Data],[Område]],L!B12,Motioner[[#Data],[L]])</f>
        <v>0</v>
      </c>
      <c r="E12" s="22">
        <v>42158</v>
      </c>
      <c r="F12" s="16"/>
    </row>
    <row r="13" spans="2:8" x14ac:dyDescent="0.2">
      <c r="B13" s="12" t="s">
        <v>21</v>
      </c>
      <c r="C13" s="24">
        <f>SUMIF(Motioner[[#Data],[Område]],L!B13,Motioner[[#Data],[L]])</f>
        <v>1</v>
      </c>
      <c r="E13" s="22">
        <v>42171</v>
      </c>
      <c r="F13" s="16">
        <v>1</v>
      </c>
    </row>
    <row r="14" spans="2:8" x14ac:dyDescent="0.2">
      <c r="B14" s="12" t="s">
        <v>74</v>
      </c>
      <c r="C14" s="24">
        <f>SUMIF(Motioner[[#Data],[Område]],L!B14,Motioner[[#Data],[L]])</f>
        <v>0</v>
      </c>
      <c r="E14" s="22">
        <v>42271</v>
      </c>
      <c r="F14" s="16">
        <v>1</v>
      </c>
    </row>
    <row r="15" spans="2:8" x14ac:dyDescent="0.2">
      <c r="B15" s="12" t="s">
        <v>79</v>
      </c>
      <c r="C15" s="24">
        <f>SUMIF(Motioner[[#Data],[Område]],L!B15,Motioner[[#Data],[L]])</f>
        <v>0</v>
      </c>
      <c r="E15" s="22">
        <v>42299</v>
      </c>
      <c r="F15" s="16"/>
    </row>
    <row r="16" spans="2:8" x14ac:dyDescent="0.2">
      <c r="B16" s="12" t="s">
        <v>51</v>
      </c>
      <c r="C16" s="24">
        <f>SUMIF(Motioner[[#Data],[Område]],L!B16,Motioner[[#Data],[L]])</f>
        <v>0</v>
      </c>
      <c r="E16" s="22">
        <v>42327</v>
      </c>
      <c r="F16" s="16"/>
    </row>
    <row r="17" spans="2:6" x14ac:dyDescent="0.2">
      <c r="B17" s="12" t="s">
        <v>96</v>
      </c>
      <c r="C17" s="24">
        <f>SUMIF(Motioner[[#Data],[Område]],L!B17,Motioner[[#Data],[L]])</f>
        <v>0</v>
      </c>
      <c r="E17" s="22">
        <v>42418</v>
      </c>
      <c r="F17" s="16"/>
    </row>
    <row r="18" spans="2:6" x14ac:dyDescent="0.2">
      <c r="B18" s="12" t="s">
        <v>16</v>
      </c>
      <c r="C18" s="24">
        <f>SUMIF(Motioner[[#Data],[Område]],L!B18,Motioner[[#Data],[L]])</f>
        <v>0</v>
      </c>
      <c r="E18" s="22">
        <v>42446</v>
      </c>
      <c r="F18" s="16"/>
    </row>
    <row r="19" spans="2:6" x14ac:dyDescent="0.2">
      <c r="B19" s="12" t="s">
        <v>107</v>
      </c>
      <c r="C19" s="24">
        <f>SUMIF(Motioner[[#Data],[Område]],L!B19,Motioner[[#Data],[L]])</f>
        <v>0</v>
      </c>
      <c r="E19" s="22">
        <v>42488</v>
      </c>
      <c r="F19" s="16"/>
    </row>
    <row r="20" spans="2:6" x14ac:dyDescent="0.2">
      <c r="B20" s="12" t="s">
        <v>13</v>
      </c>
      <c r="C20" s="24">
        <f>SUMIF(Motioner[[#Data],[Område]],L!B20,Motioner[[#Data],[L]])</f>
        <v>1</v>
      </c>
      <c r="E20" s="22">
        <v>42667</v>
      </c>
      <c r="F20" s="16"/>
    </row>
    <row r="21" spans="2:6" x14ac:dyDescent="0.2">
      <c r="B21" s="12" t="s">
        <v>18</v>
      </c>
      <c r="C21" s="24">
        <f>SUMIF(Motioner[[#Data],[Område]],L!B21,Motioner[[#Data],[L]])</f>
        <v>0</v>
      </c>
      <c r="E21" s="22">
        <v>42698</v>
      </c>
      <c r="F21" s="16"/>
    </row>
    <row r="22" spans="2:6" x14ac:dyDescent="0.2">
      <c r="B22" s="12" t="s">
        <v>109</v>
      </c>
      <c r="C22" s="24">
        <f>SUMIF(Motioner[[#Data],[Område]],L!B22,Motioner[[#Data],[L]])</f>
        <v>0</v>
      </c>
      <c r="E22" s="22">
        <v>42719</v>
      </c>
      <c r="F22" s="16"/>
    </row>
    <row r="23" spans="2:6" x14ac:dyDescent="0.2">
      <c r="B23" s="12" t="s">
        <v>42</v>
      </c>
      <c r="C23" s="24">
        <f>SUMIF(Motioner[[#Data],[Område]],L!B23,Motioner[[#Data],[L]])</f>
        <v>0</v>
      </c>
      <c r="E23" s="22">
        <v>42782</v>
      </c>
      <c r="F23" s="16"/>
    </row>
    <row r="24" spans="2:6" x14ac:dyDescent="0.2">
      <c r="B24" s="12" t="s">
        <v>65</v>
      </c>
      <c r="C24" s="24">
        <f>SUMIF(Motioner[[#Data],[Område]],L!B24,Motioner[[#Data],[L]])</f>
        <v>0</v>
      </c>
      <c r="E24" s="22">
        <v>42824</v>
      </c>
      <c r="F24" s="16"/>
    </row>
    <row r="25" spans="2:6" x14ac:dyDescent="0.2">
      <c r="B25" s="12" t="s">
        <v>118</v>
      </c>
      <c r="C25" s="24">
        <f>SUMIF(Motioner[[#Data],[Område]],L!B25,Motioner[[#Data],[L]])</f>
        <v>0</v>
      </c>
      <c r="E25" s="22">
        <v>42852</v>
      </c>
      <c r="F25" s="16"/>
    </row>
    <row r="26" spans="2:6" x14ac:dyDescent="0.2">
      <c r="B26" s="12" t="s">
        <v>67</v>
      </c>
      <c r="C26" s="24">
        <f>SUMIF(Motioner[[#Data],[Område]],L!B26,Motioner[[#Data],[L]])</f>
        <v>0</v>
      </c>
      <c r="E26" s="22">
        <v>42873</v>
      </c>
      <c r="F26" s="16"/>
    </row>
    <row r="27" spans="2:6" x14ac:dyDescent="0.2">
      <c r="B27" s="12" t="s">
        <v>26</v>
      </c>
      <c r="C27" s="24">
        <f>SUMIF(Motioner[[#Data],[Område]],L!B27,Motioner[[#Data],[L]])</f>
        <v>0</v>
      </c>
      <c r="E27" s="22">
        <v>42999</v>
      </c>
      <c r="F27" s="16"/>
    </row>
    <row r="28" spans="2:6" x14ac:dyDescent="0.2">
      <c r="B28" s="12" t="s">
        <v>70</v>
      </c>
      <c r="C28" s="24">
        <f>SUMIF(Motioner[[#Data],[Område]],L!B28,Motioner[[#Data],[L]])</f>
        <v>0</v>
      </c>
      <c r="E28" s="22">
        <v>43062</v>
      </c>
      <c r="F28" s="16"/>
    </row>
    <row r="29" spans="2:6" x14ac:dyDescent="0.2">
      <c r="B29" s="12" t="s">
        <v>59</v>
      </c>
      <c r="C29" s="24">
        <f>SUMIF(Motioner[[#Data],[Område]],L!B29,Motioner[[#Data],[L]])</f>
        <v>1</v>
      </c>
      <c r="E29" s="22">
        <v>43083</v>
      </c>
      <c r="F29" s="16"/>
    </row>
    <row r="30" spans="2:6" x14ac:dyDescent="0.2">
      <c r="B30" s="12" t="s">
        <v>47</v>
      </c>
      <c r="C30" s="24">
        <f>SUMIF(Motioner[[#Data],[Område]],L!B30,Motioner[[#Data],[L]])</f>
        <v>0</v>
      </c>
      <c r="E30" s="22">
        <v>43125</v>
      </c>
      <c r="F30" s="16"/>
    </row>
    <row r="31" spans="2:6" x14ac:dyDescent="0.2">
      <c r="B31" s="12" t="s">
        <v>103</v>
      </c>
      <c r="C31" s="24">
        <f>SUMIF(Motioner[[#Data],[Område]],L!B31,Motioner[[#Data],[L]])</f>
        <v>0</v>
      </c>
      <c r="E31" s="22">
        <v>43181</v>
      </c>
      <c r="F31" s="16">
        <v>1</v>
      </c>
    </row>
    <row r="32" spans="2:6" x14ac:dyDescent="0.2">
      <c r="B32" s="12" t="s">
        <v>127</v>
      </c>
      <c r="C32" s="24">
        <f>SUMIF(Motioner[[#Data],[Område]],L!B32,Motioner[[#Data],[L]])</f>
        <v>0</v>
      </c>
      <c r="E32" s="22">
        <v>43216</v>
      </c>
      <c r="F32" s="16"/>
    </row>
    <row r="33" spans="2:6" x14ac:dyDescent="0.2">
      <c r="B33" s="12" t="s">
        <v>31</v>
      </c>
      <c r="C33" s="24">
        <f>SUMIF(Motioner[[#Data],[Område]],L!B33,Motioner[[#Data],[L]])</f>
        <v>0</v>
      </c>
      <c r="E33" s="22">
        <v>43270</v>
      </c>
      <c r="F33" s="16"/>
    </row>
    <row r="34" spans="2:6" x14ac:dyDescent="0.2">
      <c r="B34" s="12" t="s">
        <v>90</v>
      </c>
      <c r="C34" s="24">
        <f>SUMIF(Motioner[[#Data],[Område]],L!B34,Motioner[[#Data],[L]])</f>
        <v>0</v>
      </c>
      <c r="E34" s="22" t="s">
        <v>134</v>
      </c>
      <c r="F34" s="16">
        <v>4</v>
      </c>
    </row>
  </sheetData>
  <conditionalFormatting sqref="C3:C34">
    <cfRule type="dataBar" priority="1">
      <dataBar>
        <cfvo type="min"/>
        <cfvo type="num" val="12"/>
        <color rgb="FF638EC6"/>
      </dataBar>
      <extLst>
        <ext xmlns:x14="http://schemas.microsoft.com/office/spreadsheetml/2009/9/main" uri="{B025F937-C7B1-47D3-B67F-A62EFF666E3E}">
          <x14:id>{42D793E2-E137-0145-A636-EA070B8A6266}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2D793E2-E137-0145-A636-EA070B8A6266}">
            <x14:dataBar minLength="0" maxLength="100" gradient="0">
              <x14:cfvo type="autoMin"/>
              <x14:cfvo type="num">
                <xm:f>12</xm:f>
              </x14:cfvo>
              <x14:negativeFillColor rgb="FFFF0000"/>
              <x14:axisColor rgb="FF000000"/>
            </x14:dataBar>
          </x14:cfRule>
          <xm:sqref>C3:C34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592B2-656B-9B47-883D-913F387A9CDD}">
  <dimension ref="B2:H36"/>
  <sheetViews>
    <sheetView workbookViewId="0"/>
  </sheetViews>
  <sheetFormatPr baseColWidth="10" defaultRowHeight="16" x14ac:dyDescent="0.2"/>
  <cols>
    <col min="2" max="2" width="22.6640625" customWidth="1"/>
    <col min="5" max="5" width="13" bestFit="1" customWidth="1"/>
    <col min="6" max="6" width="9.1640625" bestFit="1" customWidth="1"/>
    <col min="7" max="7" width="15.5" bestFit="1" customWidth="1"/>
  </cols>
  <sheetData>
    <row r="2" spans="2:8" x14ac:dyDescent="0.2">
      <c r="B2" s="3" t="s">
        <v>9</v>
      </c>
      <c r="C2" s="3" t="s">
        <v>135</v>
      </c>
      <c r="E2" s="3"/>
      <c r="F2" s="3"/>
      <c r="G2" s="3"/>
      <c r="H2" s="3"/>
    </row>
    <row r="3" spans="2:8" x14ac:dyDescent="0.2">
      <c r="B3" s="12" t="s">
        <v>36</v>
      </c>
      <c r="C3" s="24">
        <f>SUMIF(Motioner[[#Data],[Område]],M!B3,Motioner[[#Data],[M]])</f>
        <v>3</v>
      </c>
    </row>
    <row r="4" spans="2:8" x14ac:dyDescent="0.2">
      <c r="B4" s="12" t="s">
        <v>33</v>
      </c>
      <c r="C4" s="24">
        <f>SUMIF(Motioner[[#Data],[Område]],M!B4,Motioner[[#Data],[M]])</f>
        <v>0</v>
      </c>
    </row>
    <row r="5" spans="2:8" x14ac:dyDescent="0.2">
      <c r="B5" s="12" t="s">
        <v>10</v>
      </c>
      <c r="C5" s="24">
        <f>SUMIF(Motioner[[#Data],[Område]],M!B5,Motioner[[#Data],[M]])</f>
        <v>1</v>
      </c>
    </row>
    <row r="6" spans="2:8" x14ac:dyDescent="0.2">
      <c r="B6" s="12" t="s">
        <v>14</v>
      </c>
      <c r="C6" s="24">
        <f>SUMIF(Motioner[[#Data],[Område]],M!B6,Motioner[[#Data],[M]])</f>
        <v>2</v>
      </c>
    </row>
    <row r="7" spans="2:8" x14ac:dyDescent="0.2">
      <c r="B7" s="12" t="s">
        <v>98</v>
      </c>
      <c r="C7" s="24">
        <f>SUMIF(Motioner[[#Data],[Område]],M!B7,Motioner[[#Data],[M]])</f>
        <v>0</v>
      </c>
    </row>
    <row r="8" spans="2:8" x14ac:dyDescent="0.2">
      <c r="B8" s="12" t="s">
        <v>29</v>
      </c>
      <c r="C8" s="24">
        <f>SUMIF(Motioner[[#Data],[Område]],M!B8,Motioner[[#Data],[M]])</f>
        <v>1</v>
      </c>
      <c r="E8" s="21" t="s">
        <v>133</v>
      </c>
      <c r="F8" t="s">
        <v>136</v>
      </c>
    </row>
    <row r="9" spans="2:8" x14ac:dyDescent="0.2">
      <c r="B9" s="12" t="s">
        <v>24</v>
      </c>
      <c r="C9" s="24">
        <f>SUMIF(Motioner[[#Data],[Område]],M!B9,Motioner[[#Data],[M]])</f>
        <v>3</v>
      </c>
      <c r="E9" s="22">
        <v>42033</v>
      </c>
      <c r="F9" s="16"/>
    </row>
    <row r="10" spans="2:8" x14ac:dyDescent="0.2">
      <c r="B10" s="12" t="s">
        <v>124</v>
      </c>
      <c r="C10" s="24">
        <f>SUMIF(Motioner[[#Data],[Område]],M!B10,Motioner[[#Data],[M]])</f>
        <v>0</v>
      </c>
      <c r="E10" s="22">
        <v>42047</v>
      </c>
      <c r="F10" s="16"/>
    </row>
    <row r="11" spans="2:8" x14ac:dyDescent="0.2">
      <c r="B11" s="12" t="s">
        <v>112</v>
      </c>
      <c r="C11" s="24">
        <f>SUMIF(Motioner[[#Data],[Område]],M!B11,Motioner[[#Data],[M]])</f>
        <v>0</v>
      </c>
      <c r="E11" s="22">
        <v>42082</v>
      </c>
      <c r="F11" s="16"/>
    </row>
    <row r="12" spans="2:8" x14ac:dyDescent="0.2">
      <c r="B12" s="12" t="s">
        <v>100</v>
      </c>
      <c r="C12" s="24">
        <f>SUMIF(Motioner[[#Data],[Område]],M!B12,Motioner[[#Data],[M]])</f>
        <v>0</v>
      </c>
      <c r="E12" s="22">
        <v>42158</v>
      </c>
      <c r="F12" s="16"/>
    </row>
    <row r="13" spans="2:8" x14ac:dyDescent="0.2">
      <c r="B13" s="12" t="s">
        <v>21</v>
      </c>
      <c r="C13" s="24">
        <f>SUMIF(Motioner[[#Data],[Område]],M!B13,Motioner[[#Data],[M]])</f>
        <v>2</v>
      </c>
      <c r="E13" s="22">
        <v>42171</v>
      </c>
      <c r="F13" s="16"/>
    </row>
    <row r="14" spans="2:8" x14ac:dyDescent="0.2">
      <c r="B14" s="12" t="s">
        <v>74</v>
      </c>
      <c r="C14" s="24">
        <f>SUMIF(Motioner[[#Data],[Område]],M!B14,Motioner[[#Data],[M]])</f>
        <v>1</v>
      </c>
      <c r="E14" s="22">
        <v>42271</v>
      </c>
      <c r="F14" s="16"/>
    </row>
    <row r="15" spans="2:8" x14ac:dyDescent="0.2">
      <c r="B15" s="12" t="s">
        <v>79</v>
      </c>
      <c r="C15" s="24">
        <f>SUMIF(Motioner[[#Data],[Område]],M!B15,Motioner[[#Data],[M]])</f>
        <v>0</v>
      </c>
      <c r="E15" s="22">
        <v>42299</v>
      </c>
      <c r="F15" s="16"/>
    </row>
    <row r="16" spans="2:8" x14ac:dyDescent="0.2">
      <c r="B16" s="12" t="s">
        <v>51</v>
      </c>
      <c r="C16" s="24">
        <f>SUMIF(Motioner[[#Data],[Område]],M!B16,Motioner[[#Data],[M]])</f>
        <v>1</v>
      </c>
      <c r="E16" s="22">
        <v>42327</v>
      </c>
      <c r="F16" s="16"/>
    </row>
    <row r="17" spans="2:6" x14ac:dyDescent="0.2">
      <c r="B17" s="12" t="s">
        <v>96</v>
      </c>
      <c r="C17" s="24">
        <f>SUMIF(Motioner[[#Data],[Område]],M!B17,Motioner[[#Data],[M]])</f>
        <v>0</v>
      </c>
      <c r="E17" s="22">
        <v>42418</v>
      </c>
      <c r="F17" s="16"/>
    </row>
    <row r="18" spans="2:6" x14ac:dyDescent="0.2">
      <c r="B18" s="12" t="s">
        <v>16</v>
      </c>
      <c r="C18" s="24">
        <f>SUMIF(Motioner[[#Data],[Område]],M!B18,Motioner[[#Data],[M]])</f>
        <v>0</v>
      </c>
      <c r="E18" s="22">
        <v>42446</v>
      </c>
      <c r="F18" s="16">
        <v>1</v>
      </c>
    </row>
    <row r="19" spans="2:6" x14ac:dyDescent="0.2">
      <c r="B19" s="12" t="s">
        <v>107</v>
      </c>
      <c r="C19" s="24">
        <f>SUMIF(Motioner[[#Data],[Område]],M!B19,Motioner[[#Data],[M]])</f>
        <v>1</v>
      </c>
      <c r="E19" s="22">
        <v>42488</v>
      </c>
      <c r="F19" s="16"/>
    </row>
    <row r="20" spans="2:6" x14ac:dyDescent="0.2">
      <c r="B20" s="12" t="s">
        <v>13</v>
      </c>
      <c r="C20" s="24">
        <f>SUMIF(Motioner[[#Data],[Område]],M!B20,Motioner[[#Data],[M]])</f>
        <v>0</v>
      </c>
      <c r="E20" s="22">
        <v>42667</v>
      </c>
      <c r="F20" s="16"/>
    </row>
    <row r="21" spans="2:6" x14ac:dyDescent="0.2">
      <c r="B21" s="12" t="s">
        <v>18</v>
      </c>
      <c r="C21" s="24">
        <f>SUMIF(Motioner[[#Data],[Område]],M!B21,Motioner[[#Data],[M]])</f>
        <v>1</v>
      </c>
      <c r="E21" s="22">
        <v>42698</v>
      </c>
      <c r="F21" s="16">
        <v>2</v>
      </c>
    </row>
    <row r="22" spans="2:6" x14ac:dyDescent="0.2">
      <c r="B22" s="12" t="s">
        <v>109</v>
      </c>
      <c r="C22" s="24">
        <f>SUMIF(Motioner[[#Data],[Område]],M!B22,Motioner[[#Data],[M]])</f>
        <v>0</v>
      </c>
      <c r="E22" s="22">
        <v>42719</v>
      </c>
      <c r="F22" s="16"/>
    </row>
    <row r="23" spans="2:6" x14ac:dyDescent="0.2">
      <c r="B23" s="12" t="s">
        <v>42</v>
      </c>
      <c r="C23" s="24">
        <f>SUMIF(Motioner[[#Data],[Område]],M!B23,Motioner[[#Data],[M]])</f>
        <v>0</v>
      </c>
      <c r="E23" s="22">
        <v>42782</v>
      </c>
      <c r="F23" s="16">
        <v>1</v>
      </c>
    </row>
    <row r="24" spans="2:6" x14ac:dyDescent="0.2">
      <c r="B24" s="12" t="s">
        <v>65</v>
      </c>
      <c r="C24" s="24">
        <f>SUMIF(Motioner[[#Data],[Område]],M!B24,Motioner[[#Data],[M]])</f>
        <v>0</v>
      </c>
      <c r="E24" s="22">
        <v>42824</v>
      </c>
      <c r="F24" s="16">
        <v>1</v>
      </c>
    </row>
    <row r="25" spans="2:6" x14ac:dyDescent="0.2">
      <c r="B25" s="12" t="s">
        <v>118</v>
      </c>
      <c r="C25" s="24">
        <f>SUMIF(Motioner[[#Data],[Område]],M!B25,Motioner[[#Data],[M]])</f>
        <v>0</v>
      </c>
      <c r="E25" s="22">
        <v>42852</v>
      </c>
      <c r="F25" s="16"/>
    </row>
    <row r="26" spans="2:6" x14ac:dyDescent="0.2">
      <c r="B26" s="12" t="s">
        <v>67</v>
      </c>
      <c r="C26" s="24">
        <f>SUMIF(Motioner[[#Data],[Område]],M!B26,Motioner[[#Data],[M]])</f>
        <v>0</v>
      </c>
      <c r="E26" s="22">
        <v>42873</v>
      </c>
      <c r="F26" s="16">
        <v>1</v>
      </c>
    </row>
    <row r="27" spans="2:6" x14ac:dyDescent="0.2">
      <c r="B27" s="12" t="s">
        <v>26</v>
      </c>
      <c r="C27" s="24">
        <f>SUMIF(Motioner[[#Data],[Område]],M!B27,Motioner[[#Data],[M]])</f>
        <v>1</v>
      </c>
      <c r="E27" s="22">
        <v>42999</v>
      </c>
      <c r="F27" s="16">
        <v>2</v>
      </c>
    </row>
    <row r="28" spans="2:6" x14ac:dyDescent="0.2">
      <c r="B28" s="12" t="s">
        <v>70</v>
      </c>
      <c r="C28" s="24">
        <f>SUMIF(Motioner[[#Data],[Område]],M!B28,Motioner[[#Data],[M]])</f>
        <v>0</v>
      </c>
      <c r="E28" s="22">
        <v>43062</v>
      </c>
      <c r="F28" s="16">
        <v>1</v>
      </c>
    </row>
    <row r="29" spans="2:6" x14ac:dyDescent="0.2">
      <c r="B29" s="12" t="s">
        <v>59</v>
      </c>
      <c r="C29" s="24">
        <f>SUMIF(Motioner[[#Data],[Område]],M!B29,Motioner[[#Data],[M]])</f>
        <v>0</v>
      </c>
      <c r="E29" s="22">
        <v>43083</v>
      </c>
      <c r="F29" s="16"/>
    </row>
    <row r="30" spans="2:6" x14ac:dyDescent="0.2">
      <c r="B30" s="12" t="s">
        <v>47</v>
      </c>
      <c r="C30" s="24">
        <f>SUMIF(Motioner[[#Data],[Område]],M!B30,Motioner[[#Data],[M]])</f>
        <v>1</v>
      </c>
      <c r="E30" s="22">
        <v>43125</v>
      </c>
      <c r="F30" s="16">
        <v>1</v>
      </c>
    </row>
    <row r="31" spans="2:6" x14ac:dyDescent="0.2">
      <c r="B31" s="12" t="s">
        <v>103</v>
      </c>
      <c r="C31" s="24">
        <f>SUMIF(Motioner[[#Data],[Område]],M!B31,Motioner[[#Data],[M]])</f>
        <v>0</v>
      </c>
      <c r="E31" s="22">
        <v>43181</v>
      </c>
      <c r="F31" s="16">
        <v>2</v>
      </c>
    </row>
    <row r="32" spans="2:6" x14ac:dyDescent="0.2">
      <c r="B32" s="12" t="s">
        <v>127</v>
      </c>
      <c r="C32" s="24">
        <f>SUMIF(Motioner[[#Data],[Område]],M!B32,Motioner[[#Data],[M]])</f>
        <v>0</v>
      </c>
      <c r="E32" s="22">
        <v>43216</v>
      </c>
      <c r="F32" s="16">
        <v>1</v>
      </c>
    </row>
    <row r="33" spans="2:6" x14ac:dyDescent="0.2">
      <c r="B33" s="12" t="s">
        <v>31</v>
      </c>
      <c r="C33" s="24">
        <f>SUMIF(Motioner[[#Data],[Område]],M!B33,Motioner[[#Data],[M]])</f>
        <v>1</v>
      </c>
      <c r="E33" s="22">
        <v>43270</v>
      </c>
      <c r="F33" s="16">
        <v>6</v>
      </c>
    </row>
    <row r="34" spans="2:6" x14ac:dyDescent="0.2">
      <c r="B34" s="12" t="s">
        <v>90</v>
      </c>
      <c r="C34" s="24">
        <f>SUMIF(Motioner[[#Data],[Område]],M!B34,Motioner[[#Data],[M]])</f>
        <v>0</v>
      </c>
      <c r="E34" s="22" t="s">
        <v>134</v>
      </c>
      <c r="F34" s="16">
        <v>19</v>
      </c>
    </row>
    <row r="36" spans="2:6" x14ac:dyDescent="0.2">
      <c r="C36" s="17"/>
    </row>
  </sheetData>
  <conditionalFormatting sqref="C3:C34">
    <cfRule type="dataBar" priority="1">
      <dataBar>
        <cfvo type="min"/>
        <cfvo type="num" val="12"/>
        <color rgb="FF638EC6"/>
      </dataBar>
      <extLst>
        <ext xmlns:x14="http://schemas.microsoft.com/office/spreadsheetml/2009/9/main" uri="{B025F937-C7B1-47D3-B67F-A62EFF666E3E}">
          <x14:id>{B369C239-0CC3-B442-9B04-7AF64585A5E2}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369C239-0CC3-B442-9B04-7AF64585A5E2}">
            <x14:dataBar minLength="0" maxLength="100" gradient="0">
              <x14:cfvo type="autoMin"/>
              <x14:cfvo type="num">
                <xm:f>12</xm:f>
              </x14:cfvo>
              <x14:negativeFillColor rgb="FFFF0000"/>
              <x14:axisColor rgb="FF000000"/>
            </x14:dataBar>
          </x14:cfRule>
          <xm:sqref>C3:C34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59F3F-387B-B24F-B1D2-36EDA7658FDF}">
  <dimension ref="B2:H34"/>
  <sheetViews>
    <sheetView workbookViewId="0"/>
  </sheetViews>
  <sheetFormatPr baseColWidth="10" defaultRowHeight="16" x14ac:dyDescent="0.2"/>
  <cols>
    <col min="2" max="2" width="22.6640625" customWidth="1"/>
    <col min="5" max="5" width="13" bestFit="1" customWidth="1"/>
    <col min="6" max="6" width="10.1640625" bestFit="1" customWidth="1"/>
    <col min="7" max="7" width="8.5" bestFit="1" customWidth="1"/>
  </cols>
  <sheetData>
    <row r="2" spans="2:8" x14ac:dyDescent="0.2">
      <c r="B2" s="3" t="s">
        <v>9</v>
      </c>
      <c r="C2" s="3" t="s">
        <v>135</v>
      </c>
      <c r="E2" s="3"/>
      <c r="F2" s="3"/>
      <c r="G2" s="3"/>
      <c r="H2" s="3"/>
    </row>
    <row r="3" spans="2:8" x14ac:dyDescent="0.2">
      <c r="B3" s="12" t="s">
        <v>36</v>
      </c>
      <c r="C3" s="24">
        <f>SUMIF(Motioner[[#Data],[Område]],MP!B3,Motioner[[#Data],[MP]])</f>
        <v>0</v>
      </c>
    </row>
    <row r="4" spans="2:8" x14ac:dyDescent="0.2">
      <c r="B4" s="12" t="s">
        <v>33</v>
      </c>
      <c r="C4" s="24">
        <f>SUMIF(Motioner[[#Data],[Område]],MP!B4,Motioner[[#Data],[MP]])</f>
        <v>1</v>
      </c>
    </row>
    <row r="5" spans="2:8" x14ac:dyDescent="0.2">
      <c r="B5" s="12" t="s">
        <v>10</v>
      </c>
      <c r="C5" s="24">
        <f>SUMIF(Motioner[[#Data],[Område]],MP!B5,Motioner[[#Data],[MP]])</f>
        <v>0</v>
      </c>
    </row>
    <row r="6" spans="2:8" x14ac:dyDescent="0.2">
      <c r="B6" s="12" t="s">
        <v>14</v>
      </c>
      <c r="C6" s="24">
        <f>SUMIF(Motioner[[#Data],[Område]],MP!B6,Motioner[[#Data],[MP]])</f>
        <v>0</v>
      </c>
    </row>
    <row r="7" spans="2:8" x14ac:dyDescent="0.2">
      <c r="B7" s="12" t="s">
        <v>98</v>
      </c>
      <c r="C7" s="24">
        <f>SUMIF(Motioner[[#Data],[Område]],MP!B7,Motioner[[#Data],[MP]])</f>
        <v>0</v>
      </c>
    </row>
    <row r="8" spans="2:8" x14ac:dyDescent="0.2">
      <c r="B8" s="12" t="s">
        <v>29</v>
      </c>
      <c r="C8" s="24">
        <f>SUMIF(Motioner[[#Data],[Område]],MP!B8,Motioner[[#Data],[MP]])</f>
        <v>1</v>
      </c>
      <c r="E8" s="21" t="s">
        <v>133</v>
      </c>
      <c r="F8" t="s">
        <v>144</v>
      </c>
    </row>
    <row r="9" spans="2:8" x14ac:dyDescent="0.2">
      <c r="B9" s="12" t="s">
        <v>24</v>
      </c>
      <c r="C9" s="24">
        <f>SUMIF(Motioner[[#Data],[Område]],MP!B9,Motioner[[#Data],[MP]])</f>
        <v>0</v>
      </c>
      <c r="E9" s="22">
        <v>42033</v>
      </c>
      <c r="F9" s="16"/>
    </row>
    <row r="10" spans="2:8" x14ac:dyDescent="0.2">
      <c r="B10" s="12" t="s">
        <v>124</v>
      </c>
      <c r="C10" s="24">
        <f>SUMIF(Motioner[[#Data],[Område]],MP!B10,Motioner[[#Data],[MP]])</f>
        <v>0</v>
      </c>
      <c r="E10" s="22">
        <v>42047</v>
      </c>
      <c r="F10" s="16">
        <v>1</v>
      </c>
    </row>
    <row r="11" spans="2:8" x14ac:dyDescent="0.2">
      <c r="B11" s="12" t="s">
        <v>112</v>
      </c>
      <c r="C11" s="24">
        <f>SUMIF(Motioner[[#Data],[Område]],MP!B11,Motioner[[#Data],[MP]])</f>
        <v>0</v>
      </c>
      <c r="E11" s="22">
        <v>42082</v>
      </c>
      <c r="F11" s="16"/>
    </row>
    <row r="12" spans="2:8" x14ac:dyDescent="0.2">
      <c r="B12" s="12" t="s">
        <v>100</v>
      </c>
      <c r="C12" s="24">
        <f>SUMIF(Motioner[[#Data],[Område]],MP!B12,Motioner[[#Data],[MP]])</f>
        <v>0</v>
      </c>
      <c r="E12" s="22">
        <v>42158</v>
      </c>
      <c r="F12" s="16"/>
    </row>
    <row r="13" spans="2:8" x14ac:dyDescent="0.2">
      <c r="B13" s="12" t="s">
        <v>21</v>
      </c>
      <c r="C13" s="24">
        <f>SUMIF(Motioner[[#Data],[Område]],MP!B13,Motioner[[#Data],[MP]])</f>
        <v>0</v>
      </c>
      <c r="E13" s="22">
        <v>42171</v>
      </c>
      <c r="F13" s="16"/>
    </row>
    <row r="14" spans="2:8" x14ac:dyDescent="0.2">
      <c r="B14" s="12" t="s">
        <v>74</v>
      </c>
      <c r="C14" s="24">
        <f>SUMIF(Motioner[[#Data],[Område]],MP!B14,Motioner[[#Data],[MP]])</f>
        <v>1</v>
      </c>
      <c r="E14" s="22">
        <v>42271</v>
      </c>
      <c r="F14" s="16"/>
    </row>
    <row r="15" spans="2:8" x14ac:dyDescent="0.2">
      <c r="B15" s="12" t="s">
        <v>79</v>
      </c>
      <c r="C15" s="24">
        <f>SUMIF(Motioner[[#Data],[Område]],MP!B15,Motioner[[#Data],[MP]])</f>
        <v>1</v>
      </c>
      <c r="E15" s="22">
        <v>42299</v>
      </c>
      <c r="F15" s="16"/>
    </row>
    <row r="16" spans="2:8" x14ac:dyDescent="0.2">
      <c r="B16" s="12" t="s">
        <v>51</v>
      </c>
      <c r="C16" s="24">
        <f>SUMIF(Motioner[[#Data],[Område]],MP!B16,Motioner[[#Data],[MP]])</f>
        <v>0</v>
      </c>
      <c r="E16" s="22">
        <v>42327</v>
      </c>
      <c r="F16" s="16">
        <v>1</v>
      </c>
    </row>
    <row r="17" spans="2:6" x14ac:dyDescent="0.2">
      <c r="B17" s="12" t="s">
        <v>96</v>
      </c>
      <c r="C17" s="24">
        <f>SUMIF(Motioner[[#Data],[Område]],MP!B17,Motioner[[#Data],[MP]])</f>
        <v>0</v>
      </c>
      <c r="E17" s="22">
        <v>42418</v>
      </c>
      <c r="F17" s="16"/>
    </row>
    <row r="18" spans="2:6" x14ac:dyDescent="0.2">
      <c r="B18" s="12" t="s">
        <v>16</v>
      </c>
      <c r="C18" s="24">
        <f>SUMIF(Motioner[[#Data],[Område]],MP!B18,Motioner[[#Data],[MP]])</f>
        <v>0</v>
      </c>
      <c r="E18" s="22">
        <v>42446</v>
      </c>
      <c r="F18" s="16"/>
    </row>
    <row r="19" spans="2:6" x14ac:dyDescent="0.2">
      <c r="B19" s="12" t="s">
        <v>107</v>
      </c>
      <c r="C19" s="24">
        <f>SUMIF(Motioner[[#Data],[Område]],MP!B19,Motioner[[#Data],[MP]])</f>
        <v>0</v>
      </c>
      <c r="E19" s="22">
        <v>42488</v>
      </c>
      <c r="F19" s="16">
        <v>1</v>
      </c>
    </row>
    <row r="20" spans="2:6" x14ac:dyDescent="0.2">
      <c r="B20" s="12" t="s">
        <v>13</v>
      </c>
      <c r="C20" s="24">
        <f>SUMIF(Motioner[[#Data],[Område]],MP!B20,Motioner[[#Data],[MP]])</f>
        <v>4</v>
      </c>
      <c r="E20" s="22">
        <v>42667</v>
      </c>
      <c r="F20" s="16"/>
    </row>
    <row r="21" spans="2:6" x14ac:dyDescent="0.2">
      <c r="B21" s="12" t="s">
        <v>18</v>
      </c>
      <c r="C21" s="24">
        <f>SUMIF(Motioner[[#Data],[Område]],MP!B21,Motioner[[#Data],[MP]])</f>
        <v>0</v>
      </c>
      <c r="E21" s="22">
        <v>42698</v>
      </c>
      <c r="F21" s="16">
        <v>1</v>
      </c>
    </row>
    <row r="22" spans="2:6" x14ac:dyDescent="0.2">
      <c r="B22" s="12" t="s">
        <v>109</v>
      </c>
      <c r="C22" s="24">
        <f>SUMIF(Motioner[[#Data],[Område]],MP!B22,Motioner[[#Data],[MP]])</f>
        <v>1</v>
      </c>
      <c r="E22" s="22">
        <v>42719</v>
      </c>
      <c r="F22" s="16"/>
    </row>
    <row r="23" spans="2:6" x14ac:dyDescent="0.2">
      <c r="B23" s="12" t="s">
        <v>42</v>
      </c>
      <c r="C23" s="24">
        <f>SUMIF(Motioner[[#Data],[Område]],MP!B23,Motioner[[#Data],[MP]])</f>
        <v>0</v>
      </c>
      <c r="E23" s="22">
        <v>42782</v>
      </c>
      <c r="F23" s="16"/>
    </row>
    <row r="24" spans="2:6" x14ac:dyDescent="0.2">
      <c r="B24" s="12" t="s">
        <v>65</v>
      </c>
      <c r="C24" s="24">
        <f>SUMIF(Motioner[[#Data],[Område]],MP!B24,Motioner[[#Data],[MP]])</f>
        <v>0</v>
      </c>
      <c r="E24" s="22">
        <v>42824</v>
      </c>
      <c r="F24" s="16"/>
    </row>
    <row r="25" spans="2:6" x14ac:dyDescent="0.2">
      <c r="B25" s="12" t="s">
        <v>118</v>
      </c>
      <c r="C25" s="24">
        <f>SUMIF(Motioner[[#Data],[Område]],MP!B25,Motioner[[#Data],[MP]])</f>
        <v>1</v>
      </c>
      <c r="E25" s="22">
        <v>42852</v>
      </c>
      <c r="F25" s="16">
        <v>1</v>
      </c>
    </row>
    <row r="26" spans="2:6" x14ac:dyDescent="0.2">
      <c r="B26" s="12" t="s">
        <v>67</v>
      </c>
      <c r="C26" s="24">
        <f>SUMIF(Motioner[[#Data],[Område]],MP!B26,Motioner[[#Data],[MP]])</f>
        <v>1</v>
      </c>
      <c r="E26" s="22">
        <v>42873</v>
      </c>
      <c r="F26" s="16"/>
    </row>
    <row r="27" spans="2:6" x14ac:dyDescent="0.2">
      <c r="B27" s="12" t="s">
        <v>26</v>
      </c>
      <c r="C27" s="24">
        <f>SUMIF(Motioner[[#Data],[Område]],MP!B27,Motioner[[#Data],[MP]])</f>
        <v>0</v>
      </c>
      <c r="E27" s="22">
        <v>42999</v>
      </c>
      <c r="F27" s="16">
        <v>1</v>
      </c>
    </row>
    <row r="28" spans="2:6" x14ac:dyDescent="0.2">
      <c r="B28" s="12" t="s">
        <v>70</v>
      </c>
      <c r="C28" s="24">
        <f>SUMIF(Motioner[[#Data],[Område]],MP!B28,Motioner[[#Data],[MP]])</f>
        <v>1</v>
      </c>
      <c r="E28" s="22">
        <v>43062</v>
      </c>
      <c r="F28" s="16">
        <v>1</v>
      </c>
    </row>
    <row r="29" spans="2:6" x14ac:dyDescent="0.2">
      <c r="B29" s="12" t="s">
        <v>59</v>
      </c>
      <c r="C29" s="24">
        <f>SUMIF(Motioner[[#Data],[Område]],MP!B29,Motioner[[#Data],[MP]])</f>
        <v>0</v>
      </c>
      <c r="E29" s="22">
        <v>43083</v>
      </c>
      <c r="F29" s="16">
        <v>2</v>
      </c>
    </row>
    <row r="30" spans="2:6" x14ac:dyDescent="0.2">
      <c r="B30" s="12" t="s">
        <v>47</v>
      </c>
      <c r="C30" s="24">
        <f>SUMIF(Motioner[[#Data],[Område]],MP!B30,Motioner[[#Data],[MP]])</f>
        <v>0</v>
      </c>
      <c r="E30" s="22">
        <v>43125</v>
      </c>
      <c r="F30" s="16"/>
    </row>
    <row r="31" spans="2:6" x14ac:dyDescent="0.2">
      <c r="B31" s="12" t="s">
        <v>103</v>
      </c>
      <c r="C31" s="24">
        <f>SUMIF(Motioner[[#Data],[Område]],MP!B31,Motioner[[#Data],[MP]])</f>
        <v>0</v>
      </c>
      <c r="E31" s="22">
        <v>43181</v>
      </c>
      <c r="F31" s="16"/>
    </row>
    <row r="32" spans="2:6" x14ac:dyDescent="0.2">
      <c r="B32" s="12" t="s">
        <v>127</v>
      </c>
      <c r="C32" s="24">
        <f>SUMIF(Motioner[[#Data],[Område]],MP!B32,Motioner[[#Data],[MP]])</f>
        <v>0</v>
      </c>
      <c r="E32" s="22">
        <v>43216</v>
      </c>
      <c r="F32" s="16">
        <v>1</v>
      </c>
    </row>
    <row r="33" spans="2:6" x14ac:dyDescent="0.2">
      <c r="B33" s="12" t="s">
        <v>31</v>
      </c>
      <c r="C33" s="24">
        <f>SUMIF(Motioner[[#Data],[Område]],MP!B33,Motioner[[#Data],[MP]])</f>
        <v>0</v>
      </c>
      <c r="E33" s="22">
        <v>43270</v>
      </c>
      <c r="F33" s="16">
        <v>2</v>
      </c>
    </row>
    <row r="34" spans="2:6" x14ac:dyDescent="0.2">
      <c r="B34" s="12" t="s">
        <v>90</v>
      </c>
      <c r="C34" s="24">
        <f>SUMIF(Motioner[[#Data],[Område]],MP!B34,Motioner[[#Data],[MP]])</f>
        <v>0</v>
      </c>
      <c r="E34" s="22" t="s">
        <v>134</v>
      </c>
      <c r="F34" s="16">
        <v>12</v>
      </c>
    </row>
  </sheetData>
  <conditionalFormatting sqref="C3:C34">
    <cfRule type="dataBar" priority="1">
      <dataBar>
        <cfvo type="min"/>
        <cfvo type="num" val="12"/>
        <color rgb="FF638EC6"/>
      </dataBar>
      <extLst>
        <ext xmlns:x14="http://schemas.microsoft.com/office/spreadsheetml/2009/9/main" uri="{B025F937-C7B1-47D3-B67F-A62EFF666E3E}">
          <x14:id>{65BC451F-1189-314C-973B-9E6C07E9E85A}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BC451F-1189-314C-973B-9E6C07E9E85A}">
            <x14:dataBar minLength="0" maxLength="100" gradient="0">
              <x14:cfvo type="autoMin"/>
              <x14:cfvo type="num">
                <xm:f>12</xm:f>
              </x14:cfvo>
              <x14:negativeFillColor rgb="FFFF0000"/>
              <x14:axisColor rgb="FF000000"/>
            </x14:dataBar>
          </x14:cfRule>
          <xm:sqref>C3:C34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71A50-2BC4-6A47-AB3A-7C79F5D2733C}">
  <dimension ref="B2:H34"/>
  <sheetViews>
    <sheetView workbookViewId="0"/>
  </sheetViews>
  <sheetFormatPr baseColWidth="10" defaultRowHeight="16" x14ac:dyDescent="0.2"/>
  <cols>
    <col min="2" max="2" width="22.6640625" customWidth="1"/>
    <col min="5" max="5" width="13" bestFit="1" customWidth="1"/>
    <col min="6" max="7" width="8.5" bestFit="1" customWidth="1"/>
  </cols>
  <sheetData>
    <row r="2" spans="2:8" x14ac:dyDescent="0.2">
      <c r="B2" s="3" t="s">
        <v>9</v>
      </c>
      <c r="C2" s="3" t="s">
        <v>135</v>
      </c>
      <c r="E2" s="3"/>
      <c r="F2" s="3"/>
      <c r="G2" s="3"/>
      <c r="H2" s="3"/>
    </row>
    <row r="3" spans="2:8" x14ac:dyDescent="0.2">
      <c r="B3" s="12" t="s">
        <v>36</v>
      </c>
      <c r="C3" s="24">
        <f>SUMIF(Motioner[[#Data],[Område]],S!B3,Motioner[[#Data],[S]])</f>
        <v>1</v>
      </c>
    </row>
    <row r="4" spans="2:8" x14ac:dyDescent="0.2">
      <c r="B4" s="12" t="s">
        <v>33</v>
      </c>
      <c r="C4" s="24">
        <f>SUMIF(Motioner[[#Data],[Område]],S!B4,Motioner[[#Data],[S]])</f>
        <v>0</v>
      </c>
    </row>
    <row r="5" spans="2:8" x14ac:dyDescent="0.2">
      <c r="B5" s="12" t="s">
        <v>10</v>
      </c>
      <c r="C5" s="24">
        <f>SUMIF(Motioner[[#Data],[Område]],S!B5,Motioner[[#Data],[S]])</f>
        <v>0</v>
      </c>
    </row>
    <row r="6" spans="2:8" x14ac:dyDescent="0.2">
      <c r="B6" s="12" t="s">
        <v>14</v>
      </c>
      <c r="C6" s="24">
        <f>SUMIF(Motioner[[#Data],[Område]],S!B6,Motioner[[#Data],[S]])</f>
        <v>0</v>
      </c>
    </row>
    <row r="7" spans="2:8" x14ac:dyDescent="0.2">
      <c r="B7" s="12" t="s">
        <v>98</v>
      </c>
      <c r="C7" s="24">
        <f>SUMIF(Motioner[[#Data],[Område]],S!B7,Motioner[[#Data],[S]])</f>
        <v>0</v>
      </c>
    </row>
    <row r="8" spans="2:8" x14ac:dyDescent="0.2">
      <c r="B8" s="12" t="s">
        <v>29</v>
      </c>
      <c r="C8" s="24">
        <f>SUMIF(Motioner[[#Data],[Område]],S!B8,Motioner[[#Data],[S]])</f>
        <v>0</v>
      </c>
      <c r="E8" s="21" t="s">
        <v>133</v>
      </c>
      <c r="F8" t="s">
        <v>142</v>
      </c>
    </row>
    <row r="9" spans="2:8" x14ac:dyDescent="0.2">
      <c r="B9" s="12" t="s">
        <v>24</v>
      </c>
      <c r="C9" s="24">
        <f>SUMIF(Motioner[[#Data],[Område]],S!B9,Motioner[[#Data],[S]])</f>
        <v>1</v>
      </c>
      <c r="E9" s="22">
        <v>42033</v>
      </c>
      <c r="F9" s="16"/>
    </row>
    <row r="10" spans="2:8" x14ac:dyDescent="0.2">
      <c r="B10" s="12" t="s">
        <v>124</v>
      </c>
      <c r="C10" s="24">
        <f>SUMIF(Motioner[[#Data],[Område]],S!B10,Motioner[[#Data],[S]])</f>
        <v>0</v>
      </c>
      <c r="E10" s="22">
        <v>42047</v>
      </c>
      <c r="F10" s="16">
        <v>1</v>
      </c>
    </row>
    <row r="11" spans="2:8" x14ac:dyDescent="0.2">
      <c r="B11" s="12" t="s">
        <v>112</v>
      </c>
      <c r="C11" s="24">
        <f>SUMIF(Motioner[[#Data],[Område]],S!B11,Motioner[[#Data],[S]])</f>
        <v>1</v>
      </c>
      <c r="E11" s="22">
        <v>42082</v>
      </c>
      <c r="F11" s="16"/>
    </row>
    <row r="12" spans="2:8" x14ac:dyDescent="0.2">
      <c r="B12" s="12" t="s">
        <v>100</v>
      </c>
      <c r="C12" s="24">
        <f>SUMIF(Motioner[[#Data],[Område]],S!B12,Motioner[[#Data],[S]])</f>
        <v>0</v>
      </c>
      <c r="E12" s="22">
        <v>42158</v>
      </c>
      <c r="F12" s="16"/>
    </row>
    <row r="13" spans="2:8" x14ac:dyDescent="0.2">
      <c r="B13" s="12" t="s">
        <v>21</v>
      </c>
      <c r="C13" s="24">
        <f>SUMIF(Motioner[[#Data],[Område]],S!B13,Motioner[[#Data],[S]])</f>
        <v>0</v>
      </c>
      <c r="E13" s="22">
        <v>42171</v>
      </c>
      <c r="F13" s="16"/>
    </row>
    <row r="14" spans="2:8" x14ac:dyDescent="0.2">
      <c r="B14" s="12" t="s">
        <v>74</v>
      </c>
      <c r="C14" s="24">
        <f>SUMIF(Motioner[[#Data],[Område]],S!B14,Motioner[[#Data],[S]])</f>
        <v>0</v>
      </c>
      <c r="E14" s="22">
        <v>42271</v>
      </c>
      <c r="F14" s="16">
        <v>1</v>
      </c>
    </row>
    <row r="15" spans="2:8" x14ac:dyDescent="0.2">
      <c r="B15" s="12" t="s">
        <v>79</v>
      </c>
      <c r="C15" s="24">
        <f>SUMIF(Motioner[[#Data],[Område]],S!B15,Motioner[[#Data],[S]])</f>
        <v>0</v>
      </c>
      <c r="E15" s="22">
        <v>42299</v>
      </c>
      <c r="F15" s="16"/>
    </row>
    <row r="16" spans="2:8" x14ac:dyDescent="0.2">
      <c r="B16" s="12" t="s">
        <v>51</v>
      </c>
      <c r="C16" s="24">
        <f>SUMIF(Motioner[[#Data],[Område]],S!B16,Motioner[[#Data],[S]])</f>
        <v>0</v>
      </c>
      <c r="E16" s="22">
        <v>42327</v>
      </c>
      <c r="F16" s="16">
        <v>1</v>
      </c>
    </row>
    <row r="17" spans="2:6" x14ac:dyDescent="0.2">
      <c r="B17" s="12" t="s">
        <v>96</v>
      </c>
      <c r="C17" s="24">
        <f>SUMIF(Motioner[[#Data],[Område]],S!B17,Motioner[[#Data],[S]])</f>
        <v>0</v>
      </c>
      <c r="E17" s="22">
        <v>42418</v>
      </c>
      <c r="F17" s="16"/>
    </row>
    <row r="18" spans="2:6" x14ac:dyDescent="0.2">
      <c r="B18" s="12" t="s">
        <v>16</v>
      </c>
      <c r="C18" s="24">
        <f>SUMIF(Motioner[[#Data],[Område]],S!B18,Motioner[[#Data],[S]])</f>
        <v>0</v>
      </c>
      <c r="E18" s="22">
        <v>42446</v>
      </c>
      <c r="F18" s="16"/>
    </row>
    <row r="19" spans="2:6" x14ac:dyDescent="0.2">
      <c r="B19" s="12" t="s">
        <v>107</v>
      </c>
      <c r="C19" s="24">
        <f>SUMIF(Motioner[[#Data],[Område]],S!B19,Motioner[[#Data],[S]])</f>
        <v>0</v>
      </c>
      <c r="E19" s="22">
        <v>42488</v>
      </c>
      <c r="F19" s="16"/>
    </row>
    <row r="20" spans="2:6" x14ac:dyDescent="0.2">
      <c r="B20" s="12" t="s">
        <v>13</v>
      </c>
      <c r="C20" s="24">
        <f>SUMIF(Motioner[[#Data],[Område]],S!B20,Motioner[[#Data],[S]])</f>
        <v>1</v>
      </c>
      <c r="E20" s="22">
        <v>42667</v>
      </c>
      <c r="F20" s="16"/>
    </row>
    <row r="21" spans="2:6" x14ac:dyDescent="0.2">
      <c r="B21" s="12" t="s">
        <v>18</v>
      </c>
      <c r="C21" s="24">
        <f>SUMIF(Motioner[[#Data],[Område]],S!B21,Motioner[[#Data],[S]])</f>
        <v>0</v>
      </c>
      <c r="E21" s="22">
        <v>42698</v>
      </c>
      <c r="F21" s="16">
        <v>1</v>
      </c>
    </row>
    <row r="22" spans="2:6" x14ac:dyDescent="0.2">
      <c r="B22" s="12" t="s">
        <v>109</v>
      </c>
      <c r="C22" s="24">
        <f>SUMIF(Motioner[[#Data],[Område]],S!B22,Motioner[[#Data],[S]])</f>
        <v>0</v>
      </c>
      <c r="E22" s="22">
        <v>42719</v>
      </c>
      <c r="F22" s="16"/>
    </row>
    <row r="23" spans="2:6" x14ac:dyDescent="0.2">
      <c r="B23" s="12" t="s">
        <v>42</v>
      </c>
      <c r="C23" s="24">
        <f>SUMIF(Motioner[[#Data],[Område]],S!B23,Motioner[[#Data],[S]])</f>
        <v>0</v>
      </c>
      <c r="E23" s="22">
        <v>42782</v>
      </c>
      <c r="F23" s="16"/>
    </row>
    <row r="24" spans="2:6" x14ac:dyDescent="0.2">
      <c r="B24" s="12" t="s">
        <v>65</v>
      </c>
      <c r="C24" s="24">
        <f>SUMIF(Motioner[[#Data],[Område]],S!B24,Motioner[[#Data],[S]])</f>
        <v>1</v>
      </c>
      <c r="E24" s="22">
        <v>42824</v>
      </c>
      <c r="F24" s="16"/>
    </row>
    <row r="25" spans="2:6" x14ac:dyDescent="0.2">
      <c r="B25" s="12" t="s">
        <v>118</v>
      </c>
      <c r="C25" s="24">
        <f>SUMIF(Motioner[[#Data],[Område]],S!B25,Motioner[[#Data],[S]])</f>
        <v>0</v>
      </c>
      <c r="E25" s="22">
        <v>42852</v>
      </c>
      <c r="F25" s="16"/>
    </row>
    <row r="26" spans="2:6" x14ac:dyDescent="0.2">
      <c r="B26" s="12" t="s">
        <v>67</v>
      </c>
      <c r="C26" s="24">
        <f>SUMIF(Motioner[[#Data],[Område]],S!B26,Motioner[[#Data],[S]])</f>
        <v>0</v>
      </c>
      <c r="E26" s="22">
        <v>42873</v>
      </c>
      <c r="F26" s="16">
        <v>1</v>
      </c>
    </row>
    <row r="27" spans="2:6" x14ac:dyDescent="0.2">
      <c r="B27" s="12" t="s">
        <v>26</v>
      </c>
      <c r="C27" s="24">
        <f>SUMIF(Motioner[[#Data],[Område]],S!B27,Motioner[[#Data],[S]])</f>
        <v>0</v>
      </c>
      <c r="E27" s="22">
        <v>42999</v>
      </c>
      <c r="F27" s="16"/>
    </row>
    <row r="28" spans="2:6" x14ac:dyDescent="0.2">
      <c r="B28" s="12" t="s">
        <v>70</v>
      </c>
      <c r="C28" s="24">
        <f>SUMIF(Motioner[[#Data],[Område]],S!B28,Motioner[[#Data],[S]])</f>
        <v>0</v>
      </c>
      <c r="E28" s="22">
        <v>43062</v>
      </c>
      <c r="F28" s="16"/>
    </row>
    <row r="29" spans="2:6" x14ac:dyDescent="0.2">
      <c r="B29" s="12" t="s">
        <v>59</v>
      </c>
      <c r="C29" s="24">
        <f>SUMIF(Motioner[[#Data],[Område]],S!B29,Motioner[[#Data],[S]])</f>
        <v>0</v>
      </c>
      <c r="E29" s="22">
        <v>43083</v>
      </c>
      <c r="F29" s="16"/>
    </row>
    <row r="30" spans="2:6" x14ac:dyDescent="0.2">
      <c r="B30" s="12" t="s">
        <v>47</v>
      </c>
      <c r="C30" s="24">
        <f>SUMIF(Motioner[[#Data],[Område]],S!B30,Motioner[[#Data],[S]])</f>
        <v>0</v>
      </c>
      <c r="E30" s="22">
        <v>43125</v>
      </c>
      <c r="F30" s="16"/>
    </row>
    <row r="31" spans="2:6" x14ac:dyDescent="0.2">
      <c r="B31" s="12" t="s">
        <v>103</v>
      </c>
      <c r="C31" s="24">
        <f>SUMIF(Motioner[[#Data],[Område]],S!B31,Motioner[[#Data],[S]])</f>
        <v>0</v>
      </c>
      <c r="E31" s="22">
        <v>43181</v>
      </c>
      <c r="F31" s="16"/>
    </row>
    <row r="32" spans="2:6" x14ac:dyDescent="0.2">
      <c r="B32" s="12" t="s">
        <v>127</v>
      </c>
      <c r="C32" s="24">
        <f>SUMIF(Motioner[[#Data],[Område]],S!B32,Motioner[[#Data],[S]])</f>
        <v>0</v>
      </c>
      <c r="E32" s="22">
        <v>43216</v>
      </c>
      <c r="F32" s="16"/>
    </row>
    <row r="33" spans="2:6" x14ac:dyDescent="0.2">
      <c r="B33" s="12" t="s">
        <v>31</v>
      </c>
      <c r="C33" s="24">
        <f>SUMIF(Motioner[[#Data],[Område]],S!B33,Motioner[[#Data],[S]])</f>
        <v>0</v>
      </c>
      <c r="E33" s="22">
        <v>43270</v>
      </c>
      <c r="F33" s="16">
        <v>1</v>
      </c>
    </row>
    <row r="34" spans="2:6" x14ac:dyDescent="0.2">
      <c r="B34" s="12" t="s">
        <v>90</v>
      </c>
      <c r="C34" s="24">
        <f>SUMIF(Motioner[[#Data],[Område]],S!B34,Motioner[[#Data],[S]])</f>
        <v>0</v>
      </c>
      <c r="E34" s="22" t="s">
        <v>134</v>
      </c>
      <c r="F34" s="16">
        <v>6</v>
      </c>
    </row>
  </sheetData>
  <conditionalFormatting sqref="C3:C34">
    <cfRule type="dataBar" priority="1">
      <dataBar>
        <cfvo type="min"/>
        <cfvo type="num" val="12"/>
        <color rgb="FF638EC6"/>
      </dataBar>
      <extLst>
        <ext xmlns:x14="http://schemas.microsoft.com/office/spreadsheetml/2009/9/main" uri="{B025F937-C7B1-47D3-B67F-A62EFF666E3E}">
          <x14:id>{54EC8E77-29FB-E349-A873-6176D96202DA}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4EC8E77-29FB-E349-A873-6176D96202DA}">
            <x14:dataBar minLength="0" maxLength="100" gradient="0">
              <x14:cfvo type="autoMin"/>
              <x14:cfvo type="num">
                <xm:f>12</xm:f>
              </x14:cfvo>
              <x14:negativeFillColor rgb="FFFF0000"/>
              <x14:axisColor rgb="FF000000"/>
            </x14:dataBar>
          </x14:cfRule>
          <xm:sqref>C3:C34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Motioner</vt:lpstr>
      <vt:lpstr>Per område</vt:lpstr>
      <vt:lpstr>Över tid</vt:lpstr>
      <vt:lpstr>C</vt:lpstr>
      <vt:lpstr>KD</vt:lpstr>
      <vt:lpstr>L</vt:lpstr>
      <vt:lpstr>M</vt:lpstr>
      <vt:lpstr>MP</vt:lpstr>
      <vt:lpstr>S</vt:lpstr>
      <vt:lpstr>SD</vt:lpstr>
      <vt:lpstr>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Kriss Andsten</dc:creator>
  <cp:lastModifiedBy>Kriss Andsten</cp:lastModifiedBy>
  <dcterms:created xsi:type="dcterms:W3CDTF">2018-08-09T13:08:42Z</dcterms:created>
  <dcterms:modified xsi:type="dcterms:W3CDTF">2018-08-22T12:28:25Z</dcterms:modified>
</cp:coreProperties>
</file>