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_수익률_v4_하락\XGB_LM3DN_['경상수지', 'EXKOUS', '통화량'](d=6, g=0)\"/>
    </mc:Choice>
  </mc:AlternateContent>
  <xr:revisionPtr revIDLastSave="0" documentId="13_ncr:1_{CF93780A-CA6B-4E9B-B358-8EF4D85B2E8F}" xr6:coauthVersionLast="43" xr6:coauthVersionMax="43" xr10:uidLastSave="{00000000-0000-0000-0000-000000000000}"/>
  <bookViews>
    <workbookView xWindow="4680" yWindow="1515" windowWidth="16605" windowHeight="13140" xr2:uid="{00000000-000D-0000-FFFF-FFFF00000000}"/>
  </bookViews>
  <sheets>
    <sheet name="Predicted" sheetId="1" r:id="rId1"/>
    <sheet name="Predicted-2018~" sheetId="5" r:id="rId2"/>
  </sheets>
  <definedNames>
    <definedName name="_xlnm._FilterDatabase" localSheetId="0" hidden="1">Predicted!$A$1:$Y$47</definedName>
    <definedName name="_xlnm._FilterDatabase" localSheetId="1" hidden="1">'Predicted-2018~'!$A$1:$AG$30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2" i="1"/>
  <c r="U1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2" i="1"/>
  <c r="W3" i="1"/>
  <c r="W4" i="1"/>
  <c r="Y4" i="1" s="1"/>
  <c r="W5" i="1"/>
  <c r="W6" i="1"/>
  <c r="Y6" i="1" s="1"/>
  <c r="W7" i="1"/>
  <c r="W8" i="1"/>
  <c r="Y8" i="1" s="1"/>
  <c r="W10" i="1"/>
  <c r="Y10" i="1" s="1"/>
  <c r="U11" i="1"/>
  <c r="W12" i="1"/>
  <c r="Y12" i="1" s="1"/>
  <c r="W13" i="1"/>
  <c r="W14" i="1"/>
  <c r="Y14" i="1" s="1"/>
  <c r="W15" i="1"/>
  <c r="Y15" i="1" s="1"/>
  <c r="W17" i="1"/>
  <c r="W18" i="1"/>
  <c r="Y18" i="1" s="1"/>
  <c r="W19" i="1"/>
  <c r="W20" i="1"/>
  <c r="Y20" i="1" s="1"/>
  <c r="W21" i="1"/>
  <c r="W22" i="1"/>
  <c r="Y22" i="1" s="1"/>
  <c r="W23" i="1"/>
  <c r="W24" i="1"/>
  <c r="Y24" i="1" s="1"/>
  <c r="W25" i="1"/>
  <c r="W26" i="1"/>
  <c r="Y26" i="1" s="1"/>
  <c r="W27" i="1"/>
  <c r="Y27" i="1" s="1"/>
  <c r="W28" i="1"/>
  <c r="Y28" i="1" s="1"/>
  <c r="W29" i="1"/>
  <c r="W30" i="1"/>
  <c r="Y30" i="1" s="1"/>
  <c r="W31" i="1"/>
  <c r="X31" i="1" s="1"/>
  <c r="W32" i="1"/>
  <c r="Y32" i="1" s="1"/>
  <c r="W33" i="1"/>
  <c r="W35" i="1"/>
  <c r="W36" i="1"/>
  <c r="Y36" i="1" s="1"/>
  <c r="W37" i="1"/>
  <c r="W2" i="1"/>
  <c r="Y2" i="1" s="1"/>
  <c r="V35" i="1" l="1"/>
  <c r="V28" i="1"/>
  <c r="U27" i="1"/>
  <c r="V18" i="1"/>
  <c r="U14" i="1"/>
  <c r="V7" i="1"/>
  <c r="U26" i="1"/>
  <c r="V17" i="1"/>
  <c r="U25" i="1"/>
  <c r="V24" i="1"/>
  <c r="U23" i="1"/>
  <c r="U6" i="1"/>
  <c r="V33" i="1"/>
  <c r="U22" i="1"/>
  <c r="U4" i="1"/>
  <c r="U32" i="1"/>
  <c r="V20" i="1"/>
  <c r="U3" i="1"/>
  <c r="V15" i="1"/>
  <c r="U31" i="1"/>
  <c r="U5" i="1"/>
  <c r="W34" i="1"/>
  <c r="Y34" i="1" s="1"/>
  <c r="U29" i="1"/>
  <c r="U13" i="1"/>
  <c r="U10" i="1"/>
  <c r="V8" i="1"/>
  <c r="U30" i="1"/>
  <c r="V37" i="1"/>
  <c r="V21" i="1"/>
  <c r="W11" i="1"/>
  <c r="Y11" i="1" s="1"/>
  <c r="U12" i="1"/>
  <c r="V9" i="1"/>
  <c r="U20" i="1"/>
  <c r="Y21" i="1"/>
  <c r="X21" i="1"/>
  <c r="Y5" i="1"/>
  <c r="X5" i="1"/>
  <c r="X7" i="1"/>
  <c r="Y7" i="1"/>
  <c r="Y37" i="1"/>
  <c r="X37" i="1"/>
  <c r="Y13" i="1"/>
  <c r="X13" i="1"/>
  <c r="Y29" i="1"/>
  <c r="X29" i="1"/>
  <c r="X35" i="1"/>
  <c r="Y35" i="1"/>
  <c r="Y19" i="1"/>
  <c r="X19" i="1"/>
  <c r="Y3" i="1"/>
  <c r="X3" i="1"/>
  <c r="U34" i="1"/>
  <c r="V34" i="1"/>
  <c r="Y23" i="1"/>
  <c r="X23" i="1"/>
  <c r="X33" i="1"/>
  <c r="Y33" i="1"/>
  <c r="Y25" i="1"/>
  <c r="X25" i="1"/>
  <c r="X17" i="1"/>
  <c r="Y17" i="1"/>
  <c r="U16" i="1"/>
  <c r="V16" i="1"/>
  <c r="W16" i="1"/>
  <c r="Y16" i="1" s="1"/>
  <c r="X27" i="1"/>
  <c r="Y31" i="1"/>
  <c r="X15" i="1"/>
  <c r="U28" i="1"/>
  <c r="W9" i="1"/>
  <c r="U35" i="1"/>
  <c r="V3" i="1"/>
  <c r="X4" i="1"/>
  <c r="X8" i="1"/>
  <c r="V11" i="1"/>
  <c r="X12" i="1"/>
  <c r="V19" i="1"/>
  <c r="X20" i="1"/>
  <c r="V23" i="1"/>
  <c r="X24" i="1"/>
  <c r="V27" i="1"/>
  <c r="X28" i="1"/>
  <c r="X32" i="1"/>
  <c r="X36" i="1"/>
  <c r="U9" i="1"/>
  <c r="X2" i="1"/>
  <c r="X6" i="1"/>
  <c r="X10" i="1"/>
  <c r="X14" i="1"/>
  <c r="X18" i="1"/>
  <c r="X22" i="1"/>
  <c r="V25" i="1"/>
  <c r="X26" i="1"/>
  <c r="X30" i="1"/>
  <c r="AB27" i="5"/>
  <c r="AB26" i="5"/>
  <c r="AE27" i="5"/>
  <c r="W27" i="5"/>
  <c r="T27" i="5"/>
  <c r="T26" i="5"/>
  <c r="O27" i="5"/>
  <c r="L30" i="5"/>
  <c r="J30" i="5"/>
  <c r="I30" i="5"/>
  <c r="L27" i="5"/>
  <c r="L26" i="5"/>
  <c r="V14" i="1" l="1"/>
  <c r="U7" i="1"/>
  <c r="U18" i="1"/>
  <c r="U24" i="1"/>
  <c r="V22" i="1"/>
  <c r="V26" i="1"/>
  <c r="V4" i="1"/>
  <c r="V29" i="1"/>
  <c r="U17" i="1"/>
  <c r="V32" i="1"/>
  <c r="U2" i="1"/>
  <c r="V2" i="1"/>
  <c r="V6" i="1"/>
  <c r="U33" i="1"/>
  <c r="V31" i="1"/>
  <c r="U8" i="1"/>
  <c r="U21" i="1"/>
  <c r="U15" i="1"/>
  <c r="V30" i="1"/>
  <c r="V13" i="1"/>
  <c r="X16" i="1"/>
  <c r="V10" i="1"/>
  <c r="X11" i="1"/>
  <c r="X34" i="1"/>
  <c r="V12" i="1"/>
  <c r="X9" i="1"/>
  <c r="Y9" i="1"/>
  <c r="V5" i="1"/>
  <c r="V36" i="1"/>
  <c r="U36" i="1"/>
  <c r="U37" i="1"/>
  <c r="AB29" i="5"/>
  <c r="T29" i="5"/>
  <c r="L29" i="5"/>
  <c r="AE20" i="5"/>
  <c r="AF20" i="5" s="1"/>
  <c r="AB20" i="5"/>
  <c r="AD20" i="5" s="1"/>
  <c r="W20" i="5"/>
  <c r="X20" i="5" s="1"/>
  <c r="T20" i="5"/>
  <c r="V20" i="5" s="1"/>
  <c r="O20" i="5"/>
  <c r="Q20" i="5" s="1"/>
  <c r="L20" i="5"/>
  <c r="M20" i="5" s="1"/>
  <c r="AE19" i="5"/>
  <c r="AF19" i="5" s="1"/>
  <c r="AB19" i="5"/>
  <c r="AD19" i="5" s="1"/>
  <c r="W19" i="5"/>
  <c r="Y19" i="5" s="1"/>
  <c r="T19" i="5"/>
  <c r="V19" i="5" s="1"/>
  <c r="O19" i="5"/>
  <c r="P19" i="5" s="1"/>
  <c r="N19" i="5"/>
  <c r="L19" i="5"/>
  <c r="M19" i="5" s="1"/>
  <c r="AE18" i="5"/>
  <c r="AG18" i="5" s="1"/>
  <c r="AB18" i="5"/>
  <c r="AD18" i="5" s="1"/>
  <c r="Y18" i="5"/>
  <c r="W18" i="5"/>
  <c r="X18" i="5" s="1"/>
  <c r="T18" i="5"/>
  <c r="V18" i="5" s="1"/>
  <c r="Q18" i="5"/>
  <c r="O18" i="5"/>
  <c r="P18" i="5" s="1"/>
  <c r="L18" i="5"/>
  <c r="M18" i="5" s="1"/>
  <c r="AE17" i="5"/>
  <c r="AF17" i="5" s="1"/>
  <c r="AB17" i="5"/>
  <c r="AC17" i="5" s="1"/>
  <c r="W17" i="5"/>
  <c r="X17" i="5" s="1"/>
  <c r="T17" i="5"/>
  <c r="V17" i="5" s="1"/>
  <c r="O17" i="5"/>
  <c r="Q17" i="5" s="1"/>
  <c r="L17" i="5"/>
  <c r="N17" i="5" s="1"/>
  <c r="AE16" i="5"/>
  <c r="AF16" i="5" s="1"/>
  <c r="AB16" i="5"/>
  <c r="AD16" i="5" s="1"/>
  <c r="W16" i="5"/>
  <c r="Y16" i="5" s="1"/>
  <c r="T16" i="5"/>
  <c r="V16" i="5" s="1"/>
  <c r="O16" i="5"/>
  <c r="Q16" i="5" s="1"/>
  <c r="L16" i="5"/>
  <c r="N16" i="5" s="1"/>
  <c r="AE15" i="5"/>
  <c r="AF15" i="5" s="1"/>
  <c r="AB15" i="5"/>
  <c r="AD15" i="5" s="1"/>
  <c r="Y15" i="5"/>
  <c r="W15" i="5"/>
  <c r="X15" i="5" s="1"/>
  <c r="V15" i="5"/>
  <c r="U15" i="5"/>
  <c r="T15" i="5"/>
  <c r="O15" i="5"/>
  <c r="Q15" i="5" s="1"/>
  <c r="L15" i="5"/>
  <c r="N15" i="5" s="1"/>
  <c r="AE14" i="5"/>
  <c r="AF14" i="5" s="1"/>
  <c r="AB14" i="5"/>
  <c r="AC14" i="5" s="1"/>
  <c r="W14" i="5"/>
  <c r="Y14" i="5" s="1"/>
  <c r="T14" i="5"/>
  <c r="V14" i="5" s="1"/>
  <c r="O14" i="5"/>
  <c r="Q14" i="5" s="1"/>
  <c r="L14" i="5"/>
  <c r="N14" i="5" s="1"/>
  <c r="AE13" i="5"/>
  <c r="AF13" i="5" s="1"/>
  <c r="AB13" i="5"/>
  <c r="AD13" i="5" s="1"/>
  <c r="W13" i="5"/>
  <c r="X13" i="5" s="1"/>
  <c r="T13" i="5"/>
  <c r="V13" i="5" s="1"/>
  <c r="O13" i="5"/>
  <c r="P13" i="5" s="1"/>
  <c r="L13" i="5"/>
  <c r="N13" i="5" s="1"/>
  <c r="AE12" i="5"/>
  <c r="AG12" i="5" s="1"/>
  <c r="AD12" i="5"/>
  <c r="AC12" i="5"/>
  <c r="AB12" i="5"/>
  <c r="W12" i="5"/>
  <c r="X12" i="5" s="1"/>
  <c r="T12" i="5"/>
  <c r="U12" i="5" s="1"/>
  <c r="O12" i="5"/>
  <c r="P12" i="5" s="1"/>
  <c r="N12" i="5"/>
  <c r="L12" i="5"/>
  <c r="M12" i="5" s="1"/>
  <c r="AE11" i="5"/>
  <c r="AG11" i="5" s="1"/>
  <c r="AB11" i="5"/>
  <c r="AD11" i="5" s="1"/>
  <c r="W11" i="5"/>
  <c r="Y11" i="5" s="1"/>
  <c r="T11" i="5"/>
  <c r="V11" i="5" s="1"/>
  <c r="O11" i="5"/>
  <c r="P11" i="5" s="1"/>
  <c r="N11" i="5"/>
  <c r="L11" i="5"/>
  <c r="M11" i="5" s="1"/>
  <c r="AE10" i="5"/>
  <c r="AF10" i="5" s="1"/>
  <c r="AB10" i="5"/>
  <c r="AD10" i="5" s="1"/>
  <c r="W10" i="5"/>
  <c r="Y10" i="5" s="1"/>
  <c r="T10" i="5"/>
  <c r="V10" i="5" s="1"/>
  <c r="O10" i="5"/>
  <c r="Q10" i="5" s="1"/>
  <c r="L10" i="5"/>
  <c r="N10" i="5" s="1"/>
  <c r="AE9" i="5"/>
  <c r="AG9" i="5" s="1"/>
  <c r="AB9" i="5"/>
  <c r="AC9" i="5" s="1"/>
  <c r="W9" i="5"/>
  <c r="X9" i="5" s="1"/>
  <c r="T9" i="5"/>
  <c r="V9" i="5" s="1"/>
  <c r="O9" i="5"/>
  <c r="Q9" i="5" s="1"/>
  <c r="L9" i="5"/>
  <c r="N9" i="5" s="1"/>
  <c r="AE8" i="5"/>
  <c r="AG8" i="5" s="1"/>
  <c r="AB8" i="5"/>
  <c r="AD8" i="5" s="1"/>
  <c r="W8" i="5"/>
  <c r="X8" i="5" s="1"/>
  <c r="T8" i="5"/>
  <c r="U8" i="5" s="1"/>
  <c r="O8" i="5"/>
  <c r="P8" i="5" s="1"/>
  <c r="L8" i="5"/>
  <c r="N8" i="5" s="1"/>
  <c r="AE7" i="5"/>
  <c r="AG7" i="5" s="1"/>
  <c r="AB7" i="5"/>
  <c r="AD7" i="5" s="1"/>
  <c r="W7" i="5"/>
  <c r="Y7" i="5" s="1"/>
  <c r="T7" i="5"/>
  <c r="V7" i="5" s="1"/>
  <c r="O7" i="5"/>
  <c r="Q7" i="5" s="1"/>
  <c r="L7" i="5"/>
  <c r="M7" i="5" s="1"/>
  <c r="AE6" i="5"/>
  <c r="AF6" i="5" s="1"/>
  <c r="AB6" i="5"/>
  <c r="AD6" i="5" s="1"/>
  <c r="W6" i="5"/>
  <c r="Y6" i="5" s="1"/>
  <c r="T6" i="5"/>
  <c r="V6" i="5" s="1"/>
  <c r="O6" i="5"/>
  <c r="Q6" i="5" s="1"/>
  <c r="L6" i="5"/>
  <c r="N6" i="5" s="1"/>
  <c r="AE5" i="5"/>
  <c r="AF5" i="5" s="1"/>
  <c r="AB5" i="5"/>
  <c r="AC5" i="5" s="1"/>
  <c r="W5" i="5"/>
  <c r="X5" i="5" s="1"/>
  <c r="T5" i="5"/>
  <c r="V5" i="5" s="1"/>
  <c r="O5" i="5"/>
  <c r="Q5" i="5" s="1"/>
  <c r="L5" i="5"/>
  <c r="N5" i="5" s="1"/>
  <c r="AE4" i="5"/>
  <c r="AG4" i="5" s="1"/>
  <c r="AB4" i="5"/>
  <c r="AD4" i="5" s="1"/>
  <c r="W4" i="5"/>
  <c r="Y4" i="5" s="1"/>
  <c r="T4" i="5"/>
  <c r="U4" i="5" s="1"/>
  <c r="O4" i="5"/>
  <c r="P4" i="5" s="1"/>
  <c r="L4" i="5"/>
  <c r="N4" i="5" s="1"/>
  <c r="AE3" i="5"/>
  <c r="AG3" i="5" s="1"/>
  <c r="AB3" i="5"/>
  <c r="AD3" i="5" s="1"/>
  <c r="W3" i="5"/>
  <c r="Y3" i="5" s="1"/>
  <c r="T3" i="5"/>
  <c r="V3" i="5" s="1"/>
  <c r="O3" i="5"/>
  <c r="P3" i="5" s="1"/>
  <c r="L3" i="5"/>
  <c r="M3" i="5" s="1"/>
  <c r="AE2" i="5"/>
  <c r="AF2" i="5" s="1"/>
  <c r="AB2" i="5"/>
  <c r="AD2" i="5" s="1"/>
  <c r="W2" i="5"/>
  <c r="Y2" i="5" s="1"/>
  <c r="T2" i="5"/>
  <c r="V2" i="5" s="1"/>
  <c r="O2" i="5"/>
  <c r="Q2" i="5" s="1"/>
  <c r="L2" i="5"/>
  <c r="N2" i="5" s="1"/>
  <c r="AG15" i="5" l="1"/>
  <c r="N7" i="5"/>
  <c r="AG20" i="5"/>
  <c r="AG14" i="5"/>
  <c r="N3" i="5"/>
  <c r="V4" i="5"/>
  <c r="AD5" i="5"/>
  <c r="AD27" i="5" s="1"/>
  <c r="Q12" i="5"/>
  <c r="AF12" i="5"/>
  <c r="AD17" i="5"/>
  <c r="N20" i="5"/>
  <c r="AF11" i="5"/>
  <c r="V12" i="5"/>
  <c r="V27" i="5" s="1"/>
  <c r="P14" i="5"/>
  <c r="P17" i="5"/>
  <c r="X19" i="5"/>
  <c r="V8" i="5"/>
  <c r="U16" i="5"/>
  <c r="AD9" i="5"/>
  <c r="Q13" i="5"/>
  <c r="N18" i="5"/>
  <c r="U20" i="5"/>
  <c r="M16" i="5"/>
  <c r="AG19" i="5"/>
  <c r="AD14" i="5"/>
  <c r="AG16" i="5"/>
  <c r="P2" i="5"/>
  <c r="X3" i="5"/>
  <c r="AF4" i="5"/>
  <c r="P6" i="5"/>
  <c r="X7" i="5"/>
  <c r="Q8" i="5"/>
  <c r="AF8" i="5"/>
  <c r="P10" i="5"/>
  <c r="AG10" i="5"/>
  <c r="X11" i="5"/>
  <c r="U13" i="5"/>
  <c r="X14" i="5"/>
  <c r="M15" i="5"/>
  <c r="AC16" i="5"/>
  <c r="AF18" i="5"/>
  <c r="M14" i="5"/>
  <c r="P16" i="5"/>
  <c r="Q4" i="5"/>
  <c r="AG6" i="5"/>
  <c r="Y9" i="5"/>
  <c r="U17" i="5"/>
  <c r="AG2" i="5"/>
  <c r="Y5" i="5"/>
  <c r="Y13" i="5"/>
  <c r="M2" i="5"/>
  <c r="AC2" i="5"/>
  <c r="U3" i="5"/>
  <c r="M4" i="5"/>
  <c r="AC4" i="5"/>
  <c r="U5" i="5"/>
  <c r="M6" i="5"/>
  <c r="AC6" i="5"/>
  <c r="U7" i="5"/>
  <c r="M8" i="5"/>
  <c r="AC8" i="5"/>
  <c r="U9" i="5"/>
  <c r="M10" i="5"/>
  <c r="M27" i="5" s="1"/>
  <c r="AC10" i="5"/>
  <c r="U11" i="5"/>
  <c r="AC13" i="5"/>
  <c r="Y17" i="5"/>
  <c r="AC18" i="5"/>
  <c r="AE30" i="5"/>
  <c r="X4" i="5"/>
  <c r="P7" i="5"/>
  <c r="AF9" i="5"/>
  <c r="P15" i="5"/>
  <c r="X16" i="5"/>
  <c r="U2" i="5"/>
  <c r="Q3" i="5"/>
  <c r="AC3" i="5"/>
  <c r="M5" i="5"/>
  <c r="AG5" i="5"/>
  <c r="U6" i="5"/>
  <c r="AC7" i="5"/>
  <c r="Y8" i="5"/>
  <c r="M9" i="5"/>
  <c r="U10" i="5"/>
  <c r="Q11" i="5"/>
  <c r="AC11" i="5"/>
  <c r="Y12" i="5"/>
  <c r="M13" i="5"/>
  <c r="AG13" i="5"/>
  <c r="U14" i="5"/>
  <c r="AC15" i="5"/>
  <c r="M17" i="5"/>
  <c r="AG17" i="5"/>
  <c r="U18" i="5"/>
  <c r="Q19" i="5"/>
  <c r="AC19" i="5"/>
  <c r="Y20" i="5"/>
  <c r="O30" i="5"/>
  <c r="P20" i="5"/>
  <c r="T30" i="5"/>
  <c r="U19" i="5"/>
  <c r="AC20" i="5"/>
  <c r="W30" i="5"/>
  <c r="X2" i="5"/>
  <c r="AF3" i="5"/>
  <c r="P5" i="5"/>
  <c r="X6" i="5"/>
  <c r="AF7" i="5"/>
  <c r="P9" i="5"/>
  <c r="X10" i="5"/>
  <c r="AB30" i="5"/>
  <c r="P27" i="5"/>
  <c r="J47" i="1"/>
  <c r="T46" i="1"/>
  <c r="L46" i="1"/>
  <c r="AC27" i="5" l="1"/>
  <c r="AB28" i="5" s="1"/>
  <c r="N27" i="5"/>
  <c r="L28" i="5" s="1"/>
  <c r="Y27" i="5"/>
  <c r="U27" i="5"/>
  <c r="T28" i="5" s="1"/>
  <c r="Q27" i="5"/>
  <c r="O28" i="5" s="1"/>
  <c r="AF27" i="5"/>
  <c r="X27" i="5"/>
  <c r="W28" i="5" s="1"/>
  <c r="AG27" i="5"/>
  <c r="AE28" i="5" s="1"/>
  <c r="W44" i="1" l="1"/>
  <c r="M3" i="1" l="1"/>
  <c r="P3" i="1"/>
  <c r="M4" i="1"/>
  <c r="P4" i="1"/>
  <c r="N5" i="1"/>
  <c r="P5" i="1"/>
  <c r="N6" i="1"/>
  <c r="P6" i="1"/>
  <c r="N7" i="1"/>
  <c r="P7" i="1"/>
  <c r="M8" i="1"/>
  <c r="P8" i="1"/>
  <c r="N9" i="1"/>
  <c r="P9" i="1"/>
  <c r="N10" i="1"/>
  <c r="P10" i="1"/>
  <c r="M11" i="1"/>
  <c r="P11" i="1"/>
  <c r="M12" i="1"/>
  <c r="P12" i="1"/>
  <c r="N13" i="1"/>
  <c r="P13" i="1"/>
  <c r="N14" i="1"/>
  <c r="P14" i="1"/>
  <c r="N15" i="1"/>
  <c r="P15" i="1"/>
  <c r="M16" i="1"/>
  <c r="P16" i="1"/>
  <c r="N17" i="1"/>
  <c r="Q17" i="1"/>
  <c r="N18" i="1"/>
  <c r="P18" i="1"/>
  <c r="I47" i="1"/>
  <c r="L47" i="1" s="1"/>
  <c r="P2" i="1" l="1"/>
  <c r="O44" i="1"/>
  <c r="W47" i="1"/>
  <c r="T47" i="1"/>
  <c r="T43" i="1"/>
  <c r="T44" i="1"/>
  <c r="M2" i="1"/>
  <c r="L44" i="1"/>
  <c r="L43" i="1"/>
  <c r="Y44" i="1"/>
  <c r="M10" i="1"/>
  <c r="Q7" i="1"/>
  <c r="M7" i="1"/>
  <c r="Q16" i="1"/>
  <c r="M14" i="1"/>
  <c r="N4" i="1"/>
  <c r="N3" i="1"/>
  <c r="M18" i="1"/>
  <c r="M15" i="1"/>
  <c r="N11" i="1"/>
  <c r="Q9" i="1"/>
  <c r="M5" i="1"/>
  <c r="N2" i="1"/>
  <c r="P17" i="1"/>
  <c r="Q15" i="1"/>
  <c r="Q13" i="1"/>
  <c r="Q8" i="1"/>
  <c r="M17" i="1"/>
  <c r="M13" i="1"/>
  <c r="M6" i="1"/>
  <c r="Q11" i="1"/>
  <c r="Q4" i="1"/>
  <c r="Q12" i="1"/>
  <c r="M9" i="1"/>
  <c r="Q5" i="1"/>
  <c r="Q3" i="1"/>
  <c r="N16" i="1"/>
  <c r="N12" i="1"/>
  <c r="N8" i="1"/>
  <c r="Q18" i="1"/>
  <c r="Q14" i="1"/>
  <c r="Q10" i="1"/>
  <c r="Q6" i="1"/>
  <c r="Q2" i="1"/>
  <c r="X44" i="1" l="1"/>
  <c r="W45" i="1" s="1"/>
  <c r="V44" i="1"/>
  <c r="U44" i="1"/>
  <c r="M34" i="1"/>
  <c r="P34" i="1"/>
  <c r="N35" i="1"/>
  <c r="P35" i="1"/>
  <c r="M36" i="1"/>
  <c r="P36" i="1"/>
  <c r="M37" i="1"/>
  <c r="P37" i="1"/>
  <c r="Q33" i="1"/>
  <c r="N33" i="1"/>
  <c r="Q32" i="1"/>
  <c r="N32" i="1"/>
  <c r="Q31" i="1"/>
  <c r="N31" i="1"/>
  <c r="Q30" i="1"/>
  <c r="N30" i="1"/>
  <c r="Q29" i="1"/>
  <c r="N29" i="1"/>
  <c r="P28" i="1"/>
  <c r="N28" i="1"/>
  <c r="P27" i="1"/>
  <c r="M27" i="1"/>
  <c r="Q26" i="1"/>
  <c r="N26" i="1"/>
  <c r="Q25" i="1"/>
  <c r="N25" i="1"/>
  <c r="P24" i="1"/>
  <c r="N24" i="1"/>
  <c r="P23" i="1"/>
  <c r="N23" i="1"/>
  <c r="Q22" i="1"/>
  <c r="N22" i="1"/>
  <c r="Q21" i="1"/>
  <c r="M21" i="1"/>
  <c r="P20" i="1"/>
  <c r="N20" i="1"/>
  <c r="Q19" i="1"/>
  <c r="M19" i="1"/>
  <c r="T45" i="1" l="1"/>
  <c r="N37" i="1"/>
  <c r="P19" i="1"/>
  <c r="M35" i="1"/>
  <c r="Q28" i="1"/>
  <c r="M22" i="1"/>
  <c r="Q34" i="1"/>
  <c r="N27" i="1"/>
  <c r="M29" i="1"/>
  <c r="O47" i="1"/>
  <c r="Q20" i="1"/>
  <c r="M23" i="1"/>
  <c r="Q27" i="1"/>
  <c r="M30" i="1"/>
  <c r="N19" i="1"/>
  <c r="Q23" i="1"/>
  <c r="M26" i="1"/>
  <c r="N36" i="1"/>
  <c r="M25" i="1"/>
  <c r="Q37" i="1"/>
  <c r="Q24" i="1"/>
  <c r="M31" i="1"/>
  <c r="Q35" i="1"/>
  <c r="N34" i="1"/>
  <c r="Q36" i="1"/>
  <c r="P32" i="1"/>
  <c r="P31" i="1"/>
  <c r="M33" i="1"/>
  <c r="P26" i="1"/>
  <c r="P30" i="1"/>
  <c r="M24" i="1"/>
  <c r="M32" i="1"/>
  <c r="N21" i="1"/>
  <c r="P22" i="1"/>
  <c r="M20" i="1"/>
  <c r="M28" i="1"/>
  <c r="P21" i="1"/>
  <c r="P25" i="1"/>
  <c r="P29" i="1"/>
  <c r="P33" i="1"/>
  <c r="N44" i="1" l="1"/>
  <c r="P44" i="1"/>
  <c r="M44" i="1"/>
  <c r="Q44" i="1"/>
  <c r="L45" i="1" l="1"/>
  <c r="O45" i="1"/>
</calcChain>
</file>

<file path=xl/sharedStrings.xml><?xml version="1.0" encoding="utf-8"?>
<sst xmlns="http://schemas.openxmlformats.org/spreadsheetml/2006/main" count="97" uniqueCount="49">
  <si>
    <t>DATE</t>
  </si>
  <si>
    <t>Open</t>
  </si>
  <si>
    <t>High</t>
  </si>
  <si>
    <t>Low</t>
  </si>
  <si>
    <t>Close</t>
  </si>
  <si>
    <t>Adj Close</t>
  </si>
  <si>
    <t>Volume</t>
  </si>
  <si>
    <t>Volumerate</t>
  </si>
  <si>
    <t>HM_rate</t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</si>
  <si>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</si>
  <si>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</si>
  <si>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</si>
  <si>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투자성공여부</t>
    <phoneticPr fontId="18" type="noConversion"/>
  </si>
  <si>
    <t>투자실패여부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</si>
  <si>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</si>
  <si>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</si>
  <si>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</si>
  <si>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종가지수증감</t>
    <phoneticPr fontId="18" type="noConversion"/>
  </si>
  <si>
    <t>지수상승대비이익률(0기준)</t>
    <phoneticPr fontId="18" type="noConversion"/>
  </si>
  <si>
    <t xml:space="preserve">분석평: </t>
    <phoneticPr fontId="18" type="noConversion"/>
  </si>
  <si>
    <t>총이익률</t>
    <phoneticPr fontId="18" type="noConversion"/>
  </si>
  <si>
    <t>전략명</t>
    <phoneticPr fontId="18" type="noConversion"/>
  </si>
  <si>
    <t>전략설명</t>
    <phoneticPr fontId="18" type="noConversion"/>
  </si>
  <si>
    <t>pred</t>
  </si>
  <si>
    <t>HM3UP</t>
    <phoneticPr fontId="18" type="noConversion"/>
  </si>
  <si>
    <t>(HM3UP에 4%구매)-수익</t>
    <phoneticPr fontId="18" type="noConversion"/>
  </si>
  <si>
    <t>(HM3UP에 3%구매)-수익</t>
    <phoneticPr fontId="18" type="noConversion"/>
  </si>
  <si>
    <t>HM3UP - 3% 전략</t>
    <phoneticPr fontId="18" type="noConversion"/>
  </si>
  <si>
    <t>HM3UP이 1인 월에 대하여 월초 시가에 매수, 월 고가 상승률이 3%이상이면3% 상승가에 매도, 안되면 월종가매도</t>
    <phoneticPr fontId="18" type="noConversion"/>
  </si>
  <si>
    <t>HM3UP - 4% 전략</t>
    <phoneticPr fontId="18" type="noConversion"/>
  </si>
  <si>
    <t>HM3UP이 1인 월에 대하여 월초 시가에 매수, 월 고가 상승률이 4%이상이면4% 상승가에 매도, 안되면 월종가매도</t>
    <phoneticPr fontId="18" type="noConversion"/>
  </si>
  <si>
    <t>XGB_HM3UP_['RMFSL', 'EXCHUS', '환율평균']_28%(d=8, g=0) 사용</t>
    <phoneticPr fontId="18" type="noConversion"/>
  </si>
  <si>
    <t>XGB_HM4UP_['Volume', 'FEDFUNDS', 'USSLIND']_23%(d=7, g=0) 사용</t>
    <phoneticPr fontId="18" type="noConversion"/>
  </si>
  <si>
    <t>HM4UP</t>
    <phoneticPr fontId="18" type="noConversion"/>
  </si>
  <si>
    <t>(HM4UP에 4%구매)-수익</t>
    <phoneticPr fontId="18" type="noConversion"/>
  </si>
  <si>
    <t>HM4UP - 4% 전략</t>
    <phoneticPr fontId="18" type="noConversion"/>
  </si>
  <si>
    <t>HM4UP이 1인 월에 대하여 월초 시가에 매수, 월 고가 상승률이 4%이상이면4% 상승가에 매도, 안되면 월종가매도</t>
    <phoneticPr fontId="18" type="noConversion"/>
  </si>
  <si>
    <t>Ture Positive</t>
    <phoneticPr fontId="18" type="noConversion"/>
  </si>
  <si>
    <t>False Positive</t>
    <phoneticPr fontId="18" type="noConversion"/>
  </si>
  <si>
    <t>False Negative</t>
    <phoneticPr fontId="18" type="noConversion"/>
  </si>
  <si>
    <t>LN3DN -&gt; 3%이득 or 시-종</t>
    <phoneticPr fontId="18" type="noConversion"/>
  </si>
  <si>
    <t>LN3DN -&gt; 4%이득 or 시-종</t>
    <phoneticPr fontId="18" type="noConversion"/>
  </si>
  <si>
    <t>LM3DN</t>
  </si>
  <si>
    <t>LM3DN_pred</t>
    <phoneticPr fontId="18" type="noConversion"/>
  </si>
  <si>
    <t>LM3DN - 3% 전략</t>
    <phoneticPr fontId="18" type="noConversion"/>
  </si>
  <si>
    <t>LM3DN - 4% 전략</t>
    <phoneticPr fontId="18" type="noConversion"/>
  </si>
  <si>
    <t>HM3UP이 1인 월에 대하여 월초 시가에 매도, 월 저가 하락률이 3%이상이면3% 하락가에 매수, 안되면 월종가매수</t>
    <phoneticPr fontId="18" type="noConversion"/>
  </si>
  <si>
    <t>HM3UP이 1인 월에 대하여 월초 시가에 매도, 월 저가 하락률이 4%이상이면4% 하락가에 매수, 안되면 월종가매수</t>
    <phoneticPr fontId="18" type="noConversion"/>
  </si>
  <si>
    <t>XGB_LM3DN_['경상수지', 'EXKOUS', '통화량'](d=6, g=0) 사용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</si>
</sst>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3" borderId="11" xfId="0" applyFill="1" applyBorder="1">
      <alignment vertical="center"/>
    </xf>
    <xf numFmtId="0" fontId="0" fillId="34" borderId="10" xfId="0" applyFill="1" applyBorder="1">
      <alignment vertical="center"/>
    </xf>
    <xf numFmtId="176" fontId="0" fillId="33" borderId="10" xfId="0" applyNumberFormat="1" applyFill="1" applyBorder="1">
      <alignment vertical="center"/>
    </xf>
    <xf numFmtId="0" fontId="0" fillId="35" borderId="0" xfId="0" applyFill="1">
      <alignment vertical="center"/>
    </xf>
    <xf numFmtId="177" fontId="0" fillId="33" borderId="13" xfId="1" applyNumberFormat="1" applyFont="1" applyFill="1" applyBorder="1">
      <alignment vertical="center"/>
    </xf>
    <xf numFmtId="0" fontId="0" fillId="33" borderId="14" xfId="0" applyFill="1" applyBorder="1">
      <alignment vertical="center"/>
    </xf>
    <xf numFmtId="0" fontId="0" fillId="33" borderId="15" xfId="0" applyFill="1" applyBorder="1">
      <alignment vertical="center"/>
    </xf>
    <xf numFmtId="177" fontId="0" fillId="34" borderId="13" xfId="1" applyNumberFormat="1" applyFont="1" applyFill="1" applyBorder="1">
      <alignment vertical="center"/>
    </xf>
    <xf numFmtId="0" fontId="0" fillId="34" borderId="14" xfId="0" applyFill="1" applyBorder="1">
      <alignment vertical="center"/>
    </xf>
    <xf numFmtId="0" fontId="0" fillId="34" borderId="16" xfId="0" applyFill="1" applyBorder="1">
      <alignment vertical="center"/>
    </xf>
    <xf numFmtId="0" fontId="0" fillId="33" borderId="0" xfId="0" applyFill="1">
      <alignment vertical="center"/>
    </xf>
    <xf numFmtId="177" fontId="0" fillId="33" borderId="17" xfId="1" applyNumberFormat="1" applyFont="1" applyFill="1" applyBorder="1">
      <alignment vertical="center"/>
    </xf>
    <xf numFmtId="177" fontId="0" fillId="34" borderId="17" xfId="1" applyNumberFormat="1" applyFont="1" applyFill="1" applyBorder="1">
      <alignment vertical="center"/>
    </xf>
    <xf numFmtId="0" fontId="0" fillId="34" borderId="18" xfId="0" applyFill="1" applyBorder="1">
      <alignment vertical="center"/>
    </xf>
    <xf numFmtId="0" fontId="19" fillId="35" borderId="0" xfId="0" applyFont="1" applyFill="1">
      <alignment vertical="center"/>
    </xf>
    <xf numFmtId="176" fontId="20" fillId="33" borderId="19" xfId="0" applyNumberFormat="1" applyFont="1" applyFill="1" applyBorder="1">
      <alignment vertical="center"/>
    </xf>
    <xf numFmtId="0" fontId="20" fillId="33" borderId="20" xfId="0" applyFont="1" applyFill="1" applyBorder="1">
      <alignment vertical="center"/>
    </xf>
    <xf numFmtId="0" fontId="20" fillId="33" borderId="21" xfId="0" applyFont="1" applyFill="1" applyBorder="1">
      <alignment vertical="center"/>
    </xf>
    <xf numFmtId="176" fontId="20" fillId="34" borderId="19" xfId="0" applyNumberFormat="1" applyFont="1" applyFill="1" applyBorder="1">
      <alignment vertical="center"/>
    </xf>
    <xf numFmtId="0" fontId="0" fillId="34" borderId="20" xfId="0" applyFill="1" applyBorder="1">
      <alignment vertical="center"/>
    </xf>
    <xf numFmtId="0" fontId="0" fillId="34" borderId="22" xfId="0" applyFill="1" applyBorder="1">
      <alignment vertical="center"/>
    </xf>
    <xf numFmtId="10" fontId="0" fillId="33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  <xf numFmtId="0" fontId="0" fillId="37" borderId="0" xfId="0" applyFill="1">
      <alignment vertical="center"/>
    </xf>
    <xf numFmtId="176" fontId="0" fillId="37" borderId="10" xfId="0" applyNumberFormat="1" applyFill="1" applyBorder="1">
      <alignment vertical="center"/>
    </xf>
    <xf numFmtId="0" fontId="0" fillId="37" borderId="10" xfId="0" applyFill="1" applyBorder="1">
      <alignment vertical="center"/>
    </xf>
    <xf numFmtId="0" fontId="21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0" fillId="33" borderId="0" xfId="0" applyFill="1" applyBorder="1">
      <alignment vertical="center"/>
    </xf>
    <xf numFmtId="0" fontId="0" fillId="38" borderId="0" xfId="0" applyFill="1">
      <alignment vertical="center"/>
    </xf>
    <xf numFmtId="176" fontId="0" fillId="38" borderId="10" xfId="0" applyNumberFormat="1" applyFill="1" applyBorder="1">
      <alignment vertical="center"/>
    </xf>
    <xf numFmtId="0" fontId="0" fillId="38" borderId="10" xfId="0" applyFill="1" applyBorder="1">
      <alignment vertical="center"/>
    </xf>
    <xf numFmtId="0" fontId="0" fillId="0" borderId="0" xfId="0" applyFill="1">
      <alignment vertical="center"/>
    </xf>
    <xf numFmtId="0" fontId="22" fillId="33" borderId="23" xfId="0" applyFont="1" applyFill="1" applyBorder="1">
      <alignment vertical="center"/>
    </xf>
    <xf numFmtId="0" fontId="0" fillId="33" borderId="23" xfId="0" applyFill="1" applyBorder="1">
      <alignment vertical="center"/>
    </xf>
    <xf numFmtId="0" fontId="0" fillId="33" borderId="25" xfId="0" applyFill="1" applyBorder="1">
      <alignment vertical="center"/>
    </xf>
    <xf numFmtId="0" fontId="0" fillId="33" borderId="28" xfId="0" applyFill="1" applyBorder="1">
      <alignment vertical="center"/>
    </xf>
    <xf numFmtId="176" fontId="0" fillId="0" borderId="10" xfId="0" applyNumberFormat="1" applyFill="1" applyBorder="1">
      <alignment vertical="center"/>
    </xf>
    <xf numFmtId="0" fontId="0" fillId="0" borderId="1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20" fillId="0" borderId="10" xfId="0" applyFont="1" applyFill="1" applyBorder="1">
      <alignment vertical="center"/>
    </xf>
    <xf numFmtId="176" fontId="20" fillId="0" borderId="10" xfId="0" applyNumberFormat="1" applyFont="1" applyFill="1" applyBorder="1">
      <alignment vertical="center"/>
    </xf>
    <xf numFmtId="14" fontId="0" fillId="0" borderId="0" xfId="0" applyNumberFormat="1" applyFill="1">
      <alignment vertical="center"/>
    </xf>
    <xf numFmtId="176" fontId="20" fillId="36" borderId="10" xfId="0" applyNumberFormat="1" applyFont="1" applyFill="1" applyBorder="1">
      <alignment vertical="center"/>
    </xf>
    <xf numFmtId="0" fontId="20" fillId="36" borderId="10" xfId="0" applyFont="1" applyFill="1" applyBorder="1">
      <alignment vertical="center"/>
    </xf>
    <xf numFmtId="176" fontId="20" fillId="37" borderId="10" xfId="0" applyNumberFormat="1" applyFont="1" applyFill="1" applyBorder="1">
      <alignment vertical="center"/>
    </xf>
    <xf numFmtId="0" fontId="20" fillId="37" borderId="10" xfId="0" applyFont="1" applyFill="1" applyBorder="1">
      <alignment vertical="center"/>
    </xf>
    <xf numFmtId="176" fontId="20" fillId="33" borderId="10" xfId="0" applyNumberFormat="1" applyFont="1" applyFill="1" applyBorder="1">
      <alignment vertical="center"/>
    </xf>
    <xf numFmtId="0" fontId="20" fillId="33" borderId="10" xfId="0" applyFont="1" applyFill="1" applyBorder="1">
      <alignment vertical="center"/>
    </xf>
    <xf numFmtId="14" fontId="0" fillId="0" borderId="0" xfId="0" applyNumberFormat="1" applyBorder="1">
      <alignment vertical="center"/>
    </xf>
    <xf numFmtId="11" fontId="0" fillId="0" borderId="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ill="1" applyBorder="1">
      <alignment vertical="center"/>
    </xf>
    <xf numFmtId="176" fontId="0" fillId="0" borderId="0" xfId="0" applyNumberFormat="1">
      <alignment vertical="center"/>
    </xf>
    <xf numFmtId="0" fontId="22" fillId="33" borderId="10" xfId="0" applyFont="1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23" xfId="0" applyFill="1" applyBorder="1" applyAlignment="1">
      <alignment horizontal="center" vertical="center"/>
    </xf>
    <xf numFmtId="0" fontId="0" fillId="33" borderId="24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25" xfId="0" applyFill="1" applyBorder="1" applyAlignment="1">
      <alignment horizontal="center" vertical="center"/>
    </xf>
    <xf numFmtId="0" fontId="0" fillId="33" borderId="26" xfId="0" applyFill="1" applyBorder="1" applyAlignment="1">
      <alignment horizontal="center" vertical="center"/>
    </xf>
    <xf numFmtId="0" fontId="0" fillId="33" borderId="30" xfId="0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27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 vertical="center"/>
    </xf>
    <xf numFmtId="0" fontId="0" fillId="33" borderId="29" xfId="0" applyFill="1" applyBorder="1" applyAlignment="1">
      <alignment horizontal="center" vertical="center"/>
    </xf>
    <xf numFmtId="0" fontId="0" fillId="33" borderId="12" xfId="0" quotePrefix="1" applyFill="1" applyBorder="1" applyAlignment="1">
      <alignment horizontal="center"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0"/>
  <sheetViews>
    <sheetView tabSelected="1" zoomScale="70" zoomScaleNormal="70" workbookViewId="0">
      <pane ySplit="1" topLeftCell="A2" activePane="bottomLeft" state="frozen"/>
      <selection pane="bottomLeft" activeCell="L14" sqref="L14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42</v>
      </c>
      <c r="K1" t="s">
        <v>43</v>
      </c>
      <c r="L1" s="41" t="s">
        <v>40</v>
      </c>
      <c r="M1" s="41" t="s">
        <v>9</v>
      </c>
      <c r="N1" s="41" t="s">
        <v>10</v>
      </c>
      <c r="O1" s="4" t="s">
        <v>11</v>
      </c>
      <c r="P1" s="4" t="s">
        <v>12</v>
      </c>
      <c r="Q1" s="4" t="s">
        <v>13</v>
      </c>
      <c r="R1" t="s">
        <v>42</v>
      </c>
      <c r="S1" t="s">
        <v>43</v>
      </c>
      <c r="T1" s="41" t="s">
        <v>41</v>
      </c>
      <c r="U1" s="41" t="s">
        <v>9</v>
      </c>
      <c r="V1" s="41" t="s">
        <v>10</v>
      </c>
      <c r="W1" s="4" t="s">
        <v>11</v>
      </c>
      <c r="X1" s="4" t="s">
        <v>9</v>
      </c>
      <c r="Y1" s="4" t="s">
        <v>10</v>
      </c>
    </row>
    <row r="2" spans="1:25" x14ac:dyDescent="0.3">
      <c r="A2" s="1">
        <v>42583</v>
      </c>
      <c r="B2">
        <v>2024.709961</v>
      </c>
      <c r="C2">
        <v>2063.0900879999999</v>
      </c>
      <c r="D2">
        <v>1993</v>
      </c>
      <c r="E2">
        <v>2034.65002399999</v>
      </c>
      <c r="F2">
        <v>2034.65002399999</v>
      </c>
      <c r="G2">
        <v>10491</v>
      </c>
      <c r="H2">
        <v>1173.7905000000001</v>
      </c>
      <c r="I2">
        <v>2317399522</v>
      </c>
      <c r="J2">
        <v>0</v>
      </c>
      <c r="K2">
        <v>1</v>
      </c>
      <c r="L2" s="40">
        <f>IF($K2=1,IF($D2&lt;=$B2*0.97,$B2*0.03,$B2-$F2),0)</f>
        <v>-9.9400629999900048</v>
      </c>
      <c r="M2" s="41">
        <f>IF(L2&gt;0,1,0)</f>
        <v>0</v>
      </c>
      <c r="N2" s="41">
        <f>IF(L2&lt;0,1,0)</f>
        <v>1</v>
      </c>
      <c r="O2" s="4">
        <f>IF(D2&lt;=$B2*0.97,$B2*0.03,$B2-$F2)</f>
        <v>-9.9400629999900048</v>
      </c>
      <c r="P2" s="4">
        <f>IF(O2&gt;0,1,0)</f>
        <v>0</v>
      </c>
      <c r="Q2" s="4">
        <f>IF(O2&lt;0,1,0)</f>
        <v>1</v>
      </c>
      <c r="R2">
        <v>0</v>
      </c>
      <c r="S2">
        <v>0</v>
      </c>
      <c r="T2" s="40">
        <f>IF($K2=1,IF($D2&lt;=$B2*0.96,$B2*0.04,$B2-$F2),0)</f>
        <v>-9.9400629999900048</v>
      </c>
      <c r="U2" s="41">
        <f>IF(T2&gt;0,1,0)</f>
        <v>0</v>
      </c>
      <c r="V2" s="41">
        <f>IF(T2&lt;0,1,0)</f>
        <v>1</v>
      </c>
      <c r="W2" s="4">
        <f>IF(L2&lt;=$B2*0.97,$B2*0.03,$B2-$F2)</f>
        <v>60.741298829999998</v>
      </c>
      <c r="X2" s="4">
        <f>IF(W2&gt;0,1,0)</f>
        <v>1</v>
      </c>
      <c r="Y2" s="4">
        <f>IF(W2&lt;0,1,0)</f>
        <v>0</v>
      </c>
    </row>
    <row r="3" spans="1:25" x14ac:dyDescent="0.3">
      <c r="A3" s="1">
        <v>42614</v>
      </c>
      <c r="B3">
        <v>2022.959961</v>
      </c>
      <c r="C3">
        <v>2073.889893</v>
      </c>
      <c r="D3">
        <v>1991.469971</v>
      </c>
      <c r="E3">
        <v>2043.630005</v>
      </c>
      <c r="F3">
        <v>2043.630005</v>
      </c>
      <c r="G3">
        <v>12409.7</v>
      </c>
      <c r="H3">
        <v>1165.2022999999999</v>
      </c>
      <c r="I3">
        <v>2337560940</v>
      </c>
      <c r="J3">
        <v>0</v>
      </c>
      <c r="K3">
        <v>1</v>
      </c>
      <c r="L3" s="40">
        <f t="shared" ref="L3:L37" si="0">IF($K3=1,IF($D3&lt;=$B3*0.97,$B3*0.03,$B3-$F3),0)</f>
        <v>-20.670043999999962</v>
      </c>
      <c r="M3" s="41">
        <f t="shared" ref="M3:M33" si="1">IF(L3&gt;0,1,0)</f>
        <v>0</v>
      </c>
      <c r="N3" s="41">
        <f t="shared" ref="N3:N33" si="2">IF(L3&lt;0,1,0)</f>
        <v>1</v>
      </c>
      <c r="O3" s="4">
        <f t="shared" ref="O3:O37" si="3">IF(D3&lt;=$B3*0.97,$B3*0.03,$B3-$F3)</f>
        <v>-20.670043999999962</v>
      </c>
      <c r="P3" s="4">
        <f t="shared" ref="P3:P37" si="4">IF(O3&gt;0,1,0)</f>
        <v>0</v>
      </c>
      <c r="Q3" s="4">
        <f t="shared" ref="Q3:Q33" si="5">IF(O3&lt;0,1,0)</f>
        <v>1</v>
      </c>
      <c r="R3">
        <v>0</v>
      </c>
      <c r="S3">
        <v>0</v>
      </c>
      <c r="T3" s="40">
        <f t="shared" ref="T3:T37" si="6">IF($K3=1,IF($D3&lt;=$B3*0.96,$B3*0.04,$B3-$F3),0)</f>
        <v>-20.670043999999962</v>
      </c>
      <c r="U3" s="41">
        <f t="shared" ref="U3:U37" si="7">IF(T3&gt;0,1,0)</f>
        <v>0</v>
      </c>
      <c r="V3" s="41">
        <f t="shared" ref="V3:V37" si="8">IF(T3&lt;0,1,0)</f>
        <v>1</v>
      </c>
      <c r="W3" s="4">
        <f t="shared" ref="W3:W37" si="9">IF(L3&lt;=$B3*0.97,$B3*0.03,$B3-$F3)</f>
        <v>60.688798829999996</v>
      </c>
      <c r="X3" s="4">
        <f t="shared" ref="X3:X37" si="10">IF(W3&gt;0,1,0)</f>
        <v>1</v>
      </c>
      <c r="Y3" s="4">
        <f t="shared" ref="Y3:Y37" si="11">IF(W3&lt;0,1,0)</f>
        <v>0</v>
      </c>
    </row>
    <row r="4" spans="1:25" x14ac:dyDescent="0.3">
      <c r="A4" s="1">
        <v>42644</v>
      </c>
      <c r="B4">
        <v>2056.9399410000001</v>
      </c>
      <c r="C4">
        <v>2070.429932</v>
      </c>
      <c r="D4">
        <v>2002.290039</v>
      </c>
      <c r="E4">
        <v>2008.1899410000001</v>
      </c>
      <c r="F4">
        <v>2008.1899410000001</v>
      </c>
      <c r="G4">
        <v>8831.7999999999993</v>
      </c>
      <c r="H4">
        <v>1140.865</v>
      </c>
      <c r="I4">
        <v>2363007374</v>
      </c>
      <c r="J4">
        <v>0</v>
      </c>
      <c r="K4">
        <v>1</v>
      </c>
      <c r="L4" s="40">
        <f t="shared" si="0"/>
        <v>48.75</v>
      </c>
      <c r="M4" s="41">
        <f t="shared" si="1"/>
        <v>1</v>
      </c>
      <c r="N4" s="41">
        <f t="shared" si="2"/>
        <v>0</v>
      </c>
      <c r="O4" s="4">
        <f t="shared" si="3"/>
        <v>48.75</v>
      </c>
      <c r="P4" s="4">
        <f t="shared" si="4"/>
        <v>1</v>
      </c>
      <c r="Q4" s="4">
        <f t="shared" si="5"/>
        <v>0</v>
      </c>
      <c r="R4">
        <v>0</v>
      </c>
      <c r="S4">
        <v>0</v>
      </c>
      <c r="T4" s="40">
        <f t="shared" si="6"/>
        <v>48.75</v>
      </c>
      <c r="U4" s="41">
        <f t="shared" si="7"/>
        <v>1</v>
      </c>
      <c r="V4" s="41">
        <f t="shared" si="8"/>
        <v>0</v>
      </c>
      <c r="W4" s="4">
        <f t="shared" si="9"/>
        <v>61.708198230000001</v>
      </c>
      <c r="X4" s="4">
        <f t="shared" si="10"/>
        <v>1</v>
      </c>
      <c r="Y4" s="4">
        <f t="shared" si="11"/>
        <v>0</v>
      </c>
    </row>
    <row r="5" spans="1:25" x14ac:dyDescent="0.3">
      <c r="A5" s="1">
        <v>42675</v>
      </c>
      <c r="B5">
        <v>2003.410034</v>
      </c>
      <c r="C5">
        <v>2015.2299800000001</v>
      </c>
      <c r="D5">
        <v>1931.0699460000001</v>
      </c>
      <c r="E5">
        <v>1983.4799800000001</v>
      </c>
      <c r="F5">
        <v>1983.4799800000001</v>
      </c>
      <c r="G5">
        <v>5410.1</v>
      </c>
      <c r="H5">
        <v>1110.0183</v>
      </c>
      <c r="I5">
        <v>2380861994</v>
      </c>
      <c r="J5">
        <v>1</v>
      </c>
      <c r="K5">
        <v>1</v>
      </c>
      <c r="L5" s="40">
        <f t="shared" si="0"/>
        <v>60.102301019999999</v>
      </c>
      <c r="M5" s="28">
        <f t="shared" si="1"/>
        <v>1</v>
      </c>
      <c r="N5" s="28">
        <f t="shared" si="2"/>
        <v>0</v>
      </c>
      <c r="O5" s="4">
        <f t="shared" si="3"/>
        <v>60.102301019999999</v>
      </c>
      <c r="P5" s="4">
        <f t="shared" si="4"/>
        <v>1</v>
      </c>
      <c r="Q5" s="4">
        <f t="shared" si="5"/>
        <v>0</v>
      </c>
      <c r="R5">
        <v>1</v>
      </c>
      <c r="S5">
        <v>1</v>
      </c>
      <c r="T5" s="40">
        <f t="shared" si="6"/>
        <v>19.930053999999927</v>
      </c>
      <c r="U5" s="28">
        <f t="shared" si="7"/>
        <v>1</v>
      </c>
      <c r="V5" s="28">
        <f t="shared" si="8"/>
        <v>0</v>
      </c>
      <c r="W5" s="4">
        <f t="shared" si="9"/>
        <v>60.102301019999999</v>
      </c>
      <c r="X5" s="4">
        <f t="shared" si="10"/>
        <v>1</v>
      </c>
      <c r="Y5" s="4">
        <f t="shared" si="11"/>
        <v>0</v>
      </c>
    </row>
    <row r="6" spans="1:25" x14ac:dyDescent="0.3">
      <c r="A6" s="1">
        <v>42705</v>
      </c>
      <c r="B6">
        <v>1987.4799800000001</v>
      </c>
      <c r="C6">
        <v>2053.459961</v>
      </c>
      <c r="D6">
        <v>1960.65002399999</v>
      </c>
      <c r="E6">
        <v>2026.459961</v>
      </c>
      <c r="F6">
        <v>2026.459961</v>
      </c>
      <c r="G6">
        <v>7517.5</v>
      </c>
      <c r="H6">
        <v>1108.3638000000001</v>
      </c>
      <c r="I6">
        <v>2380204896</v>
      </c>
      <c r="J6">
        <v>0</v>
      </c>
      <c r="K6">
        <v>1</v>
      </c>
      <c r="L6" s="40">
        <f t="shared" si="0"/>
        <v>-38.979980999999952</v>
      </c>
      <c r="M6" s="34">
        <f t="shared" si="1"/>
        <v>0</v>
      </c>
      <c r="N6" s="34">
        <f t="shared" si="2"/>
        <v>1</v>
      </c>
      <c r="O6" s="4">
        <f t="shared" si="3"/>
        <v>-38.979980999999952</v>
      </c>
      <c r="P6" s="4">
        <f t="shared" si="4"/>
        <v>0</v>
      </c>
      <c r="Q6" s="4">
        <f t="shared" si="5"/>
        <v>1</v>
      </c>
      <c r="R6">
        <v>0</v>
      </c>
      <c r="S6">
        <v>0</v>
      </c>
      <c r="T6" s="40">
        <f t="shared" si="6"/>
        <v>-38.979980999999952</v>
      </c>
      <c r="U6" s="34">
        <f t="shared" si="7"/>
        <v>0</v>
      </c>
      <c r="V6" s="34">
        <f t="shared" si="8"/>
        <v>1</v>
      </c>
      <c r="W6" s="4">
        <f t="shared" si="9"/>
        <v>59.624399400000001</v>
      </c>
      <c r="X6" s="4">
        <f t="shared" si="10"/>
        <v>1</v>
      </c>
      <c r="Y6" s="4">
        <f t="shared" si="11"/>
        <v>0</v>
      </c>
    </row>
    <row r="7" spans="1:25" x14ac:dyDescent="0.3">
      <c r="A7" s="1">
        <v>42736</v>
      </c>
      <c r="B7">
        <v>2034.3100589999999</v>
      </c>
      <c r="C7">
        <v>2091.0200199999999</v>
      </c>
      <c r="D7">
        <v>2028.469971</v>
      </c>
      <c r="E7">
        <v>2067.570068</v>
      </c>
      <c r="F7">
        <v>2067.570068</v>
      </c>
      <c r="G7">
        <v>7476.8</v>
      </c>
      <c r="H7">
        <v>1128.1659999999999</v>
      </c>
      <c r="I7">
        <v>2393177976</v>
      </c>
      <c r="J7">
        <v>0</v>
      </c>
      <c r="K7">
        <v>1</v>
      </c>
      <c r="L7" s="40">
        <f t="shared" si="0"/>
        <v>-33.260009000000082</v>
      </c>
      <c r="M7" s="41">
        <f t="shared" si="1"/>
        <v>0</v>
      </c>
      <c r="N7" s="41">
        <f t="shared" si="2"/>
        <v>1</v>
      </c>
      <c r="O7" s="4">
        <f t="shared" si="3"/>
        <v>-33.260009000000082</v>
      </c>
      <c r="P7" s="4">
        <f t="shared" si="4"/>
        <v>0</v>
      </c>
      <c r="Q7" s="4">
        <f t="shared" si="5"/>
        <v>1</v>
      </c>
      <c r="R7">
        <v>0</v>
      </c>
      <c r="S7">
        <v>1</v>
      </c>
      <c r="T7" s="40">
        <f t="shared" si="6"/>
        <v>-33.260009000000082</v>
      </c>
      <c r="U7" s="41">
        <f t="shared" si="7"/>
        <v>0</v>
      </c>
      <c r="V7" s="41">
        <f t="shared" si="8"/>
        <v>1</v>
      </c>
      <c r="W7" s="4">
        <f t="shared" si="9"/>
        <v>61.029301769999996</v>
      </c>
      <c r="X7" s="4">
        <f t="shared" si="10"/>
        <v>1</v>
      </c>
      <c r="Y7" s="4">
        <f t="shared" si="11"/>
        <v>0</v>
      </c>
    </row>
    <row r="8" spans="1:25" x14ac:dyDescent="0.3">
      <c r="A8" s="1">
        <v>42767</v>
      </c>
      <c r="B8">
        <v>2075.3100589999999</v>
      </c>
      <c r="C8">
        <v>2108.98999</v>
      </c>
      <c r="D8">
        <v>2052.290039</v>
      </c>
      <c r="E8">
        <v>2091.639893</v>
      </c>
      <c r="F8">
        <v>2091.639893</v>
      </c>
      <c r="G8">
        <v>7873.3</v>
      </c>
      <c r="H8">
        <v>1162.7080000000001</v>
      </c>
      <c r="I8">
        <v>2404426392</v>
      </c>
      <c r="J8">
        <v>0</v>
      </c>
      <c r="K8">
        <v>0</v>
      </c>
      <c r="L8" s="40">
        <f t="shared" si="0"/>
        <v>0</v>
      </c>
      <c r="M8" s="28">
        <f t="shared" si="1"/>
        <v>0</v>
      </c>
      <c r="N8" s="28">
        <f t="shared" si="2"/>
        <v>0</v>
      </c>
      <c r="O8" s="4">
        <f t="shared" si="3"/>
        <v>-16.329834000000119</v>
      </c>
      <c r="P8" s="4">
        <f t="shared" si="4"/>
        <v>0</v>
      </c>
      <c r="Q8" s="4">
        <f t="shared" si="5"/>
        <v>1</v>
      </c>
      <c r="R8">
        <v>0</v>
      </c>
      <c r="S8">
        <v>1</v>
      </c>
      <c r="T8" s="40">
        <f t="shared" si="6"/>
        <v>0</v>
      </c>
      <c r="U8" s="28">
        <f t="shared" si="7"/>
        <v>0</v>
      </c>
      <c r="V8" s="28">
        <f t="shared" si="8"/>
        <v>0</v>
      </c>
      <c r="W8" s="4">
        <f t="shared" si="9"/>
        <v>62.259301769999993</v>
      </c>
      <c r="X8" s="4">
        <f t="shared" si="10"/>
        <v>1</v>
      </c>
      <c r="Y8" s="4">
        <f t="shared" si="11"/>
        <v>0</v>
      </c>
    </row>
    <row r="9" spans="1:25" x14ac:dyDescent="0.3">
      <c r="A9" s="1">
        <v>42795</v>
      </c>
      <c r="B9">
        <v>2105.1899410000001</v>
      </c>
      <c r="C9">
        <v>2182.419922</v>
      </c>
      <c r="D9">
        <v>2067.679932</v>
      </c>
      <c r="E9">
        <v>2160.2299800000001</v>
      </c>
      <c r="F9">
        <v>2160.2299800000001</v>
      </c>
      <c r="G9">
        <v>7361.5</v>
      </c>
      <c r="H9">
        <v>1183.07</v>
      </c>
      <c r="I9">
        <v>2407459074</v>
      </c>
      <c r="J9">
        <v>0</v>
      </c>
      <c r="K9">
        <v>0</v>
      </c>
      <c r="L9" s="40">
        <f t="shared" si="0"/>
        <v>0</v>
      </c>
      <c r="M9" s="2">
        <f t="shared" si="1"/>
        <v>0</v>
      </c>
      <c r="N9" s="2">
        <f t="shared" si="2"/>
        <v>0</v>
      </c>
      <c r="O9" s="4">
        <f t="shared" si="3"/>
        <v>-55.040038999999979</v>
      </c>
      <c r="P9" s="4">
        <f t="shared" si="4"/>
        <v>0</v>
      </c>
      <c r="Q9" s="4">
        <f t="shared" si="5"/>
        <v>1</v>
      </c>
      <c r="R9">
        <v>0</v>
      </c>
      <c r="S9">
        <v>1</v>
      </c>
      <c r="T9" s="40">
        <f t="shared" si="6"/>
        <v>0</v>
      </c>
      <c r="U9" s="2">
        <f t="shared" si="7"/>
        <v>0</v>
      </c>
      <c r="V9" s="2">
        <f t="shared" si="8"/>
        <v>0</v>
      </c>
      <c r="W9" s="4">
        <f t="shared" si="9"/>
        <v>63.155698229999999</v>
      </c>
      <c r="X9" s="4">
        <f t="shared" si="10"/>
        <v>1</v>
      </c>
      <c r="Y9" s="4">
        <f t="shared" si="11"/>
        <v>0</v>
      </c>
    </row>
    <row r="10" spans="1:25" x14ac:dyDescent="0.3">
      <c r="A10" s="1">
        <v>42826</v>
      </c>
      <c r="B10">
        <v>2166.040039</v>
      </c>
      <c r="C10">
        <v>2217.040039</v>
      </c>
      <c r="D10">
        <v>2117.820068</v>
      </c>
      <c r="E10">
        <v>2205.4399410000001</v>
      </c>
      <c r="F10">
        <v>2205.4399410000001</v>
      </c>
      <c r="G10">
        <v>3401.7</v>
      </c>
      <c r="H10">
        <v>1179.1074000000001</v>
      </c>
      <c r="I10">
        <v>2401547870</v>
      </c>
      <c r="J10">
        <v>0</v>
      </c>
      <c r="K10">
        <v>0</v>
      </c>
      <c r="L10" s="40">
        <f t="shared" si="0"/>
        <v>0</v>
      </c>
      <c r="M10" s="28">
        <f t="shared" si="1"/>
        <v>0</v>
      </c>
      <c r="N10" s="28">
        <f t="shared" si="2"/>
        <v>0</v>
      </c>
      <c r="O10" s="4">
        <f t="shared" si="3"/>
        <v>-39.399902000000111</v>
      </c>
      <c r="P10" s="4">
        <f t="shared" si="4"/>
        <v>0</v>
      </c>
      <c r="Q10" s="4">
        <f t="shared" si="5"/>
        <v>1</v>
      </c>
      <c r="R10">
        <v>0</v>
      </c>
      <c r="S10">
        <v>1</v>
      </c>
      <c r="T10" s="40">
        <f t="shared" si="6"/>
        <v>0</v>
      </c>
      <c r="U10" s="28">
        <f t="shared" si="7"/>
        <v>0</v>
      </c>
      <c r="V10" s="28">
        <f t="shared" si="8"/>
        <v>0</v>
      </c>
      <c r="W10" s="4">
        <f t="shared" si="9"/>
        <v>64.981201169999991</v>
      </c>
      <c r="X10" s="4">
        <f t="shared" si="10"/>
        <v>1</v>
      </c>
      <c r="Y10" s="4">
        <f t="shared" si="11"/>
        <v>0</v>
      </c>
    </row>
    <row r="11" spans="1:25" x14ac:dyDescent="0.3">
      <c r="A11" s="1">
        <v>42856</v>
      </c>
      <c r="B11">
        <v>2213.610107</v>
      </c>
      <c r="C11">
        <v>2371.669922</v>
      </c>
      <c r="D11">
        <v>2212.8701169999999</v>
      </c>
      <c r="E11">
        <v>2347.3798829999901</v>
      </c>
      <c r="F11">
        <v>2347.3798829999901</v>
      </c>
      <c r="G11">
        <v>7438.6</v>
      </c>
      <c r="H11">
        <v>1140.4874</v>
      </c>
      <c r="I11">
        <v>2427078122</v>
      </c>
      <c r="J11">
        <v>0</v>
      </c>
      <c r="K11">
        <v>0</v>
      </c>
      <c r="L11" s="40">
        <f t="shared" si="0"/>
        <v>0</v>
      </c>
      <c r="M11" s="2">
        <f t="shared" si="1"/>
        <v>0</v>
      </c>
      <c r="N11" s="2">
        <f t="shared" si="2"/>
        <v>0</v>
      </c>
      <c r="O11" s="4">
        <f t="shared" si="3"/>
        <v>-133.76977599999009</v>
      </c>
      <c r="P11" s="4">
        <f t="shared" si="4"/>
        <v>0</v>
      </c>
      <c r="Q11" s="4">
        <f t="shared" si="5"/>
        <v>1</v>
      </c>
      <c r="R11">
        <v>0</v>
      </c>
      <c r="S11">
        <v>1</v>
      </c>
      <c r="T11" s="40">
        <f t="shared" si="6"/>
        <v>0</v>
      </c>
      <c r="U11" s="2">
        <f t="shared" si="7"/>
        <v>0</v>
      </c>
      <c r="V11" s="2">
        <f t="shared" si="8"/>
        <v>0</v>
      </c>
      <c r="W11" s="4">
        <f t="shared" si="9"/>
        <v>66.40830321</v>
      </c>
      <c r="X11" s="4">
        <f t="shared" si="10"/>
        <v>1</v>
      </c>
      <c r="Y11" s="4">
        <f t="shared" si="11"/>
        <v>0</v>
      </c>
    </row>
    <row r="12" spans="1:25" x14ac:dyDescent="0.3">
      <c r="A12" s="1">
        <v>42887</v>
      </c>
      <c r="B12">
        <v>2348.3100589999999</v>
      </c>
      <c r="C12">
        <v>2402.8000489999999</v>
      </c>
      <c r="D12">
        <v>2335.6298829999901</v>
      </c>
      <c r="E12">
        <v>2391.790039</v>
      </c>
      <c r="F12">
        <v>2391.790039</v>
      </c>
      <c r="G12">
        <v>5140.3</v>
      </c>
      <c r="H12">
        <v>1133.8616999999999</v>
      </c>
      <c r="I12">
        <v>2438307010</v>
      </c>
      <c r="J12">
        <v>0</v>
      </c>
      <c r="K12">
        <v>0</v>
      </c>
      <c r="L12" s="40">
        <f t="shared" si="0"/>
        <v>0</v>
      </c>
      <c r="M12" s="28">
        <f t="shared" si="1"/>
        <v>0</v>
      </c>
      <c r="N12" s="28">
        <f t="shared" si="2"/>
        <v>0</v>
      </c>
      <c r="O12" s="4">
        <f t="shared" si="3"/>
        <v>-43.479980000000069</v>
      </c>
      <c r="P12" s="4">
        <f t="shared" si="4"/>
        <v>0</v>
      </c>
      <c r="Q12" s="4">
        <f t="shared" si="5"/>
        <v>1</v>
      </c>
      <c r="R12">
        <v>0</v>
      </c>
      <c r="S12">
        <v>1</v>
      </c>
      <c r="T12" s="40">
        <f t="shared" si="6"/>
        <v>0</v>
      </c>
      <c r="U12" s="28">
        <f t="shared" si="7"/>
        <v>0</v>
      </c>
      <c r="V12" s="28">
        <f t="shared" si="8"/>
        <v>0</v>
      </c>
      <c r="W12" s="4">
        <f t="shared" si="9"/>
        <v>70.449301769999991</v>
      </c>
      <c r="X12" s="4">
        <f t="shared" si="10"/>
        <v>1</v>
      </c>
      <c r="Y12" s="4">
        <f t="shared" si="11"/>
        <v>0</v>
      </c>
    </row>
    <row r="13" spans="1:25" x14ac:dyDescent="0.3">
      <c r="A13" s="1">
        <v>42917</v>
      </c>
      <c r="B13">
        <v>2397.6599120000001</v>
      </c>
      <c r="C13">
        <v>2453.169922</v>
      </c>
      <c r="D13">
        <v>2372.830078</v>
      </c>
      <c r="E13">
        <v>2402.709961</v>
      </c>
      <c r="F13">
        <v>2402.709961</v>
      </c>
      <c r="G13">
        <v>3184</v>
      </c>
      <c r="H13">
        <v>1134.1755000000001</v>
      </c>
      <c r="I13">
        <v>2446383473</v>
      </c>
      <c r="J13">
        <v>0</v>
      </c>
      <c r="K13">
        <v>0</v>
      </c>
      <c r="L13" s="40">
        <f t="shared" si="0"/>
        <v>0</v>
      </c>
      <c r="M13" s="28">
        <f t="shared" si="1"/>
        <v>0</v>
      </c>
      <c r="N13" s="28">
        <f t="shared" si="2"/>
        <v>0</v>
      </c>
      <c r="O13" s="4">
        <f t="shared" si="3"/>
        <v>-5.0500489999999445</v>
      </c>
      <c r="P13" s="4">
        <f t="shared" si="4"/>
        <v>0</v>
      </c>
      <c r="Q13" s="4">
        <f t="shared" si="5"/>
        <v>1</v>
      </c>
      <c r="R13">
        <v>0</v>
      </c>
      <c r="S13">
        <v>1</v>
      </c>
      <c r="T13" s="40">
        <f t="shared" si="6"/>
        <v>0</v>
      </c>
      <c r="U13" s="28">
        <f t="shared" si="7"/>
        <v>0</v>
      </c>
      <c r="V13" s="28">
        <f t="shared" si="8"/>
        <v>0</v>
      </c>
      <c r="W13" s="4">
        <f t="shared" si="9"/>
        <v>71.929797359999995</v>
      </c>
      <c r="X13" s="4">
        <f t="shared" si="10"/>
        <v>1</v>
      </c>
      <c r="Y13" s="4">
        <f t="shared" si="11"/>
        <v>0</v>
      </c>
    </row>
    <row r="14" spans="1:25" x14ac:dyDescent="0.3">
      <c r="A14" s="1">
        <v>42948</v>
      </c>
      <c r="B14">
        <v>2397.1201169999999</v>
      </c>
      <c r="C14">
        <v>2434.469971</v>
      </c>
      <c r="D14">
        <v>2310.1999510000001</v>
      </c>
      <c r="E14">
        <v>2363.1899410000001</v>
      </c>
      <c r="F14">
        <v>2363.1899410000001</v>
      </c>
      <c r="G14">
        <v>4262.1000000000004</v>
      </c>
      <c r="H14">
        <v>1125.1359</v>
      </c>
      <c r="I14">
        <v>2449939420</v>
      </c>
      <c r="J14">
        <v>1</v>
      </c>
      <c r="K14">
        <v>1</v>
      </c>
      <c r="L14" s="40">
        <f t="shared" si="0"/>
        <v>71.913603510000002</v>
      </c>
      <c r="M14" s="41">
        <f t="shared" si="1"/>
        <v>1</v>
      </c>
      <c r="N14" s="41">
        <f t="shared" si="2"/>
        <v>0</v>
      </c>
      <c r="O14" s="4">
        <f t="shared" si="3"/>
        <v>71.913603510000002</v>
      </c>
      <c r="P14" s="4">
        <f t="shared" si="4"/>
        <v>1</v>
      </c>
      <c r="Q14" s="4">
        <f t="shared" si="5"/>
        <v>0</v>
      </c>
      <c r="R14">
        <v>1</v>
      </c>
      <c r="S14">
        <v>1</v>
      </c>
      <c r="T14" s="40">
        <f t="shared" si="6"/>
        <v>33.930175999999847</v>
      </c>
      <c r="U14" s="41">
        <f t="shared" si="7"/>
        <v>1</v>
      </c>
      <c r="V14" s="41">
        <f t="shared" si="8"/>
        <v>0</v>
      </c>
      <c r="W14" s="4">
        <f t="shared" si="9"/>
        <v>71.913603510000002</v>
      </c>
      <c r="X14" s="4">
        <f t="shared" si="10"/>
        <v>1</v>
      </c>
      <c r="Y14" s="4">
        <f t="shared" si="11"/>
        <v>0</v>
      </c>
    </row>
    <row r="15" spans="1:25" x14ac:dyDescent="0.3">
      <c r="A15" s="1">
        <v>42979</v>
      </c>
      <c r="B15">
        <v>2367.4499510000001</v>
      </c>
      <c r="C15">
        <v>2429.1201169999999</v>
      </c>
      <c r="D15">
        <v>2314.3100589999999</v>
      </c>
      <c r="E15">
        <v>2394.469971</v>
      </c>
      <c r="F15">
        <v>2394.469971</v>
      </c>
      <c r="G15">
        <v>7008.9</v>
      </c>
      <c r="H15">
        <v>1130.8463999999999</v>
      </c>
      <c r="I15">
        <v>2463832725</v>
      </c>
      <c r="J15">
        <v>0</v>
      </c>
      <c r="K15">
        <v>0</v>
      </c>
      <c r="L15" s="40">
        <f t="shared" si="0"/>
        <v>0</v>
      </c>
      <c r="M15" s="28">
        <f t="shared" si="1"/>
        <v>0</v>
      </c>
      <c r="N15" s="28">
        <f t="shared" si="2"/>
        <v>0</v>
      </c>
      <c r="O15" s="4">
        <f t="shared" si="3"/>
        <v>-27.020019999999931</v>
      </c>
      <c r="P15" s="4">
        <f t="shared" si="4"/>
        <v>0</v>
      </c>
      <c r="Q15" s="4">
        <f t="shared" si="5"/>
        <v>1</v>
      </c>
      <c r="R15">
        <v>0</v>
      </c>
      <c r="S15">
        <v>1</v>
      </c>
      <c r="T15" s="40">
        <f t="shared" si="6"/>
        <v>0</v>
      </c>
      <c r="U15" s="28">
        <f t="shared" si="7"/>
        <v>0</v>
      </c>
      <c r="V15" s="28">
        <f t="shared" si="8"/>
        <v>0</v>
      </c>
      <c r="W15" s="4">
        <f t="shared" si="9"/>
        <v>71.023498529999998</v>
      </c>
      <c r="X15" s="4">
        <f t="shared" si="10"/>
        <v>1</v>
      </c>
      <c r="Y15" s="4">
        <f t="shared" si="11"/>
        <v>0</v>
      </c>
    </row>
    <row r="16" spans="1:25" x14ac:dyDescent="0.3">
      <c r="A16" s="1">
        <v>43009</v>
      </c>
      <c r="B16">
        <v>2425.6298829999901</v>
      </c>
      <c r="C16">
        <v>2528.320068</v>
      </c>
      <c r="D16">
        <v>2421.1000979999999</v>
      </c>
      <c r="E16">
        <v>2523.429932</v>
      </c>
      <c r="F16">
        <v>2523.429932</v>
      </c>
      <c r="G16">
        <v>7467.4</v>
      </c>
      <c r="H16">
        <v>1131.7460000000001</v>
      </c>
      <c r="I16">
        <v>2469631034</v>
      </c>
      <c r="J16">
        <v>0</v>
      </c>
      <c r="K16">
        <v>0</v>
      </c>
      <c r="L16" s="40">
        <f t="shared" si="0"/>
        <v>0</v>
      </c>
      <c r="M16" s="2">
        <f t="shared" si="1"/>
        <v>0</v>
      </c>
      <c r="N16" s="2">
        <f t="shared" si="2"/>
        <v>0</v>
      </c>
      <c r="O16" s="4">
        <f t="shared" si="3"/>
        <v>-97.800049000009949</v>
      </c>
      <c r="P16" s="4">
        <f t="shared" si="4"/>
        <v>0</v>
      </c>
      <c r="Q16" s="4">
        <f t="shared" si="5"/>
        <v>1</v>
      </c>
      <c r="R16">
        <v>0</v>
      </c>
      <c r="S16">
        <v>1</v>
      </c>
      <c r="T16" s="40">
        <f t="shared" si="6"/>
        <v>0</v>
      </c>
      <c r="U16" s="2">
        <f t="shared" si="7"/>
        <v>0</v>
      </c>
      <c r="V16" s="2">
        <f t="shared" si="8"/>
        <v>0</v>
      </c>
      <c r="W16" s="4">
        <f t="shared" si="9"/>
        <v>72.768896489999705</v>
      </c>
      <c r="X16" s="4">
        <f t="shared" si="10"/>
        <v>1</v>
      </c>
      <c r="Y16" s="4">
        <f t="shared" si="11"/>
        <v>0</v>
      </c>
    </row>
    <row r="17" spans="1:25" x14ac:dyDescent="0.3">
      <c r="A17" s="1">
        <v>43040</v>
      </c>
      <c r="B17">
        <v>2535.969971</v>
      </c>
      <c r="C17">
        <v>2561.6298829999901</v>
      </c>
      <c r="D17">
        <v>2474.280029</v>
      </c>
      <c r="E17">
        <v>2476.3701169999999</v>
      </c>
      <c r="F17">
        <v>2476.3701169999999</v>
      </c>
      <c r="G17">
        <v>6139.4</v>
      </c>
      <c r="H17">
        <v>1130.27</v>
      </c>
      <c r="I17">
        <v>2483578663</v>
      </c>
      <c r="J17">
        <v>0</v>
      </c>
      <c r="K17">
        <v>1</v>
      </c>
      <c r="L17" s="40">
        <f t="shared" si="0"/>
        <v>59.59985400000005</v>
      </c>
      <c r="M17" s="41">
        <f t="shared" si="1"/>
        <v>1</v>
      </c>
      <c r="N17" s="41">
        <f t="shared" si="2"/>
        <v>0</v>
      </c>
      <c r="O17" s="4">
        <f t="shared" si="3"/>
        <v>59.59985400000005</v>
      </c>
      <c r="P17" s="4">
        <f t="shared" si="4"/>
        <v>1</v>
      </c>
      <c r="Q17" s="4">
        <f t="shared" si="5"/>
        <v>0</v>
      </c>
      <c r="R17">
        <v>0</v>
      </c>
      <c r="S17">
        <v>1</v>
      </c>
      <c r="T17" s="40">
        <f t="shared" si="6"/>
        <v>59.59985400000005</v>
      </c>
      <c r="U17" s="41">
        <f t="shared" si="7"/>
        <v>1</v>
      </c>
      <c r="V17" s="41">
        <f t="shared" si="8"/>
        <v>0</v>
      </c>
      <c r="W17" s="4">
        <f t="shared" si="9"/>
        <v>76.079099130000003</v>
      </c>
      <c r="X17" s="4">
        <f t="shared" si="10"/>
        <v>1</v>
      </c>
      <c r="Y17" s="4">
        <f t="shared" si="11"/>
        <v>0</v>
      </c>
    </row>
    <row r="18" spans="1:25" x14ac:dyDescent="0.3">
      <c r="A18" s="1">
        <v>43070</v>
      </c>
      <c r="B18">
        <v>2488.919922</v>
      </c>
      <c r="C18">
        <v>2514.610107</v>
      </c>
      <c r="D18">
        <v>2411.4799800000001</v>
      </c>
      <c r="E18">
        <v>2467.48999</v>
      </c>
      <c r="F18">
        <v>2467.48999</v>
      </c>
      <c r="G18">
        <v>12337.7</v>
      </c>
      <c r="H18">
        <v>1131.5989999999999</v>
      </c>
      <c r="I18">
        <v>2510203656</v>
      </c>
      <c r="J18">
        <v>1</v>
      </c>
      <c r="K18">
        <v>1</v>
      </c>
      <c r="L18" s="40">
        <f t="shared" si="0"/>
        <v>74.667597659999998</v>
      </c>
      <c r="M18" s="41">
        <f t="shared" si="1"/>
        <v>1</v>
      </c>
      <c r="N18" s="41">
        <f t="shared" si="2"/>
        <v>0</v>
      </c>
      <c r="O18" s="4">
        <f t="shared" si="3"/>
        <v>74.667597659999998</v>
      </c>
      <c r="P18" s="4">
        <f t="shared" si="4"/>
        <v>1</v>
      </c>
      <c r="Q18" s="4">
        <f t="shared" si="5"/>
        <v>0</v>
      </c>
      <c r="R18">
        <v>1</v>
      </c>
      <c r="S18">
        <v>1</v>
      </c>
      <c r="T18" s="40">
        <f t="shared" si="6"/>
        <v>21.429932000000008</v>
      </c>
      <c r="U18" s="41">
        <f t="shared" si="7"/>
        <v>1</v>
      </c>
      <c r="V18" s="41">
        <f t="shared" si="8"/>
        <v>0</v>
      </c>
      <c r="W18" s="4">
        <f t="shared" si="9"/>
        <v>74.667597659999998</v>
      </c>
      <c r="X18" s="4">
        <f t="shared" si="10"/>
        <v>1</v>
      </c>
      <c r="Y18" s="4">
        <f t="shared" si="11"/>
        <v>0</v>
      </c>
    </row>
    <row r="19" spans="1:25" x14ac:dyDescent="0.3">
      <c r="A19" s="1">
        <v>43101</v>
      </c>
      <c r="B19">
        <v>2474.860107</v>
      </c>
      <c r="C19">
        <v>2607.1000979999999</v>
      </c>
      <c r="D19">
        <v>2465.9399410000001</v>
      </c>
      <c r="E19">
        <v>2566.459961</v>
      </c>
      <c r="F19">
        <v>2566.459961</v>
      </c>
      <c r="G19">
        <v>6890</v>
      </c>
      <c r="H19">
        <v>1130.8838000000001</v>
      </c>
      <c r="I19">
        <v>2502994751</v>
      </c>
      <c r="J19">
        <v>0</v>
      </c>
      <c r="K19">
        <v>0</v>
      </c>
      <c r="L19" s="40">
        <f t="shared" si="0"/>
        <v>0</v>
      </c>
      <c r="M19" s="34">
        <f t="shared" si="1"/>
        <v>0</v>
      </c>
      <c r="N19" s="34">
        <f t="shared" si="2"/>
        <v>0</v>
      </c>
      <c r="O19" s="4">
        <f t="shared" si="3"/>
        <v>-91.59985400000005</v>
      </c>
      <c r="P19" s="4">
        <f t="shared" si="4"/>
        <v>0</v>
      </c>
      <c r="Q19" s="4">
        <f t="shared" si="5"/>
        <v>1</v>
      </c>
      <c r="R19">
        <v>0</v>
      </c>
      <c r="S19">
        <v>1</v>
      </c>
      <c r="T19" s="40">
        <f t="shared" si="6"/>
        <v>0</v>
      </c>
      <c r="U19" s="34">
        <f t="shared" si="7"/>
        <v>0</v>
      </c>
      <c r="V19" s="34">
        <f t="shared" si="8"/>
        <v>0</v>
      </c>
      <c r="W19" s="4">
        <f t="shared" si="9"/>
        <v>74.245803209999991</v>
      </c>
      <c r="X19" s="4">
        <f t="shared" si="10"/>
        <v>1</v>
      </c>
      <c r="Y19" s="4">
        <f t="shared" si="11"/>
        <v>0</v>
      </c>
    </row>
    <row r="20" spans="1:25" x14ac:dyDescent="0.3">
      <c r="A20" s="1">
        <v>43132</v>
      </c>
      <c r="B20">
        <v>2578.9099120000001</v>
      </c>
      <c r="C20">
        <v>2583.73999</v>
      </c>
      <c r="D20">
        <v>2346.7299800000001</v>
      </c>
      <c r="E20">
        <v>2427.360107</v>
      </c>
      <c r="F20">
        <v>2427.360107</v>
      </c>
      <c r="G20">
        <v>7474.3</v>
      </c>
      <c r="H20">
        <v>1099.7945</v>
      </c>
      <c r="I20">
        <v>2522962910</v>
      </c>
      <c r="J20">
        <v>1</v>
      </c>
      <c r="K20">
        <v>1</v>
      </c>
      <c r="L20" s="40">
        <f t="shared" si="0"/>
        <v>77.367297359999995</v>
      </c>
      <c r="M20" s="41">
        <f t="shared" si="1"/>
        <v>1</v>
      </c>
      <c r="N20" s="41">
        <f t="shared" si="2"/>
        <v>0</v>
      </c>
      <c r="O20" s="4">
        <f t="shared" si="3"/>
        <v>77.367297359999995</v>
      </c>
      <c r="P20" s="4">
        <f t="shared" si="4"/>
        <v>1</v>
      </c>
      <c r="Q20" s="4">
        <f t="shared" si="5"/>
        <v>0</v>
      </c>
      <c r="R20">
        <v>1</v>
      </c>
      <c r="S20">
        <v>1</v>
      </c>
      <c r="T20" s="40">
        <f t="shared" si="6"/>
        <v>103.15639648000001</v>
      </c>
      <c r="U20" s="41">
        <f t="shared" si="7"/>
        <v>1</v>
      </c>
      <c r="V20" s="41">
        <f t="shared" si="8"/>
        <v>0</v>
      </c>
      <c r="W20" s="4">
        <f t="shared" si="9"/>
        <v>77.367297359999995</v>
      </c>
      <c r="X20" s="4">
        <f t="shared" si="10"/>
        <v>1</v>
      </c>
      <c r="Y20" s="4">
        <f t="shared" si="11"/>
        <v>0</v>
      </c>
    </row>
    <row r="21" spans="1:25" x14ac:dyDescent="0.3">
      <c r="A21" s="1">
        <v>43160</v>
      </c>
      <c r="B21">
        <v>2406.570068</v>
      </c>
      <c r="C21">
        <v>2508.709961</v>
      </c>
      <c r="D21">
        <v>2374.8000489999999</v>
      </c>
      <c r="E21">
        <v>2445.8500979999999</v>
      </c>
      <c r="F21">
        <v>2445.8500979999999</v>
      </c>
      <c r="G21">
        <v>4486.5</v>
      </c>
      <c r="H21">
        <v>1082.902</v>
      </c>
      <c r="I21">
        <v>2530353622</v>
      </c>
      <c r="J21">
        <v>0</v>
      </c>
      <c r="K21">
        <v>1</v>
      </c>
      <c r="L21" s="40">
        <f t="shared" si="0"/>
        <v>-39.280029999999897</v>
      </c>
      <c r="M21" s="2">
        <f t="shared" si="1"/>
        <v>0</v>
      </c>
      <c r="N21" s="2">
        <f t="shared" si="2"/>
        <v>1</v>
      </c>
      <c r="O21" s="4">
        <f t="shared" si="3"/>
        <v>-39.280029999999897</v>
      </c>
      <c r="P21" s="4">
        <f t="shared" si="4"/>
        <v>0</v>
      </c>
      <c r="Q21" s="4">
        <f t="shared" si="5"/>
        <v>1</v>
      </c>
      <c r="R21">
        <v>0</v>
      </c>
      <c r="S21">
        <v>1</v>
      </c>
      <c r="T21" s="40">
        <f t="shared" si="6"/>
        <v>-39.280029999999897</v>
      </c>
      <c r="U21" s="2">
        <f t="shared" si="7"/>
        <v>0</v>
      </c>
      <c r="V21" s="2">
        <f t="shared" si="8"/>
        <v>1</v>
      </c>
      <c r="W21" s="4">
        <f t="shared" si="9"/>
        <v>72.19710203999999</v>
      </c>
      <c r="X21" s="4">
        <f t="shared" si="10"/>
        <v>1</v>
      </c>
      <c r="Y21" s="4">
        <f t="shared" si="11"/>
        <v>0</v>
      </c>
    </row>
    <row r="22" spans="1:25" x14ac:dyDescent="0.3">
      <c r="A22" s="1">
        <v>43191</v>
      </c>
      <c r="B22">
        <v>2454.719971</v>
      </c>
      <c r="C22">
        <v>2515.3798829999901</v>
      </c>
      <c r="D22">
        <v>2405.9099120000001</v>
      </c>
      <c r="E22">
        <v>2515.3798829999901</v>
      </c>
      <c r="F22">
        <v>2515.3798829999901</v>
      </c>
      <c r="G22">
        <v>2644.6</v>
      </c>
      <c r="H22">
        <v>1065.6410000000001</v>
      </c>
      <c r="I22">
        <v>2554843679</v>
      </c>
      <c r="J22">
        <v>0</v>
      </c>
      <c r="K22">
        <v>1</v>
      </c>
      <c r="L22" s="40">
        <f t="shared" si="0"/>
        <v>-60.659911999990072</v>
      </c>
      <c r="M22" s="41">
        <f t="shared" si="1"/>
        <v>0</v>
      </c>
      <c r="N22" s="41">
        <f t="shared" si="2"/>
        <v>1</v>
      </c>
      <c r="O22" s="4">
        <f t="shared" si="3"/>
        <v>-60.659911999990072</v>
      </c>
      <c r="P22" s="4">
        <f t="shared" si="4"/>
        <v>0</v>
      </c>
      <c r="Q22" s="4">
        <f t="shared" si="5"/>
        <v>1</v>
      </c>
      <c r="R22">
        <v>0</v>
      </c>
      <c r="S22">
        <v>1</v>
      </c>
      <c r="T22" s="40">
        <f t="shared" si="6"/>
        <v>-60.659911999990072</v>
      </c>
      <c r="U22" s="41">
        <f t="shared" si="7"/>
        <v>0</v>
      </c>
      <c r="V22" s="41">
        <f t="shared" si="8"/>
        <v>1</v>
      </c>
      <c r="W22" s="4">
        <f t="shared" si="9"/>
        <v>73.641599130000003</v>
      </c>
      <c r="X22" s="4">
        <f t="shared" si="10"/>
        <v>1</v>
      </c>
      <c r="Y22" s="4">
        <f t="shared" si="11"/>
        <v>0</v>
      </c>
    </row>
    <row r="23" spans="1:25" x14ac:dyDescent="0.3">
      <c r="A23" s="1">
        <v>43221</v>
      </c>
      <c r="B23">
        <v>2515.75</v>
      </c>
      <c r="C23">
        <v>2516.570068</v>
      </c>
      <c r="D23">
        <v>2399.580078</v>
      </c>
      <c r="E23">
        <v>2423.01001</v>
      </c>
      <c r="F23">
        <v>2423.01001</v>
      </c>
      <c r="G23">
        <v>3904.7</v>
      </c>
      <c r="H23">
        <v>1078.4747</v>
      </c>
      <c r="I23">
        <v>2569313283</v>
      </c>
      <c r="J23">
        <v>1</v>
      </c>
      <c r="K23">
        <v>1</v>
      </c>
      <c r="L23" s="40">
        <f t="shared" si="0"/>
        <v>75.472499999999997</v>
      </c>
      <c r="M23" s="41">
        <f t="shared" si="1"/>
        <v>1</v>
      </c>
      <c r="N23" s="41">
        <f t="shared" si="2"/>
        <v>0</v>
      </c>
      <c r="O23" s="4">
        <f t="shared" si="3"/>
        <v>75.472499999999997</v>
      </c>
      <c r="P23" s="4">
        <f t="shared" si="4"/>
        <v>1</v>
      </c>
      <c r="Q23" s="4">
        <f t="shared" si="5"/>
        <v>0</v>
      </c>
      <c r="R23">
        <v>1</v>
      </c>
      <c r="S23">
        <v>1</v>
      </c>
      <c r="T23" s="40">
        <f t="shared" si="6"/>
        <v>100.63</v>
      </c>
      <c r="U23" s="41">
        <f t="shared" si="7"/>
        <v>1</v>
      </c>
      <c r="V23" s="41">
        <f t="shared" si="8"/>
        <v>0</v>
      </c>
      <c r="W23" s="4">
        <f t="shared" si="9"/>
        <v>75.472499999999997</v>
      </c>
      <c r="X23" s="4">
        <f t="shared" si="10"/>
        <v>1</v>
      </c>
      <c r="Y23" s="4">
        <f t="shared" si="11"/>
        <v>0</v>
      </c>
    </row>
    <row r="24" spans="1:25" x14ac:dyDescent="0.3">
      <c r="A24" s="1">
        <v>43252</v>
      </c>
      <c r="B24">
        <v>2419.6298829999901</v>
      </c>
      <c r="C24">
        <v>2479.5600589999999</v>
      </c>
      <c r="D24">
        <v>2296.389893</v>
      </c>
      <c r="E24">
        <v>2326.1298829999901</v>
      </c>
      <c r="F24">
        <v>2326.1298829999901</v>
      </c>
      <c r="G24">
        <v>5103.8999999999996</v>
      </c>
      <c r="H24">
        <v>1069.9418000000001</v>
      </c>
      <c r="I24">
        <v>2584208418</v>
      </c>
      <c r="J24">
        <v>1</v>
      </c>
      <c r="K24">
        <v>1</v>
      </c>
      <c r="L24" s="40">
        <f t="shared" si="0"/>
        <v>72.588896489999698</v>
      </c>
      <c r="M24" s="41">
        <f t="shared" si="1"/>
        <v>1</v>
      </c>
      <c r="N24" s="41">
        <f t="shared" si="2"/>
        <v>0</v>
      </c>
      <c r="O24" s="4">
        <f t="shared" si="3"/>
        <v>72.588896489999698</v>
      </c>
      <c r="P24" s="4">
        <f t="shared" si="4"/>
        <v>1</v>
      </c>
      <c r="Q24" s="4">
        <f t="shared" si="5"/>
        <v>0</v>
      </c>
      <c r="R24">
        <v>1</v>
      </c>
      <c r="S24">
        <v>1</v>
      </c>
      <c r="T24" s="40">
        <f t="shared" si="6"/>
        <v>96.785195319999602</v>
      </c>
      <c r="U24" s="41">
        <f t="shared" si="7"/>
        <v>1</v>
      </c>
      <c r="V24" s="41">
        <f t="shared" si="8"/>
        <v>0</v>
      </c>
      <c r="W24" s="4">
        <f t="shared" si="9"/>
        <v>72.588896489999698</v>
      </c>
      <c r="X24" s="4">
        <f t="shared" si="10"/>
        <v>1</v>
      </c>
      <c r="Y24" s="4">
        <f t="shared" si="11"/>
        <v>0</v>
      </c>
    </row>
    <row r="25" spans="1:25" x14ac:dyDescent="0.3">
      <c r="A25" s="1">
        <v>43282</v>
      </c>
      <c r="B25">
        <v>2322.2299800000001</v>
      </c>
      <c r="C25">
        <v>2327.5900879999999</v>
      </c>
      <c r="D25">
        <v>2243.8999020000001</v>
      </c>
      <c r="E25">
        <v>2295.26001</v>
      </c>
      <c r="F25">
        <v>2295.26001</v>
      </c>
      <c r="G25">
        <v>1355.7</v>
      </c>
      <c r="H25">
        <v>1068.0452</v>
      </c>
      <c r="I25">
        <v>2584177092</v>
      </c>
      <c r="J25">
        <v>1</v>
      </c>
      <c r="K25">
        <v>1</v>
      </c>
      <c r="L25" s="40">
        <f t="shared" si="0"/>
        <v>69.666899400000005</v>
      </c>
      <c r="M25" s="41">
        <f t="shared" si="1"/>
        <v>1</v>
      </c>
      <c r="N25" s="41">
        <f t="shared" si="2"/>
        <v>0</v>
      </c>
      <c r="O25" s="4">
        <f t="shared" si="3"/>
        <v>69.666899400000005</v>
      </c>
      <c r="P25" s="4">
        <f t="shared" si="4"/>
        <v>1</v>
      </c>
      <c r="Q25" s="4">
        <f t="shared" si="5"/>
        <v>0</v>
      </c>
      <c r="R25">
        <v>1</v>
      </c>
      <c r="S25">
        <v>1</v>
      </c>
      <c r="T25" s="40">
        <f t="shared" si="6"/>
        <v>26.969970000000103</v>
      </c>
      <c r="U25" s="41">
        <f t="shared" si="7"/>
        <v>1</v>
      </c>
      <c r="V25" s="41">
        <f t="shared" si="8"/>
        <v>0</v>
      </c>
      <c r="W25" s="4">
        <f t="shared" si="9"/>
        <v>69.666899400000005</v>
      </c>
      <c r="X25" s="4">
        <f t="shared" si="10"/>
        <v>1</v>
      </c>
      <c r="Y25" s="4">
        <f t="shared" si="11"/>
        <v>0</v>
      </c>
    </row>
    <row r="26" spans="1:25" x14ac:dyDescent="0.3">
      <c r="A26" s="1">
        <v>43313</v>
      </c>
      <c r="B26">
        <v>2301.169922</v>
      </c>
      <c r="C26">
        <v>2322.8798829999901</v>
      </c>
      <c r="D26">
        <v>2218.0900879999999</v>
      </c>
      <c r="E26">
        <v>2322.8798829999901</v>
      </c>
      <c r="F26">
        <v>2322.8798829999901</v>
      </c>
      <c r="G26">
        <v>8434.5</v>
      </c>
      <c r="H26">
        <v>1076.6595</v>
      </c>
      <c r="I26">
        <v>2609834777</v>
      </c>
      <c r="J26">
        <v>1</v>
      </c>
      <c r="K26">
        <v>1</v>
      </c>
      <c r="L26" s="40">
        <f t="shared" si="0"/>
        <v>69.035097660000005</v>
      </c>
      <c r="M26" s="41">
        <f t="shared" si="1"/>
        <v>1</v>
      </c>
      <c r="N26" s="41">
        <f t="shared" si="2"/>
        <v>0</v>
      </c>
      <c r="O26" s="4">
        <f t="shared" si="3"/>
        <v>69.035097660000005</v>
      </c>
      <c r="P26" s="4">
        <f t="shared" si="4"/>
        <v>1</v>
      </c>
      <c r="Q26" s="4">
        <f t="shared" si="5"/>
        <v>0</v>
      </c>
      <c r="R26">
        <v>1</v>
      </c>
      <c r="S26">
        <v>1</v>
      </c>
      <c r="T26" s="40">
        <f t="shared" si="6"/>
        <v>-21.709960999990017</v>
      </c>
      <c r="U26" s="41">
        <f t="shared" si="7"/>
        <v>0</v>
      </c>
      <c r="V26" s="41">
        <f t="shared" si="8"/>
        <v>1</v>
      </c>
      <c r="W26" s="4">
        <f t="shared" si="9"/>
        <v>69.035097660000005</v>
      </c>
      <c r="X26" s="4">
        <f t="shared" si="10"/>
        <v>1</v>
      </c>
      <c r="Y26" s="4">
        <f t="shared" si="11"/>
        <v>0</v>
      </c>
    </row>
    <row r="27" spans="1:25" x14ac:dyDescent="0.3">
      <c r="A27" s="1">
        <v>43344</v>
      </c>
      <c r="B27">
        <v>2317.929932</v>
      </c>
      <c r="C27">
        <v>2356.6201169999999</v>
      </c>
      <c r="D27">
        <v>2264.8999020000001</v>
      </c>
      <c r="E27">
        <v>2343.070068</v>
      </c>
      <c r="F27">
        <v>2343.070068</v>
      </c>
      <c r="G27">
        <v>7457.9</v>
      </c>
      <c r="H27">
        <v>1094.3552</v>
      </c>
      <c r="I27">
        <v>2632341084</v>
      </c>
      <c r="J27">
        <v>0</v>
      </c>
      <c r="K27">
        <v>1</v>
      </c>
      <c r="L27" s="40">
        <f t="shared" si="0"/>
        <v>-25.140135999999984</v>
      </c>
      <c r="M27" s="41">
        <f t="shared" si="1"/>
        <v>0</v>
      </c>
      <c r="N27" s="41">
        <f t="shared" si="2"/>
        <v>1</v>
      </c>
      <c r="O27" s="4">
        <f t="shared" si="3"/>
        <v>-25.140135999999984</v>
      </c>
      <c r="P27" s="4">
        <f t="shared" si="4"/>
        <v>0</v>
      </c>
      <c r="Q27" s="4">
        <f t="shared" si="5"/>
        <v>1</v>
      </c>
      <c r="R27">
        <v>0</v>
      </c>
      <c r="S27">
        <v>1</v>
      </c>
      <c r="T27" s="40">
        <f t="shared" si="6"/>
        <v>-25.140135999999984</v>
      </c>
      <c r="U27" s="41">
        <f t="shared" si="7"/>
        <v>0</v>
      </c>
      <c r="V27" s="41">
        <f t="shared" si="8"/>
        <v>1</v>
      </c>
      <c r="W27" s="4">
        <f t="shared" si="9"/>
        <v>69.537897959999995</v>
      </c>
      <c r="X27" s="4">
        <f t="shared" si="10"/>
        <v>1</v>
      </c>
      <c r="Y27" s="4">
        <f t="shared" si="11"/>
        <v>0</v>
      </c>
    </row>
    <row r="28" spans="1:25" x14ac:dyDescent="0.3">
      <c r="A28" s="1">
        <v>43374</v>
      </c>
      <c r="B28">
        <v>2349.639893</v>
      </c>
      <c r="C28">
        <v>2352.110107</v>
      </c>
      <c r="D28">
        <v>1985.9499510000001</v>
      </c>
      <c r="E28">
        <v>2029.6899410000001</v>
      </c>
      <c r="F28">
        <v>2029.6899410000001</v>
      </c>
      <c r="G28">
        <v>8552.2999999999993</v>
      </c>
      <c r="H28">
        <v>1122.2029</v>
      </c>
      <c r="I28">
        <v>2634789920</v>
      </c>
      <c r="J28">
        <v>1</v>
      </c>
      <c r="K28">
        <v>1</v>
      </c>
      <c r="L28" s="40">
        <f t="shared" si="0"/>
        <v>70.489196789999994</v>
      </c>
      <c r="M28" s="41">
        <f t="shared" si="1"/>
        <v>1</v>
      </c>
      <c r="N28" s="41">
        <f t="shared" si="2"/>
        <v>0</v>
      </c>
      <c r="O28" s="4">
        <f t="shared" si="3"/>
        <v>70.489196789999994</v>
      </c>
      <c r="P28" s="4">
        <f t="shared" si="4"/>
        <v>1</v>
      </c>
      <c r="Q28" s="4">
        <f t="shared" si="5"/>
        <v>0</v>
      </c>
      <c r="R28">
        <v>1</v>
      </c>
      <c r="S28">
        <v>1</v>
      </c>
      <c r="T28" s="40">
        <f t="shared" si="6"/>
        <v>93.985595720000006</v>
      </c>
      <c r="U28" s="41">
        <f t="shared" si="7"/>
        <v>1</v>
      </c>
      <c r="V28" s="41">
        <f t="shared" si="8"/>
        <v>0</v>
      </c>
      <c r="W28" s="4">
        <f t="shared" si="9"/>
        <v>70.489196789999994</v>
      </c>
      <c r="X28" s="4">
        <f t="shared" si="10"/>
        <v>1</v>
      </c>
      <c r="Y28" s="4">
        <f t="shared" si="11"/>
        <v>0</v>
      </c>
    </row>
    <row r="29" spans="1:25" x14ac:dyDescent="0.3">
      <c r="A29" s="1">
        <v>43405</v>
      </c>
      <c r="B29">
        <v>2035.1099850000001</v>
      </c>
      <c r="C29">
        <v>2136.73999</v>
      </c>
      <c r="D29">
        <v>2023.4300539999999</v>
      </c>
      <c r="E29">
        <v>2096.860107</v>
      </c>
      <c r="F29">
        <v>2096.860107</v>
      </c>
      <c r="G29">
        <v>8550.2000000000007</v>
      </c>
      <c r="H29">
        <v>1120.4269999999999</v>
      </c>
      <c r="I29">
        <v>2642505077</v>
      </c>
      <c r="J29">
        <v>0</v>
      </c>
      <c r="K29">
        <v>1</v>
      </c>
      <c r="L29" s="40">
        <f t="shared" si="0"/>
        <v>-61.750121999999919</v>
      </c>
      <c r="M29" s="2">
        <f t="shared" si="1"/>
        <v>0</v>
      </c>
      <c r="N29" s="2">
        <f t="shared" si="2"/>
        <v>1</v>
      </c>
      <c r="O29" s="4">
        <f t="shared" si="3"/>
        <v>-61.750121999999919</v>
      </c>
      <c r="P29" s="4">
        <f t="shared" si="4"/>
        <v>0</v>
      </c>
      <c r="Q29" s="4">
        <f t="shared" si="5"/>
        <v>1</v>
      </c>
      <c r="R29">
        <v>0</v>
      </c>
      <c r="S29">
        <v>0</v>
      </c>
      <c r="T29" s="40">
        <f t="shared" si="6"/>
        <v>-61.750121999999919</v>
      </c>
      <c r="U29" s="2">
        <f t="shared" si="7"/>
        <v>0</v>
      </c>
      <c r="V29" s="2">
        <f t="shared" si="8"/>
        <v>1</v>
      </c>
      <c r="W29" s="4">
        <f t="shared" si="9"/>
        <v>61.053299549999998</v>
      </c>
      <c r="X29" s="4">
        <f t="shared" si="10"/>
        <v>1</v>
      </c>
      <c r="Y29" s="4">
        <f t="shared" si="11"/>
        <v>0</v>
      </c>
    </row>
    <row r="30" spans="1:25" x14ac:dyDescent="0.3">
      <c r="A30" s="1">
        <v>43435</v>
      </c>
      <c r="B30">
        <v>2127.780029</v>
      </c>
      <c r="C30">
        <v>2136.639893</v>
      </c>
      <c r="D30">
        <v>2014.280029</v>
      </c>
      <c r="E30">
        <v>2041.040039</v>
      </c>
      <c r="F30">
        <v>2041.040039</v>
      </c>
      <c r="G30">
        <v>11013</v>
      </c>
      <c r="H30">
        <v>1119.82</v>
      </c>
      <c r="I30">
        <v>2661729349</v>
      </c>
      <c r="J30">
        <v>1</v>
      </c>
      <c r="K30">
        <v>1</v>
      </c>
      <c r="L30" s="40">
        <f t="shared" si="0"/>
        <v>63.833400869999998</v>
      </c>
      <c r="M30" s="28">
        <f t="shared" si="1"/>
        <v>1</v>
      </c>
      <c r="N30" s="28">
        <f t="shared" si="2"/>
        <v>0</v>
      </c>
      <c r="O30" s="4">
        <f t="shared" si="3"/>
        <v>63.833400869999998</v>
      </c>
      <c r="P30" s="4">
        <f t="shared" si="4"/>
        <v>1</v>
      </c>
      <c r="Q30" s="4">
        <f t="shared" si="5"/>
        <v>0</v>
      </c>
      <c r="R30">
        <v>1</v>
      </c>
      <c r="S30">
        <v>1</v>
      </c>
      <c r="T30" s="40">
        <f t="shared" si="6"/>
        <v>85.111201160000007</v>
      </c>
      <c r="U30" s="28">
        <f t="shared" si="7"/>
        <v>1</v>
      </c>
      <c r="V30" s="28">
        <f t="shared" si="8"/>
        <v>0</v>
      </c>
      <c r="W30" s="4">
        <f t="shared" si="9"/>
        <v>63.833400869999998</v>
      </c>
      <c r="X30" s="4">
        <f t="shared" si="10"/>
        <v>1</v>
      </c>
      <c r="Y30" s="4">
        <f t="shared" si="11"/>
        <v>0</v>
      </c>
    </row>
    <row r="31" spans="1:25" x14ac:dyDescent="0.3">
      <c r="A31" s="1">
        <v>43466</v>
      </c>
      <c r="B31">
        <v>2050.5500489999999</v>
      </c>
      <c r="C31">
        <v>2222.8798829999901</v>
      </c>
      <c r="D31">
        <v>1984.530029</v>
      </c>
      <c r="E31">
        <v>2204.8500979999999</v>
      </c>
      <c r="F31">
        <v>2204.8500979999999</v>
      </c>
      <c r="G31">
        <v>9348.7999999999993</v>
      </c>
      <c r="H31">
        <v>1131.615</v>
      </c>
      <c r="I31">
        <v>2682252608</v>
      </c>
      <c r="J31">
        <v>1</v>
      </c>
      <c r="K31">
        <v>1</v>
      </c>
      <c r="L31" s="40">
        <f t="shared" si="0"/>
        <v>61.516501469999994</v>
      </c>
      <c r="M31" s="2">
        <f t="shared" si="1"/>
        <v>1</v>
      </c>
      <c r="N31" s="2">
        <f t="shared" si="2"/>
        <v>0</v>
      </c>
      <c r="O31" s="4">
        <f t="shared" si="3"/>
        <v>61.516501469999994</v>
      </c>
      <c r="P31" s="4">
        <f t="shared" si="4"/>
        <v>1</v>
      </c>
      <c r="Q31" s="4">
        <f t="shared" si="5"/>
        <v>0</v>
      </c>
      <c r="R31">
        <v>1</v>
      </c>
      <c r="S31">
        <v>1</v>
      </c>
      <c r="T31" s="40">
        <f t="shared" si="6"/>
        <v>-154.30004899999994</v>
      </c>
      <c r="U31" s="2">
        <f t="shared" si="7"/>
        <v>0</v>
      </c>
      <c r="V31" s="2">
        <f t="shared" si="8"/>
        <v>1</v>
      </c>
      <c r="W31" s="4">
        <f t="shared" si="9"/>
        <v>61.516501469999994</v>
      </c>
      <c r="X31" s="4">
        <f t="shared" si="10"/>
        <v>1</v>
      </c>
      <c r="Y31" s="4">
        <f t="shared" si="11"/>
        <v>0</v>
      </c>
    </row>
    <row r="32" spans="1:25" x14ac:dyDescent="0.3">
      <c r="A32" s="1">
        <v>43497</v>
      </c>
      <c r="B32">
        <v>2211.929932</v>
      </c>
      <c r="C32">
        <v>2241.76001</v>
      </c>
      <c r="D32">
        <v>2167.360107</v>
      </c>
      <c r="E32">
        <v>2195.4399410000001</v>
      </c>
      <c r="F32">
        <v>2195.4399410000001</v>
      </c>
      <c r="G32">
        <v>5223.6000000000004</v>
      </c>
      <c r="H32">
        <v>1125.345</v>
      </c>
      <c r="I32">
        <v>2687142972</v>
      </c>
      <c r="J32">
        <v>0</v>
      </c>
      <c r="K32">
        <v>1</v>
      </c>
      <c r="L32" s="40">
        <f t="shared" si="0"/>
        <v>16.489990999999918</v>
      </c>
      <c r="M32" s="41">
        <f t="shared" si="1"/>
        <v>1</v>
      </c>
      <c r="N32" s="41">
        <f t="shared" si="2"/>
        <v>0</v>
      </c>
      <c r="O32" s="4">
        <f t="shared" si="3"/>
        <v>16.489990999999918</v>
      </c>
      <c r="P32" s="4">
        <f t="shared" si="4"/>
        <v>1</v>
      </c>
      <c r="Q32" s="4">
        <f t="shared" si="5"/>
        <v>0</v>
      </c>
      <c r="R32">
        <v>0</v>
      </c>
      <c r="S32">
        <v>0</v>
      </c>
      <c r="T32" s="40">
        <f t="shared" si="6"/>
        <v>16.489990999999918</v>
      </c>
      <c r="U32" s="41">
        <f t="shared" si="7"/>
        <v>1</v>
      </c>
      <c r="V32" s="41">
        <f t="shared" si="8"/>
        <v>0</v>
      </c>
      <c r="W32" s="4">
        <f t="shared" si="9"/>
        <v>66.357897960000003</v>
      </c>
      <c r="X32" s="4">
        <f t="shared" si="10"/>
        <v>1</v>
      </c>
      <c r="Y32" s="4">
        <f t="shared" si="11"/>
        <v>0</v>
      </c>
    </row>
    <row r="33" spans="1:25" x14ac:dyDescent="0.3">
      <c r="A33" s="1">
        <v>43525</v>
      </c>
      <c r="B33">
        <v>2210.969971</v>
      </c>
      <c r="C33">
        <v>2216.0200199999999</v>
      </c>
      <c r="D33">
        <v>2120.929932</v>
      </c>
      <c r="E33">
        <v>2140.669922</v>
      </c>
      <c r="F33">
        <v>2140.669922</v>
      </c>
      <c r="G33">
        <v>4819.3</v>
      </c>
      <c r="H33">
        <v>1122.4244000000001</v>
      </c>
      <c r="I33">
        <v>2700362359</v>
      </c>
      <c r="J33">
        <v>1</v>
      </c>
      <c r="K33">
        <v>1</v>
      </c>
      <c r="L33" s="40">
        <f t="shared" si="0"/>
        <v>66.329099130000003</v>
      </c>
      <c r="M33" s="41">
        <f t="shared" si="1"/>
        <v>1</v>
      </c>
      <c r="N33" s="41">
        <f t="shared" si="2"/>
        <v>0</v>
      </c>
      <c r="O33" s="4">
        <f t="shared" si="3"/>
        <v>66.329099130000003</v>
      </c>
      <c r="P33" s="4">
        <f t="shared" si="4"/>
        <v>1</v>
      </c>
      <c r="Q33" s="4">
        <f t="shared" si="5"/>
        <v>0</v>
      </c>
      <c r="R33">
        <v>1</v>
      </c>
      <c r="S33">
        <v>1</v>
      </c>
      <c r="T33" s="40">
        <f t="shared" si="6"/>
        <v>88.438798840000004</v>
      </c>
      <c r="U33" s="41">
        <f t="shared" si="7"/>
        <v>1</v>
      </c>
      <c r="V33" s="41">
        <f t="shared" si="8"/>
        <v>0</v>
      </c>
      <c r="W33" s="4">
        <f t="shared" si="9"/>
        <v>66.329099130000003</v>
      </c>
      <c r="X33" s="4">
        <f t="shared" si="10"/>
        <v>1</v>
      </c>
      <c r="Y33" s="4">
        <f t="shared" si="11"/>
        <v>0</v>
      </c>
    </row>
    <row r="34" spans="1:25" x14ac:dyDescent="0.3">
      <c r="A34" s="1">
        <v>43556</v>
      </c>
      <c r="B34">
        <v>2153.3100589999999</v>
      </c>
      <c r="C34">
        <v>2252.0500489999999</v>
      </c>
      <c r="D34">
        <v>2153.3100589999999</v>
      </c>
      <c r="E34">
        <v>2203.5900879999999</v>
      </c>
      <c r="F34">
        <v>2203.5900879999999</v>
      </c>
      <c r="G34">
        <v>2824.9</v>
      </c>
      <c r="H34">
        <v>1120.33</v>
      </c>
      <c r="I34">
        <v>2712849584</v>
      </c>
      <c r="J34">
        <v>0</v>
      </c>
      <c r="K34">
        <v>1</v>
      </c>
      <c r="L34" s="40">
        <f t="shared" si="0"/>
        <v>-50.280029000000013</v>
      </c>
      <c r="M34" s="2">
        <f t="shared" ref="M34:M37" si="12">IF(L34&gt;0,1,0)</f>
        <v>0</v>
      </c>
      <c r="N34" s="2">
        <f t="shared" ref="N34:N37" si="13">IF(L34&lt;0,1,0)</f>
        <v>1</v>
      </c>
      <c r="O34" s="4">
        <f t="shared" si="3"/>
        <v>-50.280029000000013</v>
      </c>
      <c r="P34" s="4">
        <f t="shared" si="4"/>
        <v>0</v>
      </c>
      <c r="Q34" s="4">
        <f t="shared" ref="Q34:Q37" si="14">IF(O34&lt;0,1,0)</f>
        <v>1</v>
      </c>
      <c r="R34">
        <v>0</v>
      </c>
      <c r="S34">
        <v>0</v>
      </c>
      <c r="T34" s="40">
        <f t="shared" si="6"/>
        <v>-50.280029000000013</v>
      </c>
      <c r="U34" s="2">
        <f t="shared" si="7"/>
        <v>0</v>
      </c>
      <c r="V34" s="2">
        <f t="shared" si="8"/>
        <v>1</v>
      </c>
      <c r="W34" s="4">
        <f t="shared" si="9"/>
        <v>64.599301769999997</v>
      </c>
      <c r="X34" s="4">
        <f t="shared" si="10"/>
        <v>1</v>
      </c>
      <c r="Y34" s="4">
        <f t="shared" si="11"/>
        <v>0</v>
      </c>
    </row>
    <row r="35" spans="1:25" x14ac:dyDescent="0.3">
      <c r="A35" s="1">
        <v>43586</v>
      </c>
      <c r="B35">
        <v>2192.9399410000001</v>
      </c>
      <c r="C35">
        <v>2217.030029</v>
      </c>
      <c r="D35">
        <v>2016.25</v>
      </c>
      <c r="E35">
        <v>2041.73998999999</v>
      </c>
      <c r="F35">
        <v>2041.73998999999</v>
      </c>
      <c r="G35">
        <v>3601.9</v>
      </c>
      <c r="H35">
        <v>1121.8333</v>
      </c>
      <c r="I35">
        <v>2739656061</v>
      </c>
      <c r="J35">
        <v>1</v>
      </c>
      <c r="K35">
        <v>1</v>
      </c>
      <c r="L35" s="40">
        <f t="shared" si="0"/>
        <v>65.788198230000006</v>
      </c>
      <c r="M35" s="41">
        <f t="shared" si="12"/>
        <v>1</v>
      </c>
      <c r="N35" s="41">
        <f t="shared" si="13"/>
        <v>0</v>
      </c>
      <c r="O35" s="4">
        <f t="shared" si="3"/>
        <v>65.788198230000006</v>
      </c>
      <c r="P35" s="4">
        <f t="shared" si="4"/>
        <v>1</v>
      </c>
      <c r="Q35" s="4">
        <f t="shared" si="14"/>
        <v>0</v>
      </c>
      <c r="R35">
        <v>1</v>
      </c>
      <c r="S35">
        <v>1</v>
      </c>
      <c r="T35" s="40">
        <f t="shared" si="6"/>
        <v>87.717597640000008</v>
      </c>
      <c r="U35" s="41">
        <f t="shared" si="7"/>
        <v>1</v>
      </c>
      <c r="V35" s="41">
        <f t="shared" si="8"/>
        <v>0</v>
      </c>
      <c r="W35" s="4">
        <f t="shared" si="9"/>
        <v>65.788198230000006</v>
      </c>
      <c r="X35" s="4">
        <f t="shared" si="10"/>
        <v>1</v>
      </c>
      <c r="Y35" s="4">
        <f t="shared" si="11"/>
        <v>0</v>
      </c>
    </row>
    <row r="36" spans="1:25" x14ac:dyDescent="0.3">
      <c r="A36" s="1">
        <v>43617</v>
      </c>
      <c r="B36">
        <v>2031.030029</v>
      </c>
      <c r="C36">
        <v>2141.2700199999999</v>
      </c>
      <c r="D36">
        <v>2029.170044</v>
      </c>
      <c r="E36">
        <v>2130.6201169999999</v>
      </c>
      <c r="F36">
        <v>2130.6201169999999</v>
      </c>
      <c r="G36">
        <v>4819.6000000000004</v>
      </c>
      <c r="H36">
        <v>1131.6005</v>
      </c>
      <c r="I36">
        <v>2763165160</v>
      </c>
      <c r="J36">
        <v>0</v>
      </c>
      <c r="K36">
        <v>0</v>
      </c>
      <c r="L36" s="40">
        <f t="shared" si="0"/>
        <v>0</v>
      </c>
      <c r="M36" s="2">
        <f t="shared" si="12"/>
        <v>0</v>
      </c>
      <c r="N36" s="2">
        <f t="shared" si="13"/>
        <v>0</v>
      </c>
      <c r="O36" s="4">
        <f t="shared" si="3"/>
        <v>-99.590087999999923</v>
      </c>
      <c r="P36" s="4">
        <f t="shared" si="4"/>
        <v>0</v>
      </c>
      <c r="Q36" s="4">
        <f t="shared" si="14"/>
        <v>1</v>
      </c>
      <c r="R36">
        <v>0</v>
      </c>
      <c r="S36">
        <v>0</v>
      </c>
      <c r="T36" s="40">
        <f t="shared" si="6"/>
        <v>0</v>
      </c>
      <c r="U36" s="2">
        <f t="shared" si="7"/>
        <v>0</v>
      </c>
      <c r="V36" s="2">
        <f t="shared" si="8"/>
        <v>0</v>
      </c>
      <c r="W36" s="4">
        <f t="shared" si="9"/>
        <v>60.930900869999995</v>
      </c>
      <c r="X36" s="4">
        <f t="shared" si="10"/>
        <v>1</v>
      </c>
      <c r="Y36" s="4">
        <f t="shared" si="11"/>
        <v>0</v>
      </c>
    </row>
    <row r="37" spans="1:25" x14ac:dyDescent="0.3">
      <c r="A37" s="1">
        <v>43647</v>
      </c>
      <c r="B37">
        <v>2147.23999</v>
      </c>
      <c r="C37">
        <v>2147.23999</v>
      </c>
      <c r="D37">
        <v>2052.030029</v>
      </c>
      <c r="E37">
        <v>2066.26001</v>
      </c>
      <c r="F37">
        <v>2066.26001</v>
      </c>
      <c r="G37">
        <v>-664.8</v>
      </c>
      <c r="H37">
        <v>1142.165</v>
      </c>
      <c r="J37">
        <v>1</v>
      </c>
      <c r="K37">
        <v>1</v>
      </c>
      <c r="L37" s="40">
        <f t="shared" si="0"/>
        <v>64.417199699999998</v>
      </c>
      <c r="M37" s="28">
        <f t="shared" si="12"/>
        <v>1</v>
      </c>
      <c r="N37" s="28">
        <f t="shared" si="13"/>
        <v>0</v>
      </c>
      <c r="O37" s="4">
        <f t="shared" si="3"/>
        <v>64.417199699999998</v>
      </c>
      <c r="P37" s="4">
        <f t="shared" si="4"/>
        <v>1</v>
      </c>
      <c r="Q37" s="4">
        <f t="shared" si="14"/>
        <v>0</v>
      </c>
      <c r="R37">
        <v>1</v>
      </c>
      <c r="S37">
        <v>1</v>
      </c>
      <c r="T37" s="40">
        <f t="shared" si="6"/>
        <v>85.889599599999997</v>
      </c>
      <c r="U37" s="28">
        <f t="shared" si="7"/>
        <v>1</v>
      </c>
      <c r="V37" s="28">
        <f t="shared" si="8"/>
        <v>0</v>
      </c>
      <c r="W37" s="4">
        <f t="shared" si="9"/>
        <v>64.417199699999998</v>
      </c>
      <c r="X37" s="4">
        <f t="shared" si="10"/>
        <v>1</v>
      </c>
      <c r="Y37" s="4">
        <f t="shared" si="11"/>
        <v>0</v>
      </c>
    </row>
    <row r="38" spans="1:25" s="35" customFormat="1" x14ac:dyDescent="0.3">
      <c r="A38" s="1">
        <v>43678</v>
      </c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x14ac:dyDescent="0.3">
      <c r="A39" s="1">
        <v>43709</v>
      </c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3"/>
      <c r="X39" s="35"/>
      <c r="Y39" s="35"/>
    </row>
    <row r="40" spans="1:25" x14ac:dyDescent="0.3">
      <c r="A40" s="1">
        <v>43739</v>
      </c>
      <c r="W40" s="35"/>
      <c r="X40" s="35"/>
      <c r="Y40" s="35"/>
    </row>
    <row r="41" spans="1:25" x14ac:dyDescent="0.3">
      <c r="A41" s="1">
        <v>43770</v>
      </c>
      <c r="W41" s="35"/>
      <c r="X41" s="35"/>
      <c r="Y41" s="35"/>
    </row>
    <row r="42" spans="1:25" ht="17.25" thickBot="1" x14ac:dyDescent="0.35">
      <c r="A42" s="1">
        <v>43800</v>
      </c>
      <c r="W42" s="35"/>
      <c r="X42" s="35"/>
      <c r="Y42" s="35"/>
    </row>
    <row r="43" spans="1:25" ht="17.25" thickBot="1" x14ac:dyDescent="0.35">
      <c r="C43" s="13" t="s">
        <v>37</v>
      </c>
      <c r="K43" s="6" t="s">
        <v>20</v>
      </c>
      <c r="L43" s="7">
        <f>SUM(L2:L42)/$E2</f>
        <v>0.36766387313104987</v>
      </c>
      <c r="T43" s="7">
        <f>SUM(T2:T42)/$E2</f>
        <v>0.22256605333519111</v>
      </c>
    </row>
    <row r="44" spans="1:25" x14ac:dyDescent="0.3">
      <c r="C44" s="26" t="s">
        <v>38</v>
      </c>
      <c r="K44" s="6" t="s">
        <v>14</v>
      </c>
      <c r="L44" s="7">
        <f>(SUM(L2:L42)/$E2)/(COUNT($B$2:$B$42)/12)</f>
        <v>0.12255462437701663</v>
      </c>
      <c r="M44" s="8">
        <f>COUNTIF(M2:M42,"=1")</f>
        <v>17</v>
      </c>
      <c r="N44" s="9">
        <f>COUNTIF(N2:N42,"=1")</f>
        <v>9</v>
      </c>
      <c r="O44" s="10">
        <f>(SUM(O2:O42)/$E2)/(COUNT($B$2:$B$42)/12)</f>
        <v>2.2770126827803511E-2</v>
      </c>
      <c r="P44" s="11">
        <f>COUNTIF(P2:P42,"=1")</f>
        <v>17</v>
      </c>
      <c r="Q44" s="12">
        <f>COUNTIF(Q2:Q42,"=1")</f>
        <v>19</v>
      </c>
      <c r="T44" s="7">
        <f>(SUM(T2:T42)/$E2)/(COUNT($B$2:$B$42)/12)</f>
        <v>7.4188684445063699E-2</v>
      </c>
      <c r="U44" s="8">
        <f>COUNTIF(U2:U42,"=1")</f>
        <v>15</v>
      </c>
      <c r="V44" s="9">
        <f>COUNTIF(V2:V42,"=1")</f>
        <v>11</v>
      </c>
      <c r="W44" s="10">
        <f>(SUM(W2:W42)/$E2)/(COUNT($B$2:$B$42)/12)</f>
        <v>0.397873288256479</v>
      </c>
      <c r="X44" s="11">
        <f>COUNTIF(X2:X42,"=1")</f>
        <v>36</v>
      </c>
      <c r="Y44" s="12">
        <f>COUNTIF(Y2:Y42,"=1")</f>
        <v>0</v>
      </c>
    </row>
    <row r="45" spans="1:25" x14ac:dyDescent="0.3">
      <c r="C45" s="32" t="s">
        <v>39</v>
      </c>
      <c r="K45" s="6" t="s">
        <v>15</v>
      </c>
      <c r="L45" s="14">
        <f>N44/(M44+N44)</f>
        <v>0.34615384615384615</v>
      </c>
      <c r="M45" s="2"/>
      <c r="N45" s="3"/>
      <c r="O45" s="15">
        <f>Q44/(P44+Q44)</f>
        <v>0.52777777777777779</v>
      </c>
      <c r="P45" s="4"/>
      <c r="Q45" s="16"/>
      <c r="T45" s="14">
        <f>V44/(U44+V44)</f>
        <v>0.42307692307692307</v>
      </c>
      <c r="U45" s="2"/>
      <c r="V45" s="3"/>
      <c r="W45" s="15">
        <f>Y44/(X44+Y44)</f>
        <v>0</v>
      </c>
      <c r="X45" s="4"/>
      <c r="Y45" s="16"/>
    </row>
    <row r="46" spans="1:25" ht="17.25" thickBot="1" x14ac:dyDescent="0.35">
      <c r="K46" s="17" t="s">
        <v>16</v>
      </c>
      <c r="L46" s="18">
        <f>SUM(K2:K42)/(COUNT($B2:$B42)/12)</f>
        <v>8.6666666666666661</v>
      </c>
      <c r="M46" s="19"/>
      <c r="N46" s="20"/>
      <c r="O46" s="21"/>
      <c r="P46" s="22"/>
      <c r="Q46" s="23"/>
      <c r="T46" s="18">
        <f>SUM(S2:S42)/(COUNT($B2:$B42)/12)</f>
        <v>9.3333333333333339</v>
      </c>
      <c r="U46" s="19"/>
      <c r="V46" s="20"/>
      <c r="W46" s="21"/>
      <c r="X46" s="22"/>
      <c r="Y46" s="23"/>
    </row>
    <row r="47" spans="1:25" x14ac:dyDescent="0.3">
      <c r="D47" s="29"/>
      <c r="H47" s="6" t="s">
        <v>17</v>
      </c>
      <c r="I47" s="6">
        <f>E37-E2</f>
        <v>31.60998600000994</v>
      </c>
      <c r="J47" s="25">
        <f>E37/E2-1</f>
        <v>1.5535834481188449E-2</v>
      </c>
      <c r="K47" s="6" t="s">
        <v>18</v>
      </c>
      <c r="L47" s="24">
        <f>SUM(L2:L37)/$I$47-1</f>
        <v>22.665537475713677</v>
      </c>
      <c r="M47" s="13"/>
      <c r="N47" s="13"/>
      <c r="O47" s="25">
        <f>SUM(O2:O43)/$I$47-1</f>
        <v>3.3969559901094541</v>
      </c>
      <c r="P47" s="6"/>
      <c r="Q47" s="6"/>
      <c r="T47" s="24">
        <f>SUM(T2:T37)/$I$47-1</f>
        <v>13.325979953293469</v>
      </c>
      <c r="U47" s="13"/>
      <c r="V47" s="13"/>
      <c r="W47" s="25">
        <f>SUM(W2:W43)/$I$47-1</f>
        <v>75.830109526123664</v>
      </c>
      <c r="X47" s="6"/>
      <c r="Y47" s="6"/>
    </row>
    <row r="48" spans="1:25" x14ac:dyDescent="0.3">
      <c r="D48" s="29"/>
      <c r="K48" s="57"/>
    </row>
    <row r="49" spans="1:25" x14ac:dyDescent="0.3">
      <c r="A49" s="29"/>
      <c r="D49" s="29"/>
    </row>
    <row r="50" spans="1:25" x14ac:dyDescent="0.3">
      <c r="A50" s="29"/>
      <c r="D50" s="29"/>
    </row>
    <row r="51" spans="1:25" x14ac:dyDescent="0.3">
      <c r="A51" s="29"/>
      <c r="D51" s="29"/>
    </row>
    <row r="52" spans="1:25" x14ac:dyDescent="0.3">
      <c r="A52" s="29"/>
    </row>
    <row r="53" spans="1:25" x14ac:dyDescent="0.3">
      <c r="A53" s="29"/>
    </row>
    <row r="56" spans="1:25" x14ac:dyDescent="0.3">
      <c r="A56" s="30" t="s">
        <v>21</v>
      </c>
      <c r="B56" s="36"/>
      <c r="C56" s="37"/>
      <c r="D56" s="37"/>
      <c r="E56" s="37"/>
      <c r="F56" s="37"/>
      <c r="G56" s="37"/>
      <c r="H56" s="37"/>
      <c r="I56" s="37"/>
      <c r="J56" s="59" t="s">
        <v>44</v>
      </c>
      <c r="K56" s="60"/>
      <c r="L56" s="60"/>
      <c r="M56" s="60"/>
      <c r="N56" s="60"/>
      <c r="O56" s="60"/>
      <c r="P56" s="60"/>
      <c r="Q56" s="61"/>
      <c r="R56" s="59" t="s">
        <v>45</v>
      </c>
      <c r="S56" s="60"/>
      <c r="T56" s="60"/>
      <c r="U56" s="60"/>
      <c r="V56" s="60"/>
      <c r="W56" s="60"/>
      <c r="X56" s="60"/>
      <c r="Y56" s="61"/>
    </row>
    <row r="57" spans="1:25" x14ac:dyDescent="0.3">
      <c r="A57" s="30" t="s">
        <v>22</v>
      </c>
      <c r="B57" s="36"/>
      <c r="C57" s="37"/>
      <c r="D57" s="37"/>
      <c r="E57" s="37"/>
      <c r="F57" s="37"/>
      <c r="G57" s="37"/>
      <c r="H57" s="37"/>
      <c r="I57" s="37"/>
      <c r="J57" s="59" t="s">
        <v>46</v>
      </c>
      <c r="K57" s="60"/>
      <c r="L57" s="60"/>
      <c r="M57" s="60"/>
      <c r="N57" s="60"/>
      <c r="O57" s="60"/>
      <c r="P57" s="60"/>
      <c r="Q57" s="61"/>
      <c r="R57" s="59" t="s">
        <v>47</v>
      </c>
      <c r="S57" s="60"/>
      <c r="T57" s="60"/>
      <c r="U57" s="60"/>
      <c r="V57" s="60"/>
      <c r="W57" s="60"/>
      <c r="X57" s="60"/>
      <c r="Y57" s="61"/>
    </row>
    <row r="58" spans="1:25" x14ac:dyDescent="0.3">
      <c r="A58" s="58" t="s">
        <v>19</v>
      </c>
      <c r="B58" s="38"/>
      <c r="C58" s="38"/>
      <c r="D58" s="38"/>
      <c r="E58" s="38"/>
      <c r="F58" s="38"/>
      <c r="G58" s="38"/>
      <c r="H58" s="38"/>
      <c r="I58" s="38"/>
      <c r="J58" s="62" t="s">
        <v>48</v>
      </c>
      <c r="K58" s="63"/>
      <c r="L58" s="63"/>
      <c r="M58" s="63"/>
      <c r="N58" s="63"/>
      <c r="O58" s="63"/>
      <c r="P58" s="63"/>
      <c r="Q58" s="64"/>
      <c r="R58" s="62" t="s">
        <v>48</v>
      </c>
      <c r="S58" s="63"/>
      <c r="T58" s="63"/>
      <c r="U58" s="63"/>
      <c r="V58" s="63"/>
      <c r="W58" s="63"/>
      <c r="X58" s="63"/>
      <c r="Y58" s="64"/>
    </row>
    <row r="59" spans="1:25" x14ac:dyDescent="0.3">
      <c r="A59" s="58"/>
      <c r="B59" s="31"/>
      <c r="C59" s="31"/>
      <c r="D59" s="31"/>
      <c r="E59" s="31"/>
      <c r="F59" s="31"/>
      <c r="G59" s="31"/>
      <c r="H59" s="31"/>
      <c r="I59" s="31"/>
      <c r="J59" s="65"/>
      <c r="K59" s="66"/>
      <c r="L59" s="66"/>
      <c r="M59" s="66"/>
      <c r="N59" s="66"/>
      <c r="O59" s="66"/>
      <c r="P59" s="66"/>
      <c r="Q59" s="67"/>
      <c r="R59" s="65"/>
      <c r="S59" s="66"/>
      <c r="T59" s="66"/>
      <c r="U59" s="66"/>
      <c r="V59" s="66"/>
      <c r="W59" s="66"/>
      <c r="X59" s="66"/>
      <c r="Y59" s="67"/>
    </row>
    <row r="60" spans="1:25" x14ac:dyDescent="0.3">
      <c r="A60" s="58"/>
      <c r="B60" s="39"/>
      <c r="C60" s="39"/>
      <c r="D60" s="39"/>
      <c r="E60" s="39"/>
      <c r="F60" s="39"/>
      <c r="G60" s="39"/>
      <c r="H60" s="39"/>
      <c r="I60" s="39"/>
      <c r="J60" s="68"/>
      <c r="K60" s="69"/>
      <c r="L60" s="69"/>
      <c r="M60" s="69"/>
      <c r="N60" s="69"/>
      <c r="O60" s="69"/>
      <c r="P60" s="69"/>
      <c r="Q60" s="70"/>
      <c r="R60" s="68"/>
      <c r="S60" s="69"/>
      <c r="T60" s="69"/>
      <c r="U60" s="69"/>
      <c r="V60" s="69"/>
      <c r="W60" s="69"/>
      <c r="X60" s="69"/>
      <c r="Y60" s="70"/>
    </row>
  </sheetData>
  <mergeCells count="7">
    <mergeCell ref="A58:A60"/>
    <mergeCell ref="J56:Q56"/>
    <mergeCell ref="J57:Q57"/>
    <mergeCell ref="J58:Q60"/>
    <mergeCell ref="R56:Y56"/>
    <mergeCell ref="R57:Y57"/>
    <mergeCell ref="R58:Y6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9CC7-841D-400C-BFC2-1EC558256494}">
  <dimension ref="A1:AG43"/>
  <sheetViews>
    <sheetView topLeftCell="L1" zoomScale="85" zoomScaleNormal="85" workbookViewId="0">
      <pane ySplit="1" topLeftCell="A2" activePane="bottomLeft" state="frozen"/>
      <selection pane="bottomLeft" activeCell="L36" sqref="L36"/>
    </sheetView>
  </sheetViews>
  <sheetFormatPr defaultRowHeight="16.5" x14ac:dyDescent="0.3"/>
  <cols>
    <col min="1" max="1" width="12.75" customWidth="1"/>
    <col min="2" max="2" width="13.375" bestFit="1" customWidth="1"/>
    <col min="3" max="3" width="14.125" bestFit="1" customWidth="1"/>
    <col min="11" max="11" width="26" bestFit="1" customWidth="1"/>
    <col min="12" max="12" width="24.125" bestFit="1" customWidth="1"/>
    <col min="15" max="15" width="17.875" bestFit="1" customWidth="1"/>
    <col min="17" max="17" width="12.25" customWidth="1"/>
    <col min="20" max="20" width="24.125" bestFit="1" customWidth="1"/>
    <col min="23" max="23" width="17.875" bestFit="1" customWidth="1"/>
    <col min="28" max="28" width="24.125" bestFit="1" customWidth="1"/>
    <col min="31" max="31" width="18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5" t="s">
        <v>24</v>
      </c>
      <c r="K1" s="55" t="s">
        <v>23</v>
      </c>
      <c r="L1" s="41" t="s">
        <v>26</v>
      </c>
      <c r="M1" s="41" t="s">
        <v>9</v>
      </c>
      <c r="N1" s="41" t="s">
        <v>10</v>
      </c>
      <c r="O1" s="4" t="s">
        <v>11</v>
      </c>
      <c r="P1" s="4" t="s">
        <v>9</v>
      </c>
      <c r="Q1" s="4" t="s">
        <v>10</v>
      </c>
      <c r="R1" s="41" t="s">
        <v>24</v>
      </c>
      <c r="S1" s="41" t="s">
        <v>23</v>
      </c>
      <c r="T1" s="41" t="s">
        <v>25</v>
      </c>
      <c r="U1" s="41" t="s">
        <v>9</v>
      </c>
      <c r="V1" s="41" t="s">
        <v>10</v>
      </c>
      <c r="W1" s="4" t="s">
        <v>11</v>
      </c>
      <c r="X1" s="4" t="s">
        <v>9</v>
      </c>
      <c r="Y1" s="4" t="s">
        <v>10</v>
      </c>
      <c r="Z1" s="55" t="s">
        <v>33</v>
      </c>
      <c r="AA1" s="55" t="s">
        <v>23</v>
      </c>
      <c r="AB1" s="44" t="s">
        <v>34</v>
      </c>
      <c r="AC1" s="44" t="s">
        <v>9</v>
      </c>
      <c r="AD1" s="44" t="s">
        <v>10</v>
      </c>
      <c r="AE1" s="4" t="s">
        <v>11</v>
      </c>
      <c r="AF1" s="4" t="s">
        <v>9</v>
      </c>
      <c r="AG1" s="4" t="s">
        <v>10</v>
      </c>
    </row>
    <row r="2" spans="1:33" x14ac:dyDescent="0.3">
      <c r="A2" s="53">
        <v>43101</v>
      </c>
      <c r="B2" s="42">
        <v>2474.860107</v>
      </c>
      <c r="C2" s="42">
        <v>2607.1000979999999</v>
      </c>
      <c r="D2" s="42">
        <v>2465.9399410000001</v>
      </c>
      <c r="E2" s="42">
        <v>2566.459961</v>
      </c>
      <c r="F2" s="42">
        <v>2566.459961</v>
      </c>
      <c r="G2" s="42">
        <v>44405890000</v>
      </c>
      <c r="H2" s="42">
        <v>0.15121183999999999</v>
      </c>
      <c r="I2" s="42">
        <v>8.1889419000000005E-2</v>
      </c>
      <c r="J2" s="34">
        <v>1</v>
      </c>
      <c r="K2" s="34">
        <v>0</v>
      </c>
      <c r="L2" s="33">
        <f t="shared" ref="L2:L20" si="0">IF(K2=1,IF($C2&gt;=$B2*1.03,$B2*0.03,$F2-$B2),0)</f>
        <v>0</v>
      </c>
      <c r="M2" s="34">
        <f t="shared" ref="M2:M20" si="1">IF(L2&gt;0,1,0)</f>
        <v>0</v>
      </c>
      <c r="N2" s="34">
        <f t="shared" ref="N2:N20" si="2">IF(L2&lt;0,1,0)</f>
        <v>0</v>
      </c>
      <c r="O2" s="4">
        <f t="shared" ref="O2:O20" si="3">IF($C2&gt;=$B2*1.03,$B2*0.03,$F2-$B2)</f>
        <v>74.245803209999991</v>
      </c>
      <c r="P2" s="4">
        <f t="shared" ref="P2:P20" si="4">IF(O2&gt;0,1,0)</f>
        <v>1</v>
      </c>
      <c r="Q2" s="4">
        <f t="shared" ref="Q2:Q20" si="5">IF(O2&lt;0,1,0)</f>
        <v>0</v>
      </c>
      <c r="R2" s="34">
        <v>1</v>
      </c>
      <c r="S2" s="34">
        <v>0</v>
      </c>
      <c r="T2" s="33">
        <f t="shared" ref="T2:T20" si="6">IF(S2=1,IF($C2&gt;=$B2*1.04,$B2*0.04,$F2-$B2),0)</f>
        <v>0</v>
      </c>
      <c r="U2" s="34">
        <f t="shared" ref="U2:U20" si="7">IF(T2&gt;0,1,0)</f>
        <v>0</v>
      </c>
      <c r="V2" s="34">
        <f t="shared" ref="V2:V20" si="8">IF(T2&lt;0,1,0)</f>
        <v>0</v>
      </c>
      <c r="W2" s="4">
        <f t="shared" ref="W2:W20" si="9">IF($C2&gt;=$B2*1.04,$B2*0.04,$F2-$B2)</f>
        <v>98.994404279999998</v>
      </c>
      <c r="X2" s="4">
        <f t="shared" ref="X2:X20" si="10">IF(W2&gt;0,1,0)</f>
        <v>1</v>
      </c>
      <c r="Y2" s="4">
        <f t="shared" ref="Y2:Y20" si="11">IF(W2&lt;0,1,0)</f>
        <v>0</v>
      </c>
      <c r="Z2" s="56">
        <v>1</v>
      </c>
      <c r="AA2" s="56">
        <v>0</v>
      </c>
      <c r="AB2" s="47">
        <f t="shared" ref="AB2:AB20" si="12">IF(AA2=1,IF($C2&gt;=$B2*1.04,$B2*0.04,$F2-$B2),0)</f>
        <v>0</v>
      </c>
      <c r="AC2" s="48">
        <f t="shared" ref="AC2:AC20" si="13">IF(AB2&gt;0,1,0)</f>
        <v>0</v>
      </c>
      <c r="AD2" s="48">
        <f t="shared" ref="AD2:AD20" si="14">IF(AB2&lt;0,1,0)</f>
        <v>0</v>
      </c>
      <c r="AE2" s="4">
        <f t="shared" ref="AE2:AE20" si="15">IF($C2&gt;=$B2*1.04,$B2*0.04,$F2-$B2)</f>
        <v>98.994404279999998</v>
      </c>
      <c r="AF2" s="4">
        <f t="shared" ref="AF2:AF20" si="16">IF(AE2&gt;0,1,0)</f>
        <v>1</v>
      </c>
      <c r="AG2" s="4">
        <f t="shared" ref="AG2:AG20" si="17">IF(AE2&lt;0,1,0)</f>
        <v>0</v>
      </c>
    </row>
    <row r="3" spans="1:33" x14ac:dyDescent="0.3">
      <c r="A3" s="53">
        <v>43132</v>
      </c>
      <c r="B3" s="42">
        <v>2578.9099120000001</v>
      </c>
      <c r="C3" s="42">
        <v>2583.73999</v>
      </c>
      <c r="D3" s="42">
        <v>2346.7299800000001</v>
      </c>
      <c r="E3" s="42">
        <v>2427.360107</v>
      </c>
      <c r="F3" s="42">
        <v>2427.360107</v>
      </c>
      <c r="G3" s="42">
        <v>43791970000</v>
      </c>
      <c r="H3" s="42">
        <v>-1.3825193E-2</v>
      </c>
      <c r="I3" s="42">
        <v>8.6645590000000005E-3</v>
      </c>
      <c r="J3" s="55">
        <v>0</v>
      </c>
      <c r="K3" s="55">
        <v>0</v>
      </c>
      <c r="L3" s="40">
        <f t="shared" si="0"/>
        <v>0</v>
      </c>
      <c r="M3" s="41">
        <f t="shared" si="1"/>
        <v>0</v>
      </c>
      <c r="N3" s="41">
        <f t="shared" si="2"/>
        <v>0</v>
      </c>
      <c r="O3" s="4">
        <f t="shared" si="3"/>
        <v>-151.54980500000011</v>
      </c>
      <c r="P3" s="4">
        <f t="shared" si="4"/>
        <v>0</v>
      </c>
      <c r="Q3" s="4">
        <f t="shared" si="5"/>
        <v>1</v>
      </c>
      <c r="R3" s="41">
        <v>0</v>
      </c>
      <c r="S3" s="41">
        <v>0</v>
      </c>
      <c r="T3" s="40">
        <f t="shared" si="6"/>
        <v>0</v>
      </c>
      <c r="U3" s="41">
        <f t="shared" si="7"/>
        <v>0</v>
      </c>
      <c r="V3" s="41">
        <f t="shared" si="8"/>
        <v>0</v>
      </c>
      <c r="W3" s="4">
        <f t="shared" si="9"/>
        <v>-151.54980500000011</v>
      </c>
      <c r="X3" s="4">
        <f t="shared" si="10"/>
        <v>0</v>
      </c>
      <c r="Y3" s="4">
        <f t="shared" si="11"/>
        <v>1</v>
      </c>
      <c r="Z3" s="55">
        <v>0</v>
      </c>
      <c r="AA3" s="55">
        <v>0</v>
      </c>
      <c r="AB3" s="45">
        <f t="shared" si="12"/>
        <v>0</v>
      </c>
      <c r="AC3" s="44">
        <f t="shared" si="13"/>
        <v>0</v>
      </c>
      <c r="AD3" s="44">
        <f t="shared" si="14"/>
        <v>0</v>
      </c>
      <c r="AE3" s="4">
        <f t="shared" si="15"/>
        <v>-151.54980500000011</v>
      </c>
      <c r="AF3" s="4">
        <f t="shared" si="16"/>
        <v>0</v>
      </c>
      <c r="AG3" s="4">
        <f t="shared" si="17"/>
        <v>1</v>
      </c>
    </row>
    <row r="4" spans="1:33" x14ac:dyDescent="0.3">
      <c r="A4" s="53">
        <v>43160</v>
      </c>
      <c r="B4" s="42">
        <v>2406.570068</v>
      </c>
      <c r="C4" s="42">
        <v>2508.709961</v>
      </c>
      <c r="D4" s="42">
        <v>2374.8000489999999</v>
      </c>
      <c r="E4" s="42">
        <v>2445.8500979999999</v>
      </c>
      <c r="F4" s="42">
        <v>2445.8500979999999</v>
      </c>
      <c r="G4" s="42">
        <v>48355130000</v>
      </c>
      <c r="H4" s="42">
        <v>0.104200839</v>
      </c>
      <c r="I4" s="42">
        <v>4.9832642999999899E-2</v>
      </c>
      <c r="J4" s="2">
        <v>1</v>
      </c>
      <c r="K4" s="2">
        <v>1</v>
      </c>
      <c r="L4" s="5">
        <f t="shared" si="0"/>
        <v>72.19710203999999</v>
      </c>
      <c r="M4" s="2">
        <f t="shared" si="1"/>
        <v>1</v>
      </c>
      <c r="N4" s="2">
        <f t="shared" si="2"/>
        <v>0</v>
      </c>
      <c r="O4" s="4">
        <f t="shared" si="3"/>
        <v>72.19710203999999</v>
      </c>
      <c r="P4" s="4">
        <f t="shared" si="4"/>
        <v>1</v>
      </c>
      <c r="Q4" s="4">
        <f t="shared" si="5"/>
        <v>0</v>
      </c>
      <c r="R4" s="2">
        <v>1</v>
      </c>
      <c r="S4" s="2">
        <v>1</v>
      </c>
      <c r="T4" s="5">
        <f t="shared" si="6"/>
        <v>96.262802719999996</v>
      </c>
      <c r="U4" s="2">
        <f t="shared" si="7"/>
        <v>1</v>
      </c>
      <c r="V4" s="2">
        <f t="shared" si="8"/>
        <v>0</v>
      </c>
      <c r="W4" s="4">
        <f t="shared" si="9"/>
        <v>96.262802719999996</v>
      </c>
      <c r="X4" s="4">
        <f t="shared" si="10"/>
        <v>1</v>
      </c>
      <c r="Y4" s="4">
        <f t="shared" si="11"/>
        <v>0</v>
      </c>
      <c r="Z4" s="2">
        <v>1</v>
      </c>
      <c r="AA4" s="2">
        <v>1</v>
      </c>
      <c r="AB4" s="51">
        <f t="shared" si="12"/>
        <v>96.262802719999996</v>
      </c>
      <c r="AC4" s="52">
        <f t="shared" si="13"/>
        <v>1</v>
      </c>
      <c r="AD4" s="52">
        <f t="shared" si="14"/>
        <v>0</v>
      </c>
      <c r="AE4" s="4">
        <f t="shared" si="15"/>
        <v>96.262802719999996</v>
      </c>
      <c r="AF4" s="4">
        <f t="shared" si="16"/>
        <v>1</v>
      </c>
      <c r="AG4" s="4">
        <f t="shared" si="17"/>
        <v>0</v>
      </c>
    </row>
    <row r="5" spans="1:33" x14ac:dyDescent="0.3">
      <c r="A5" s="53">
        <v>43191</v>
      </c>
      <c r="B5" s="42">
        <v>2454.719971</v>
      </c>
      <c r="C5" s="42">
        <v>2515.3798829999901</v>
      </c>
      <c r="D5" s="42">
        <v>2405.9099120000001</v>
      </c>
      <c r="E5" s="42">
        <v>2515.3798829999901</v>
      </c>
      <c r="F5" s="42">
        <v>2515.3798829999901</v>
      </c>
      <c r="G5" s="42">
        <v>42932190000</v>
      </c>
      <c r="H5" s="42">
        <v>-0.112148184</v>
      </c>
      <c r="I5" s="42">
        <v>4.3244414000000002E-2</v>
      </c>
      <c r="J5" s="55">
        <v>0</v>
      </c>
      <c r="K5" s="55">
        <v>0</v>
      </c>
      <c r="L5" s="40">
        <f t="shared" si="0"/>
        <v>0</v>
      </c>
      <c r="M5" s="41">
        <f t="shared" si="1"/>
        <v>0</v>
      </c>
      <c r="N5" s="41">
        <f t="shared" si="2"/>
        <v>0</v>
      </c>
      <c r="O5" s="4">
        <f t="shared" si="3"/>
        <v>60.659911999990072</v>
      </c>
      <c r="P5" s="4">
        <f t="shared" si="4"/>
        <v>1</v>
      </c>
      <c r="Q5" s="4">
        <f t="shared" si="5"/>
        <v>0</v>
      </c>
      <c r="R5" s="41">
        <v>0</v>
      </c>
      <c r="S5" s="41">
        <v>0</v>
      </c>
      <c r="T5" s="40">
        <f t="shared" si="6"/>
        <v>0</v>
      </c>
      <c r="U5" s="41">
        <f t="shared" si="7"/>
        <v>0</v>
      </c>
      <c r="V5" s="41">
        <f t="shared" si="8"/>
        <v>0</v>
      </c>
      <c r="W5" s="4">
        <f t="shared" si="9"/>
        <v>60.659911999990072</v>
      </c>
      <c r="X5" s="4">
        <f t="shared" si="10"/>
        <v>1</v>
      </c>
      <c r="Y5" s="4">
        <f t="shared" si="11"/>
        <v>0</v>
      </c>
      <c r="Z5" s="55">
        <v>0</v>
      </c>
      <c r="AA5" s="55">
        <v>0</v>
      </c>
      <c r="AB5" s="45">
        <f t="shared" si="12"/>
        <v>0</v>
      </c>
      <c r="AC5" s="44">
        <f t="shared" si="13"/>
        <v>0</v>
      </c>
      <c r="AD5" s="44">
        <f t="shared" si="14"/>
        <v>0</v>
      </c>
      <c r="AE5" s="4">
        <f t="shared" si="15"/>
        <v>60.659911999990072</v>
      </c>
      <c r="AF5" s="4">
        <f t="shared" si="16"/>
        <v>1</v>
      </c>
      <c r="AG5" s="4">
        <f t="shared" si="17"/>
        <v>0</v>
      </c>
    </row>
    <row r="6" spans="1:33" x14ac:dyDescent="0.3">
      <c r="A6" s="53">
        <v>43221</v>
      </c>
      <c r="B6" s="42">
        <v>2515.75</v>
      </c>
      <c r="C6" s="42">
        <v>2516.570068</v>
      </c>
      <c r="D6" s="42">
        <v>2399.580078</v>
      </c>
      <c r="E6" s="42">
        <v>2423.01001</v>
      </c>
      <c r="F6" s="42">
        <v>2423.01001</v>
      </c>
      <c r="G6" s="42">
        <v>45405220000</v>
      </c>
      <c r="H6" s="42">
        <v>5.7603163999999998E-2</v>
      </c>
      <c r="I6" s="42">
        <v>6.2204677999999999E-2</v>
      </c>
      <c r="J6" s="55">
        <v>0</v>
      </c>
      <c r="K6" s="55">
        <v>0</v>
      </c>
      <c r="L6" s="40">
        <f t="shared" si="0"/>
        <v>0</v>
      </c>
      <c r="M6" s="41">
        <f t="shared" si="1"/>
        <v>0</v>
      </c>
      <c r="N6" s="41">
        <f t="shared" si="2"/>
        <v>0</v>
      </c>
      <c r="O6" s="4">
        <f t="shared" si="3"/>
        <v>-92.739990000000034</v>
      </c>
      <c r="P6" s="4">
        <f t="shared" si="4"/>
        <v>0</v>
      </c>
      <c r="Q6" s="4">
        <f t="shared" si="5"/>
        <v>1</v>
      </c>
      <c r="R6" s="41">
        <v>0</v>
      </c>
      <c r="S6" s="41">
        <v>0</v>
      </c>
      <c r="T6" s="40">
        <f t="shared" si="6"/>
        <v>0</v>
      </c>
      <c r="U6" s="41">
        <f t="shared" si="7"/>
        <v>0</v>
      </c>
      <c r="V6" s="41">
        <f t="shared" si="8"/>
        <v>0</v>
      </c>
      <c r="W6" s="4">
        <f t="shared" si="9"/>
        <v>-92.739990000000034</v>
      </c>
      <c r="X6" s="4">
        <f t="shared" si="10"/>
        <v>0</v>
      </c>
      <c r="Y6" s="4">
        <f t="shared" si="11"/>
        <v>1</v>
      </c>
      <c r="Z6" s="55">
        <v>0</v>
      </c>
      <c r="AA6" s="55">
        <v>0</v>
      </c>
      <c r="AB6" s="45">
        <f t="shared" si="12"/>
        <v>0</v>
      </c>
      <c r="AC6" s="44">
        <f t="shared" si="13"/>
        <v>0</v>
      </c>
      <c r="AD6" s="44">
        <f t="shared" si="14"/>
        <v>0</v>
      </c>
      <c r="AE6" s="4">
        <f t="shared" si="15"/>
        <v>-92.739990000000034</v>
      </c>
      <c r="AF6" s="4">
        <f t="shared" si="16"/>
        <v>0</v>
      </c>
      <c r="AG6" s="4">
        <f t="shared" si="17"/>
        <v>1</v>
      </c>
    </row>
    <row r="7" spans="1:33" x14ac:dyDescent="0.3">
      <c r="A7" s="53">
        <v>43252</v>
      </c>
      <c r="B7" s="42">
        <v>2419.6298829999901</v>
      </c>
      <c r="C7" s="42">
        <v>2479.5600589999999</v>
      </c>
      <c r="D7" s="42">
        <v>2296.389893</v>
      </c>
      <c r="E7" s="42">
        <v>2326.1298829999901</v>
      </c>
      <c r="F7" s="42">
        <v>2326.1298829999901</v>
      </c>
      <c r="G7" s="42">
        <v>48305960000</v>
      </c>
      <c r="H7" s="42">
        <v>6.3885605999999998E-2</v>
      </c>
      <c r="I7" s="42">
        <v>4.2595408000000001E-2</v>
      </c>
      <c r="J7" s="55">
        <v>0</v>
      </c>
      <c r="K7" s="55">
        <v>0</v>
      </c>
      <c r="L7" s="40">
        <f t="shared" si="0"/>
        <v>0</v>
      </c>
      <c r="M7" s="41">
        <f t="shared" si="1"/>
        <v>0</v>
      </c>
      <c r="N7" s="41">
        <f t="shared" si="2"/>
        <v>0</v>
      </c>
      <c r="O7" s="4">
        <f t="shared" si="3"/>
        <v>-93.5</v>
      </c>
      <c r="P7" s="4">
        <f t="shared" si="4"/>
        <v>0</v>
      </c>
      <c r="Q7" s="4">
        <f t="shared" si="5"/>
        <v>1</v>
      </c>
      <c r="R7" s="41">
        <v>0</v>
      </c>
      <c r="S7" s="41">
        <v>0</v>
      </c>
      <c r="T7" s="40">
        <f t="shared" si="6"/>
        <v>0</v>
      </c>
      <c r="U7" s="41">
        <f t="shared" si="7"/>
        <v>0</v>
      </c>
      <c r="V7" s="41">
        <f t="shared" si="8"/>
        <v>0</v>
      </c>
      <c r="W7" s="4">
        <f t="shared" si="9"/>
        <v>-93.5</v>
      </c>
      <c r="X7" s="4">
        <f t="shared" si="10"/>
        <v>0</v>
      </c>
      <c r="Y7" s="4">
        <f t="shared" si="11"/>
        <v>1</v>
      </c>
      <c r="Z7" s="55">
        <v>0</v>
      </c>
      <c r="AA7" s="55">
        <v>0</v>
      </c>
      <c r="AB7" s="45">
        <f t="shared" si="12"/>
        <v>0</v>
      </c>
      <c r="AC7" s="44">
        <f t="shared" si="13"/>
        <v>0</v>
      </c>
      <c r="AD7" s="44">
        <f t="shared" si="14"/>
        <v>0</v>
      </c>
      <c r="AE7" s="4">
        <f t="shared" si="15"/>
        <v>-93.5</v>
      </c>
      <c r="AF7" s="4">
        <f t="shared" si="16"/>
        <v>0</v>
      </c>
      <c r="AG7" s="4">
        <f t="shared" si="17"/>
        <v>1</v>
      </c>
    </row>
    <row r="8" spans="1:33" x14ac:dyDescent="0.3">
      <c r="A8" s="53">
        <v>43282</v>
      </c>
      <c r="B8" s="42">
        <v>2322.2299800000001</v>
      </c>
      <c r="C8" s="42">
        <v>2327.5900879999999</v>
      </c>
      <c r="D8" s="42">
        <v>2243.8999020000001</v>
      </c>
      <c r="E8" s="42">
        <v>2295.26001</v>
      </c>
      <c r="F8" s="42">
        <v>2295.26001</v>
      </c>
      <c r="G8" s="42">
        <v>38678490000</v>
      </c>
      <c r="H8" s="42">
        <v>-0.199301908</v>
      </c>
      <c r="I8" s="42">
        <v>6.4602337999999995E-2</v>
      </c>
      <c r="J8" s="55">
        <v>0</v>
      </c>
      <c r="K8" s="55">
        <v>0</v>
      </c>
      <c r="L8" s="40">
        <f t="shared" si="0"/>
        <v>0</v>
      </c>
      <c r="M8" s="41">
        <f t="shared" si="1"/>
        <v>0</v>
      </c>
      <c r="N8" s="41">
        <f t="shared" si="2"/>
        <v>0</v>
      </c>
      <c r="O8" s="4">
        <f t="shared" si="3"/>
        <v>-26.969970000000103</v>
      </c>
      <c r="P8" s="4">
        <f t="shared" si="4"/>
        <v>0</v>
      </c>
      <c r="Q8" s="4">
        <f t="shared" si="5"/>
        <v>1</v>
      </c>
      <c r="R8" s="41">
        <v>0</v>
      </c>
      <c r="S8" s="41">
        <v>0</v>
      </c>
      <c r="T8" s="40">
        <f t="shared" si="6"/>
        <v>0</v>
      </c>
      <c r="U8" s="41">
        <f t="shared" si="7"/>
        <v>0</v>
      </c>
      <c r="V8" s="41">
        <f t="shared" si="8"/>
        <v>0</v>
      </c>
      <c r="W8" s="4">
        <f t="shared" si="9"/>
        <v>-26.969970000000103</v>
      </c>
      <c r="X8" s="4">
        <f t="shared" si="10"/>
        <v>0</v>
      </c>
      <c r="Y8" s="4">
        <f t="shared" si="11"/>
        <v>1</v>
      </c>
      <c r="Z8" s="28">
        <v>0</v>
      </c>
      <c r="AA8" s="28">
        <v>1</v>
      </c>
      <c r="AB8" s="49">
        <f t="shared" si="12"/>
        <v>-26.969970000000103</v>
      </c>
      <c r="AC8" s="50">
        <f t="shared" si="13"/>
        <v>0</v>
      </c>
      <c r="AD8" s="50">
        <f t="shared" si="14"/>
        <v>1</v>
      </c>
      <c r="AE8" s="4">
        <f t="shared" si="15"/>
        <v>-26.969970000000103</v>
      </c>
      <c r="AF8" s="4">
        <f t="shared" si="16"/>
        <v>0</v>
      </c>
      <c r="AG8" s="4">
        <f t="shared" si="17"/>
        <v>1</v>
      </c>
    </row>
    <row r="9" spans="1:33" x14ac:dyDescent="0.3">
      <c r="A9" s="53">
        <v>43313</v>
      </c>
      <c r="B9" s="42">
        <v>2301.169922</v>
      </c>
      <c r="C9" s="42">
        <v>2322.8798829999901</v>
      </c>
      <c r="D9" s="42">
        <v>2218.0900879999999</v>
      </c>
      <c r="E9" s="42">
        <v>2322.8798829999901</v>
      </c>
      <c r="F9" s="42">
        <v>2322.8798829999901</v>
      </c>
      <c r="G9" s="42">
        <v>45900880000</v>
      </c>
      <c r="H9" s="42">
        <v>0.186728851</v>
      </c>
      <c r="I9" s="42">
        <v>5.6023120999999898E-2</v>
      </c>
      <c r="J9" s="55">
        <v>0</v>
      </c>
      <c r="K9" s="55">
        <v>0</v>
      </c>
      <c r="L9" s="40">
        <f t="shared" si="0"/>
        <v>0</v>
      </c>
      <c r="M9" s="41">
        <f t="shared" si="1"/>
        <v>0</v>
      </c>
      <c r="N9" s="41">
        <f t="shared" si="2"/>
        <v>0</v>
      </c>
      <c r="O9" s="4">
        <f t="shared" si="3"/>
        <v>21.709960999990017</v>
      </c>
      <c r="P9" s="4">
        <f t="shared" si="4"/>
        <v>1</v>
      </c>
      <c r="Q9" s="4">
        <f t="shared" si="5"/>
        <v>0</v>
      </c>
      <c r="R9" s="41">
        <v>0</v>
      </c>
      <c r="S9" s="41">
        <v>0</v>
      </c>
      <c r="T9" s="40">
        <f t="shared" si="6"/>
        <v>0</v>
      </c>
      <c r="U9" s="41">
        <f t="shared" si="7"/>
        <v>0</v>
      </c>
      <c r="V9" s="41">
        <f t="shared" si="8"/>
        <v>0</v>
      </c>
      <c r="W9" s="4">
        <f t="shared" si="9"/>
        <v>21.709960999990017</v>
      </c>
      <c r="X9" s="4">
        <f t="shared" si="10"/>
        <v>1</v>
      </c>
      <c r="Y9" s="4">
        <f t="shared" si="11"/>
        <v>0</v>
      </c>
      <c r="Z9" s="55">
        <v>0</v>
      </c>
      <c r="AA9" s="55">
        <v>0</v>
      </c>
      <c r="AB9" s="45">
        <f t="shared" si="12"/>
        <v>0</v>
      </c>
      <c r="AC9" s="44">
        <f t="shared" si="13"/>
        <v>0</v>
      </c>
      <c r="AD9" s="44">
        <f t="shared" si="14"/>
        <v>0</v>
      </c>
      <c r="AE9" s="4">
        <f t="shared" si="15"/>
        <v>21.709960999990017</v>
      </c>
      <c r="AF9" s="4">
        <f t="shared" si="16"/>
        <v>1</v>
      </c>
      <c r="AG9" s="4">
        <f t="shared" si="17"/>
        <v>0</v>
      </c>
    </row>
    <row r="10" spans="1:33" x14ac:dyDescent="0.3">
      <c r="A10" s="53">
        <v>43344</v>
      </c>
      <c r="B10" s="42">
        <v>2317.929932</v>
      </c>
      <c r="C10" s="42">
        <v>2356.6201169999999</v>
      </c>
      <c r="D10" s="42">
        <v>2264.8999020000001</v>
      </c>
      <c r="E10" s="42">
        <v>2343.070068</v>
      </c>
      <c r="F10" s="42">
        <v>2343.070068</v>
      </c>
      <c r="G10" s="42">
        <v>44545790000</v>
      </c>
      <c r="H10" s="42">
        <v>-2.9522092E-2</v>
      </c>
      <c r="I10" s="42">
        <v>1.9930429999999999E-3</v>
      </c>
      <c r="J10" s="55">
        <v>0</v>
      </c>
      <c r="K10" s="55">
        <v>0</v>
      </c>
      <c r="L10" s="40">
        <f t="shared" si="0"/>
        <v>0</v>
      </c>
      <c r="M10" s="41">
        <f t="shared" si="1"/>
        <v>0</v>
      </c>
      <c r="N10" s="41">
        <f t="shared" si="2"/>
        <v>0</v>
      </c>
      <c r="O10" s="4">
        <f t="shared" si="3"/>
        <v>25.140135999999984</v>
      </c>
      <c r="P10" s="4">
        <f t="shared" si="4"/>
        <v>1</v>
      </c>
      <c r="Q10" s="4">
        <f t="shared" si="5"/>
        <v>0</v>
      </c>
      <c r="R10" s="41">
        <v>0</v>
      </c>
      <c r="S10" s="41">
        <v>0</v>
      </c>
      <c r="T10" s="40">
        <f t="shared" si="6"/>
        <v>0</v>
      </c>
      <c r="U10" s="41">
        <f t="shared" si="7"/>
        <v>0</v>
      </c>
      <c r="V10" s="41">
        <f t="shared" si="8"/>
        <v>0</v>
      </c>
      <c r="W10" s="4">
        <f t="shared" si="9"/>
        <v>25.140135999999984</v>
      </c>
      <c r="X10" s="4">
        <f t="shared" si="10"/>
        <v>1</v>
      </c>
      <c r="Y10" s="4">
        <f t="shared" si="11"/>
        <v>0</v>
      </c>
      <c r="Z10" s="55">
        <v>0</v>
      </c>
      <c r="AA10" s="55">
        <v>0</v>
      </c>
      <c r="AB10" s="45">
        <f t="shared" si="12"/>
        <v>0</v>
      </c>
      <c r="AC10" s="44">
        <f t="shared" si="13"/>
        <v>0</v>
      </c>
      <c r="AD10" s="44">
        <f t="shared" si="14"/>
        <v>0</v>
      </c>
      <c r="AE10" s="4">
        <f t="shared" si="15"/>
        <v>25.140135999999984</v>
      </c>
      <c r="AF10" s="4">
        <f t="shared" si="16"/>
        <v>1</v>
      </c>
      <c r="AG10" s="4">
        <f t="shared" si="17"/>
        <v>0</v>
      </c>
    </row>
    <row r="11" spans="1:33" x14ac:dyDescent="0.3">
      <c r="A11" s="53">
        <v>43374</v>
      </c>
      <c r="B11" s="42">
        <v>2349.639893</v>
      </c>
      <c r="C11" s="42">
        <v>2352.110107</v>
      </c>
      <c r="D11" s="42">
        <v>1985.9499510000001</v>
      </c>
      <c r="E11" s="42">
        <v>2029.6899410000001</v>
      </c>
      <c r="F11" s="42">
        <v>2029.6899410000001</v>
      </c>
      <c r="G11" s="42">
        <v>61400960000</v>
      </c>
      <c r="H11" s="42">
        <v>0.378378518</v>
      </c>
      <c r="I11" s="42">
        <v>1.9625390000000001E-3</v>
      </c>
      <c r="J11" s="55">
        <v>0</v>
      </c>
      <c r="K11" s="55">
        <v>0</v>
      </c>
      <c r="L11" s="40">
        <f t="shared" si="0"/>
        <v>0</v>
      </c>
      <c r="M11" s="41">
        <f t="shared" si="1"/>
        <v>0</v>
      </c>
      <c r="N11" s="41">
        <f t="shared" si="2"/>
        <v>0</v>
      </c>
      <c r="O11" s="4">
        <f t="shared" si="3"/>
        <v>-319.94995199999994</v>
      </c>
      <c r="P11" s="4">
        <f t="shared" si="4"/>
        <v>0</v>
      </c>
      <c r="Q11" s="4">
        <f t="shared" si="5"/>
        <v>1</v>
      </c>
      <c r="R11" s="41">
        <v>0</v>
      </c>
      <c r="S11" s="41">
        <v>0</v>
      </c>
      <c r="T11" s="40">
        <f t="shared" si="6"/>
        <v>0</v>
      </c>
      <c r="U11" s="41">
        <f t="shared" si="7"/>
        <v>0</v>
      </c>
      <c r="V11" s="41">
        <f t="shared" si="8"/>
        <v>0</v>
      </c>
      <c r="W11" s="4">
        <f t="shared" si="9"/>
        <v>-319.94995199999994</v>
      </c>
      <c r="X11" s="4">
        <f t="shared" si="10"/>
        <v>0</v>
      </c>
      <c r="Y11" s="4">
        <f t="shared" si="11"/>
        <v>1</v>
      </c>
      <c r="Z11" s="55">
        <v>0</v>
      </c>
      <c r="AA11" s="55">
        <v>0</v>
      </c>
      <c r="AB11" s="45">
        <f t="shared" si="12"/>
        <v>0</v>
      </c>
      <c r="AC11" s="44">
        <f t="shared" si="13"/>
        <v>0</v>
      </c>
      <c r="AD11" s="44">
        <f t="shared" si="14"/>
        <v>0</v>
      </c>
      <c r="AE11" s="4">
        <f t="shared" si="15"/>
        <v>-319.94995199999994</v>
      </c>
      <c r="AF11" s="4">
        <f t="shared" si="16"/>
        <v>0</v>
      </c>
      <c r="AG11" s="4">
        <f t="shared" si="17"/>
        <v>1</v>
      </c>
    </row>
    <row r="12" spans="1:33" x14ac:dyDescent="0.3">
      <c r="A12" s="53">
        <v>43405</v>
      </c>
      <c r="B12" s="42">
        <v>2035.1099850000001</v>
      </c>
      <c r="C12" s="42">
        <v>2136.73999</v>
      </c>
      <c r="D12" s="42">
        <v>2023.4300539999999</v>
      </c>
      <c r="E12" s="42">
        <v>2096.860107</v>
      </c>
      <c r="F12" s="42">
        <v>2096.860107</v>
      </c>
      <c r="G12" s="42">
        <v>48560650000</v>
      </c>
      <c r="H12" s="42">
        <v>-0.20912229999999901</v>
      </c>
      <c r="I12" s="42">
        <v>3.3449287000000001E-2</v>
      </c>
      <c r="J12" s="2">
        <v>1</v>
      </c>
      <c r="K12" s="2">
        <v>1</v>
      </c>
      <c r="L12" s="5">
        <f t="shared" si="0"/>
        <v>61.053299549999998</v>
      </c>
      <c r="M12" s="2">
        <f t="shared" si="1"/>
        <v>1</v>
      </c>
      <c r="N12" s="2">
        <f t="shared" si="2"/>
        <v>0</v>
      </c>
      <c r="O12" s="4">
        <f t="shared" si="3"/>
        <v>61.053299549999998</v>
      </c>
      <c r="P12" s="4">
        <f t="shared" si="4"/>
        <v>1</v>
      </c>
      <c r="Q12" s="4">
        <f t="shared" si="5"/>
        <v>0</v>
      </c>
      <c r="R12" s="2">
        <v>1</v>
      </c>
      <c r="S12" s="2">
        <v>1</v>
      </c>
      <c r="T12" s="5">
        <f t="shared" si="6"/>
        <v>81.404399400000003</v>
      </c>
      <c r="U12" s="2">
        <f t="shared" si="7"/>
        <v>1</v>
      </c>
      <c r="V12" s="2">
        <f t="shared" si="8"/>
        <v>0</v>
      </c>
      <c r="W12" s="4">
        <f t="shared" si="9"/>
        <v>81.404399400000003</v>
      </c>
      <c r="X12" s="4">
        <f t="shared" si="10"/>
        <v>1</v>
      </c>
      <c r="Y12" s="4">
        <f t="shared" si="11"/>
        <v>0</v>
      </c>
      <c r="Z12" s="2">
        <v>1</v>
      </c>
      <c r="AA12" s="2">
        <v>1</v>
      </c>
      <c r="AB12" s="51">
        <f t="shared" si="12"/>
        <v>81.404399400000003</v>
      </c>
      <c r="AC12" s="52">
        <f t="shared" si="13"/>
        <v>1</v>
      </c>
      <c r="AD12" s="52">
        <f t="shared" si="14"/>
        <v>0</v>
      </c>
      <c r="AE12" s="4">
        <f t="shared" si="15"/>
        <v>81.404399400000003</v>
      </c>
      <c r="AF12" s="4">
        <f t="shared" si="16"/>
        <v>1</v>
      </c>
      <c r="AG12" s="4">
        <f t="shared" si="17"/>
        <v>0</v>
      </c>
    </row>
    <row r="13" spans="1:33" x14ac:dyDescent="0.3">
      <c r="A13" s="53">
        <v>43435</v>
      </c>
      <c r="B13" s="42">
        <v>2127.780029</v>
      </c>
      <c r="C13" s="42">
        <v>2136.639893</v>
      </c>
      <c r="D13" s="42">
        <v>2014.280029</v>
      </c>
      <c r="E13" s="42">
        <v>2041.040039</v>
      </c>
      <c r="F13" s="42">
        <v>2041.040039</v>
      </c>
      <c r="G13" s="42">
        <v>48808340000</v>
      </c>
      <c r="H13" s="42">
        <v>5.1006319999999999E-3</v>
      </c>
      <c r="I13" s="54">
        <v>5.0699999999999999E-5</v>
      </c>
      <c r="J13" s="28">
        <v>0</v>
      </c>
      <c r="K13" s="28">
        <v>1</v>
      </c>
      <c r="L13" s="27">
        <f t="shared" si="0"/>
        <v>-86.739990000000034</v>
      </c>
      <c r="M13" s="28">
        <f t="shared" si="1"/>
        <v>0</v>
      </c>
      <c r="N13" s="28">
        <f t="shared" si="2"/>
        <v>1</v>
      </c>
      <c r="O13" s="4">
        <f t="shared" si="3"/>
        <v>-86.739990000000034</v>
      </c>
      <c r="P13" s="4">
        <f t="shared" si="4"/>
        <v>0</v>
      </c>
      <c r="Q13" s="4">
        <f t="shared" si="5"/>
        <v>1</v>
      </c>
      <c r="R13" s="28">
        <v>0</v>
      </c>
      <c r="S13" s="28">
        <v>1</v>
      </c>
      <c r="T13" s="27">
        <f t="shared" si="6"/>
        <v>-86.739990000000034</v>
      </c>
      <c r="U13" s="28">
        <f t="shared" si="7"/>
        <v>0</v>
      </c>
      <c r="V13" s="28">
        <f t="shared" si="8"/>
        <v>1</v>
      </c>
      <c r="W13" s="4">
        <f t="shared" si="9"/>
        <v>-86.739990000000034</v>
      </c>
      <c r="X13" s="4">
        <f t="shared" si="10"/>
        <v>0</v>
      </c>
      <c r="Y13" s="4">
        <f t="shared" si="11"/>
        <v>1</v>
      </c>
      <c r="Z13" s="55">
        <v>0</v>
      </c>
      <c r="AA13" s="55">
        <v>0</v>
      </c>
      <c r="AB13" s="45">
        <f t="shared" si="12"/>
        <v>0</v>
      </c>
      <c r="AC13" s="44">
        <f t="shared" si="13"/>
        <v>0</v>
      </c>
      <c r="AD13" s="44">
        <f t="shared" si="14"/>
        <v>0</v>
      </c>
      <c r="AE13" s="4">
        <f t="shared" si="15"/>
        <v>-86.739990000000034</v>
      </c>
      <c r="AF13" s="4">
        <f t="shared" si="16"/>
        <v>0</v>
      </c>
      <c r="AG13" s="4">
        <f t="shared" si="17"/>
        <v>1</v>
      </c>
    </row>
    <row r="14" spans="1:33" x14ac:dyDescent="0.3">
      <c r="A14" s="53">
        <v>43466</v>
      </c>
      <c r="B14" s="42">
        <v>2050.5500489999999</v>
      </c>
      <c r="C14" s="42">
        <v>2222.8798829999901</v>
      </c>
      <c r="D14" s="42">
        <v>1984.530029</v>
      </c>
      <c r="E14" s="42">
        <v>2204.8500979999999</v>
      </c>
      <c r="F14" s="42">
        <v>2204.8500979999999</v>
      </c>
      <c r="G14" s="42">
        <v>49199040000</v>
      </c>
      <c r="H14" s="42">
        <v>8.0047799999999995E-3</v>
      </c>
      <c r="I14" s="42">
        <v>0.122363755</v>
      </c>
      <c r="J14" s="2">
        <v>1</v>
      </c>
      <c r="K14" s="2">
        <v>1</v>
      </c>
      <c r="L14" s="5">
        <f t="shared" si="0"/>
        <v>61.516501469999994</v>
      </c>
      <c r="M14" s="2">
        <f t="shared" si="1"/>
        <v>1</v>
      </c>
      <c r="N14" s="2">
        <f t="shared" si="2"/>
        <v>0</v>
      </c>
      <c r="O14" s="4">
        <f t="shared" si="3"/>
        <v>61.516501469999994</v>
      </c>
      <c r="P14" s="4">
        <f t="shared" si="4"/>
        <v>1</v>
      </c>
      <c r="Q14" s="4">
        <f t="shared" si="5"/>
        <v>0</v>
      </c>
      <c r="R14" s="2">
        <v>1</v>
      </c>
      <c r="S14" s="2">
        <v>1</v>
      </c>
      <c r="T14" s="5">
        <f t="shared" si="6"/>
        <v>82.022001959999997</v>
      </c>
      <c r="U14" s="2">
        <f t="shared" si="7"/>
        <v>1</v>
      </c>
      <c r="V14" s="2">
        <f t="shared" si="8"/>
        <v>0</v>
      </c>
      <c r="W14" s="4">
        <f t="shared" si="9"/>
        <v>82.022001959999997</v>
      </c>
      <c r="X14" s="4">
        <f t="shared" si="10"/>
        <v>1</v>
      </c>
      <c r="Y14" s="4">
        <f t="shared" si="11"/>
        <v>0</v>
      </c>
      <c r="Z14" s="2">
        <v>1</v>
      </c>
      <c r="AA14" s="2">
        <v>1</v>
      </c>
      <c r="AB14" s="51">
        <f t="shared" si="12"/>
        <v>82.022001959999997</v>
      </c>
      <c r="AC14" s="52">
        <f t="shared" si="13"/>
        <v>1</v>
      </c>
      <c r="AD14" s="52">
        <f t="shared" si="14"/>
        <v>0</v>
      </c>
      <c r="AE14" s="4">
        <f t="shared" si="15"/>
        <v>82.022001959999997</v>
      </c>
      <c r="AF14" s="4">
        <f t="shared" si="16"/>
        <v>1</v>
      </c>
      <c r="AG14" s="4">
        <f t="shared" si="17"/>
        <v>0</v>
      </c>
    </row>
    <row r="15" spans="1:33" x14ac:dyDescent="0.3">
      <c r="A15" s="53">
        <v>43497</v>
      </c>
      <c r="B15" s="42">
        <v>2211.929932</v>
      </c>
      <c r="C15" s="42">
        <v>2241.76001</v>
      </c>
      <c r="D15" s="42">
        <v>2167.360107</v>
      </c>
      <c r="E15" s="42">
        <v>2195.4399410000001</v>
      </c>
      <c r="F15" s="42">
        <v>2195.4399410000001</v>
      </c>
      <c r="G15" s="42">
        <v>42304540000</v>
      </c>
      <c r="H15" s="42">
        <v>-0.14013484800000001</v>
      </c>
      <c r="I15" s="42">
        <v>4.7726316999999997E-2</v>
      </c>
      <c r="J15" s="55">
        <v>0</v>
      </c>
      <c r="K15" s="55">
        <v>0</v>
      </c>
      <c r="L15" s="40">
        <f t="shared" si="0"/>
        <v>0</v>
      </c>
      <c r="M15" s="41">
        <f t="shared" si="1"/>
        <v>0</v>
      </c>
      <c r="N15" s="41">
        <f t="shared" si="2"/>
        <v>0</v>
      </c>
      <c r="O15" s="4">
        <f t="shared" si="3"/>
        <v>-16.489990999999918</v>
      </c>
      <c r="P15" s="4">
        <f t="shared" si="4"/>
        <v>0</v>
      </c>
      <c r="Q15" s="4">
        <f t="shared" si="5"/>
        <v>1</v>
      </c>
      <c r="R15" s="41">
        <v>0</v>
      </c>
      <c r="S15" s="41">
        <v>0</v>
      </c>
      <c r="T15" s="40">
        <f t="shared" si="6"/>
        <v>0</v>
      </c>
      <c r="U15" s="41">
        <f t="shared" si="7"/>
        <v>0</v>
      </c>
      <c r="V15" s="41">
        <f t="shared" si="8"/>
        <v>0</v>
      </c>
      <c r="W15" s="4">
        <f t="shared" si="9"/>
        <v>-16.489990999999918</v>
      </c>
      <c r="X15" s="4">
        <f t="shared" si="10"/>
        <v>0</v>
      </c>
      <c r="Y15" s="4">
        <f t="shared" si="11"/>
        <v>1</v>
      </c>
      <c r="Z15" s="55">
        <v>0</v>
      </c>
      <c r="AA15" s="55">
        <v>0</v>
      </c>
      <c r="AB15" s="45">
        <f t="shared" si="12"/>
        <v>0</v>
      </c>
      <c r="AC15" s="44">
        <f t="shared" si="13"/>
        <v>0</v>
      </c>
      <c r="AD15" s="44">
        <f t="shared" si="14"/>
        <v>0</v>
      </c>
      <c r="AE15" s="4">
        <f t="shared" si="15"/>
        <v>-16.489990999999918</v>
      </c>
      <c r="AF15" s="4">
        <f t="shared" si="16"/>
        <v>0</v>
      </c>
      <c r="AG15" s="4">
        <f t="shared" si="17"/>
        <v>1</v>
      </c>
    </row>
    <row r="16" spans="1:33" x14ac:dyDescent="0.3">
      <c r="A16" s="53">
        <v>43525</v>
      </c>
      <c r="B16" s="42">
        <v>2210.969971</v>
      </c>
      <c r="C16" s="42">
        <v>2216.0200199999999</v>
      </c>
      <c r="D16" s="42">
        <v>2120.929932</v>
      </c>
      <c r="E16" s="42">
        <v>2140.669922</v>
      </c>
      <c r="F16" s="42">
        <v>2140.669922</v>
      </c>
      <c r="G16" s="42">
        <v>49145540000</v>
      </c>
      <c r="H16" s="42">
        <v>0.161708412</v>
      </c>
      <c r="I16" s="42">
        <v>3.4617646000000002E-2</v>
      </c>
      <c r="J16" s="55">
        <v>0</v>
      </c>
      <c r="K16" s="55">
        <v>0</v>
      </c>
      <c r="L16" s="40">
        <f t="shared" si="0"/>
        <v>0</v>
      </c>
      <c r="M16" s="41">
        <f t="shared" si="1"/>
        <v>0</v>
      </c>
      <c r="N16" s="41">
        <f t="shared" si="2"/>
        <v>0</v>
      </c>
      <c r="O16" s="4">
        <f t="shared" si="3"/>
        <v>-70.300048999999944</v>
      </c>
      <c r="P16" s="4">
        <f t="shared" si="4"/>
        <v>0</v>
      </c>
      <c r="Q16" s="4">
        <f t="shared" si="5"/>
        <v>1</v>
      </c>
      <c r="R16" s="41">
        <v>0</v>
      </c>
      <c r="S16" s="41">
        <v>0</v>
      </c>
      <c r="T16" s="40">
        <f t="shared" si="6"/>
        <v>0</v>
      </c>
      <c r="U16" s="41">
        <f t="shared" si="7"/>
        <v>0</v>
      </c>
      <c r="V16" s="41">
        <f t="shared" si="8"/>
        <v>0</v>
      </c>
      <c r="W16" s="4">
        <f t="shared" si="9"/>
        <v>-70.300048999999944</v>
      </c>
      <c r="X16" s="4">
        <f t="shared" si="10"/>
        <v>0</v>
      </c>
      <c r="Y16" s="4">
        <f t="shared" si="11"/>
        <v>1</v>
      </c>
      <c r="Z16" s="28">
        <v>0</v>
      </c>
      <c r="AA16" s="28">
        <v>1</v>
      </c>
      <c r="AB16" s="49">
        <f t="shared" si="12"/>
        <v>-70.300048999999944</v>
      </c>
      <c r="AC16" s="50">
        <f t="shared" si="13"/>
        <v>0</v>
      </c>
      <c r="AD16" s="50">
        <f t="shared" si="14"/>
        <v>1</v>
      </c>
      <c r="AE16" s="4">
        <f t="shared" si="15"/>
        <v>-70.300048999999944</v>
      </c>
      <c r="AF16" s="4">
        <f t="shared" si="16"/>
        <v>0</v>
      </c>
      <c r="AG16" s="4">
        <f t="shared" si="17"/>
        <v>1</v>
      </c>
    </row>
    <row r="17" spans="1:33" x14ac:dyDescent="0.3">
      <c r="A17" s="53">
        <v>43556</v>
      </c>
      <c r="B17" s="42">
        <v>2153.3100589999999</v>
      </c>
      <c r="C17" s="42">
        <v>2252.0500489999999</v>
      </c>
      <c r="D17" s="42">
        <v>2153.3100589999999</v>
      </c>
      <c r="E17" s="42">
        <v>2203.5900879999999</v>
      </c>
      <c r="F17" s="42">
        <v>2203.5900879999999</v>
      </c>
      <c r="G17" s="42">
        <v>43162800000</v>
      </c>
      <c r="H17" s="42">
        <v>-0.121735156</v>
      </c>
      <c r="I17" s="42">
        <v>4.8183110999999897E-2</v>
      </c>
      <c r="J17" s="2">
        <v>1</v>
      </c>
      <c r="K17" s="2">
        <v>1</v>
      </c>
      <c r="L17" s="5">
        <f t="shared" si="0"/>
        <v>64.599301769999997</v>
      </c>
      <c r="M17" s="2">
        <f t="shared" si="1"/>
        <v>1</v>
      </c>
      <c r="N17" s="2">
        <f t="shared" si="2"/>
        <v>0</v>
      </c>
      <c r="O17" s="4">
        <f t="shared" si="3"/>
        <v>64.599301769999997</v>
      </c>
      <c r="P17" s="4">
        <f t="shared" si="4"/>
        <v>1</v>
      </c>
      <c r="Q17" s="4">
        <f t="shared" si="5"/>
        <v>0</v>
      </c>
      <c r="R17" s="2">
        <v>1</v>
      </c>
      <c r="S17" s="2">
        <v>1</v>
      </c>
      <c r="T17" s="5">
        <f t="shared" si="6"/>
        <v>86.13240236</v>
      </c>
      <c r="U17" s="2">
        <f t="shared" si="7"/>
        <v>1</v>
      </c>
      <c r="V17" s="2">
        <f t="shared" si="8"/>
        <v>0</v>
      </c>
      <c r="W17" s="4">
        <f t="shared" si="9"/>
        <v>86.13240236</v>
      </c>
      <c r="X17" s="4">
        <f t="shared" si="10"/>
        <v>1</v>
      </c>
      <c r="Y17" s="4">
        <f t="shared" si="11"/>
        <v>0</v>
      </c>
      <c r="Z17" s="2">
        <v>1</v>
      </c>
      <c r="AA17" s="2">
        <v>1</v>
      </c>
      <c r="AB17" s="51">
        <f t="shared" si="12"/>
        <v>86.13240236</v>
      </c>
      <c r="AC17" s="52">
        <f t="shared" si="13"/>
        <v>1</v>
      </c>
      <c r="AD17" s="52">
        <f t="shared" si="14"/>
        <v>0</v>
      </c>
      <c r="AE17" s="4">
        <f t="shared" si="15"/>
        <v>86.13240236</v>
      </c>
      <c r="AF17" s="4">
        <f t="shared" si="16"/>
        <v>1</v>
      </c>
      <c r="AG17" s="4">
        <f t="shared" si="17"/>
        <v>0</v>
      </c>
    </row>
    <row r="18" spans="1:33" x14ac:dyDescent="0.3">
      <c r="A18" s="53">
        <v>43586</v>
      </c>
      <c r="B18" s="42">
        <v>2192.9399410000001</v>
      </c>
      <c r="C18" s="42">
        <v>2217.030029</v>
      </c>
      <c r="D18" s="42">
        <v>2016.25</v>
      </c>
      <c r="E18" s="42">
        <v>2041.73998999999</v>
      </c>
      <c r="F18" s="42">
        <v>2041.73998999999</v>
      </c>
      <c r="G18" s="42">
        <v>47405100000</v>
      </c>
      <c r="H18" s="42">
        <v>9.8286024E-2</v>
      </c>
      <c r="I18" s="42">
        <v>3.9075439999999998E-3</v>
      </c>
      <c r="J18" s="55">
        <v>0</v>
      </c>
      <c r="K18" s="55">
        <v>0</v>
      </c>
      <c r="L18" s="40">
        <f t="shared" si="0"/>
        <v>0</v>
      </c>
      <c r="M18" s="41">
        <f t="shared" si="1"/>
        <v>0</v>
      </c>
      <c r="N18" s="41">
        <f t="shared" si="2"/>
        <v>0</v>
      </c>
      <c r="O18" s="4">
        <f t="shared" si="3"/>
        <v>-151.19995100001006</v>
      </c>
      <c r="P18" s="4">
        <f t="shared" si="4"/>
        <v>0</v>
      </c>
      <c r="Q18" s="4">
        <f t="shared" si="5"/>
        <v>1</v>
      </c>
      <c r="R18" s="41">
        <v>0</v>
      </c>
      <c r="S18" s="41">
        <v>0</v>
      </c>
      <c r="T18" s="40">
        <f t="shared" si="6"/>
        <v>0</v>
      </c>
      <c r="U18" s="41">
        <f t="shared" si="7"/>
        <v>0</v>
      </c>
      <c r="V18" s="41">
        <f t="shared" si="8"/>
        <v>0</v>
      </c>
      <c r="W18" s="4">
        <f t="shared" si="9"/>
        <v>-151.19995100001006</v>
      </c>
      <c r="X18" s="4">
        <f t="shared" si="10"/>
        <v>0</v>
      </c>
      <c r="Y18" s="4">
        <f t="shared" si="11"/>
        <v>1</v>
      </c>
      <c r="Z18" s="55">
        <v>0</v>
      </c>
      <c r="AA18" s="55">
        <v>0</v>
      </c>
      <c r="AB18" s="45">
        <f t="shared" si="12"/>
        <v>0</v>
      </c>
      <c r="AC18" s="44">
        <f t="shared" si="13"/>
        <v>0</v>
      </c>
      <c r="AD18" s="44">
        <f t="shared" si="14"/>
        <v>0</v>
      </c>
      <c r="AE18" s="4">
        <f t="shared" si="15"/>
        <v>-151.19995100001006</v>
      </c>
      <c r="AF18" s="4">
        <f t="shared" si="16"/>
        <v>0</v>
      </c>
      <c r="AG18" s="4">
        <f t="shared" si="17"/>
        <v>1</v>
      </c>
    </row>
    <row r="19" spans="1:33" x14ac:dyDescent="0.3">
      <c r="A19" s="53">
        <v>43617</v>
      </c>
      <c r="B19" s="42">
        <v>2031.030029</v>
      </c>
      <c r="C19" s="42">
        <v>2141.2700199999999</v>
      </c>
      <c r="D19" s="42">
        <v>2029.170044</v>
      </c>
      <c r="E19" s="42">
        <v>2130.6201169999999</v>
      </c>
      <c r="F19" s="42">
        <v>2130.6201169999999</v>
      </c>
      <c r="G19" s="42">
        <v>44505410000</v>
      </c>
      <c r="H19" s="42">
        <v>-6.1168312999999898E-2</v>
      </c>
      <c r="I19" s="42">
        <v>8.7038253999999995E-2</v>
      </c>
      <c r="J19" s="2">
        <v>1</v>
      </c>
      <c r="K19" s="2">
        <v>1</v>
      </c>
      <c r="L19" s="5">
        <f>IF(K19=1,IF($C19&gt;=$B19*1.03,$B19*0.03,$F19-$B19),0)</f>
        <v>60.930900869999995</v>
      </c>
      <c r="M19" s="2">
        <f t="shared" si="1"/>
        <v>1</v>
      </c>
      <c r="N19" s="2">
        <f t="shared" si="2"/>
        <v>0</v>
      </c>
      <c r="O19" s="4">
        <f t="shared" si="3"/>
        <v>60.930900869999995</v>
      </c>
      <c r="P19" s="4">
        <f t="shared" si="4"/>
        <v>1</v>
      </c>
      <c r="Q19" s="4">
        <f t="shared" si="5"/>
        <v>0</v>
      </c>
      <c r="R19" s="2">
        <v>1</v>
      </c>
      <c r="S19" s="2">
        <v>1</v>
      </c>
      <c r="T19" s="5">
        <f t="shared" si="6"/>
        <v>81.241201160000003</v>
      </c>
      <c r="U19" s="2">
        <f t="shared" si="7"/>
        <v>1</v>
      </c>
      <c r="V19" s="2">
        <f t="shared" si="8"/>
        <v>0</v>
      </c>
      <c r="W19" s="4">
        <f t="shared" si="9"/>
        <v>81.241201160000003</v>
      </c>
      <c r="X19" s="4">
        <f t="shared" si="10"/>
        <v>1</v>
      </c>
      <c r="Y19" s="4">
        <f t="shared" si="11"/>
        <v>0</v>
      </c>
      <c r="Z19" s="2">
        <v>1</v>
      </c>
      <c r="AA19" s="2">
        <v>1</v>
      </c>
      <c r="AB19" s="51">
        <f t="shared" si="12"/>
        <v>81.241201160000003</v>
      </c>
      <c r="AC19" s="52">
        <f t="shared" si="13"/>
        <v>1</v>
      </c>
      <c r="AD19" s="52">
        <f t="shared" si="14"/>
        <v>0</v>
      </c>
      <c r="AE19" s="4">
        <f t="shared" si="15"/>
        <v>81.241201160000003</v>
      </c>
      <c r="AF19" s="4">
        <f t="shared" si="16"/>
        <v>1</v>
      </c>
      <c r="AG19" s="4">
        <f t="shared" si="17"/>
        <v>0</v>
      </c>
    </row>
    <row r="20" spans="1:33" x14ac:dyDescent="0.3">
      <c r="A20" s="53">
        <v>43647</v>
      </c>
      <c r="B20" s="42">
        <v>2147.23999</v>
      </c>
      <c r="C20" s="42">
        <v>2147.23999</v>
      </c>
      <c r="D20" s="42">
        <v>2052.030029</v>
      </c>
      <c r="E20" s="42">
        <v>2066.26001</v>
      </c>
      <c r="F20" s="42">
        <v>2066.26001</v>
      </c>
      <c r="G20" s="42">
        <v>2208900000</v>
      </c>
      <c r="H20" s="42">
        <v>-0.95036783199999997</v>
      </c>
      <c r="I20" s="42">
        <v>5.6471699999999995E-4</v>
      </c>
      <c r="J20" s="28">
        <v>0</v>
      </c>
      <c r="K20" s="28">
        <v>1</v>
      </c>
      <c r="L20" s="27">
        <f t="shared" si="0"/>
        <v>-80.979980000000069</v>
      </c>
      <c r="M20" s="28">
        <f t="shared" si="1"/>
        <v>0</v>
      </c>
      <c r="N20" s="28">
        <f t="shared" si="2"/>
        <v>1</v>
      </c>
      <c r="O20" s="4">
        <f t="shared" si="3"/>
        <v>-80.979980000000069</v>
      </c>
      <c r="P20" s="4">
        <f t="shared" si="4"/>
        <v>0</v>
      </c>
      <c r="Q20" s="4">
        <f t="shared" si="5"/>
        <v>1</v>
      </c>
      <c r="R20" s="28">
        <v>0</v>
      </c>
      <c r="S20" s="28">
        <v>1</v>
      </c>
      <c r="T20" s="27">
        <f t="shared" si="6"/>
        <v>-80.979980000000069</v>
      </c>
      <c r="U20" s="28">
        <f t="shared" si="7"/>
        <v>0</v>
      </c>
      <c r="V20" s="28">
        <f t="shared" si="8"/>
        <v>1</v>
      </c>
      <c r="W20" s="4">
        <f t="shared" si="9"/>
        <v>-80.979980000000069</v>
      </c>
      <c r="X20" s="4">
        <f t="shared" si="10"/>
        <v>0</v>
      </c>
      <c r="Y20" s="4">
        <f t="shared" si="11"/>
        <v>1</v>
      </c>
      <c r="Z20" s="55">
        <v>0</v>
      </c>
      <c r="AA20" s="55">
        <v>0</v>
      </c>
      <c r="AB20" s="45">
        <f t="shared" si="12"/>
        <v>0</v>
      </c>
      <c r="AC20" s="44">
        <f t="shared" si="13"/>
        <v>0</v>
      </c>
      <c r="AD20" s="44">
        <f t="shared" si="14"/>
        <v>0</v>
      </c>
      <c r="AE20" s="4">
        <f t="shared" si="15"/>
        <v>-80.979980000000069</v>
      </c>
      <c r="AF20" s="4">
        <f t="shared" si="16"/>
        <v>0</v>
      </c>
      <c r="AG20" s="4">
        <f t="shared" si="17"/>
        <v>1</v>
      </c>
    </row>
    <row r="21" spans="1:33" s="35" customFormat="1" x14ac:dyDescent="0.3">
      <c r="A21" s="46">
        <v>43678</v>
      </c>
      <c r="J21" s="41">
        <v>0</v>
      </c>
      <c r="K21" s="41">
        <v>0</v>
      </c>
      <c r="L21" s="41"/>
      <c r="M21" s="41"/>
      <c r="N21" s="41"/>
      <c r="O21" s="41"/>
      <c r="P21" s="41"/>
      <c r="Q21" s="41"/>
      <c r="R21" s="41">
        <v>0</v>
      </c>
      <c r="S21" s="41">
        <v>0</v>
      </c>
      <c r="T21" s="41"/>
      <c r="U21" s="41"/>
      <c r="V21" s="41"/>
      <c r="W21" s="41"/>
      <c r="X21" s="41"/>
      <c r="Y21" s="41"/>
      <c r="Z21" s="41">
        <v>0</v>
      </c>
      <c r="AA21" s="41">
        <v>0</v>
      </c>
      <c r="AB21" s="41"/>
      <c r="AC21" s="41"/>
      <c r="AD21" s="41"/>
      <c r="AE21" s="41"/>
      <c r="AF21" s="41"/>
      <c r="AG21" s="41"/>
    </row>
    <row r="22" spans="1:33" x14ac:dyDescent="0.3">
      <c r="A22" s="1">
        <v>43709</v>
      </c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3"/>
      <c r="X22" s="35"/>
      <c r="Y22" s="35"/>
      <c r="Z22" s="35"/>
      <c r="AA22" s="35"/>
      <c r="AE22" s="35"/>
      <c r="AF22" s="35"/>
      <c r="AG22" s="35"/>
    </row>
    <row r="23" spans="1:33" x14ac:dyDescent="0.3">
      <c r="A23" s="1">
        <v>43739</v>
      </c>
      <c r="W23" s="35"/>
      <c r="X23" s="35"/>
      <c r="Y23" s="35"/>
      <c r="Z23" s="35"/>
      <c r="AA23" s="35"/>
      <c r="AE23" s="35"/>
      <c r="AF23" s="35"/>
      <c r="AG23" s="35"/>
    </row>
    <row r="24" spans="1:33" x14ac:dyDescent="0.3">
      <c r="A24" s="1">
        <v>43770</v>
      </c>
      <c r="W24" s="35"/>
      <c r="X24" s="35"/>
      <c r="Y24" s="35"/>
      <c r="Z24" s="35"/>
      <c r="AA24" s="35"/>
      <c r="AE24" s="35"/>
      <c r="AF24" s="35"/>
      <c r="AG24" s="35"/>
    </row>
    <row r="25" spans="1:33" ht="17.25" thickBot="1" x14ac:dyDescent="0.35">
      <c r="A25" s="1">
        <v>43800</v>
      </c>
      <c r="W25" s="35"/>
      <c r="X25" s="35"/>
      <c r="Y25" s="35"/>
      <c r="Z25" s="35"/>
      <c r="AA25" s="35"/>
      <c r="AE25" s="35"/>
      <c r="AF25" s="35"/>
      <c r="AG25" s="35"/>
    </row>
    <row r="26" spans="1:33" ht="17.25" thickBot="1" x14ac:dyDescent="0.35">
      <c r="C26" s="13" t="s">
        <v>37</v>
      </c>
      <c r="K26" s="6" t="s">
        <v>20</v>
      </c>
      <c r="L26" s="7">
        <f>SUM(L2:L25)/$E2</f>
        <v>5.9450425106398093E-2</v>
      </c>
      <c r="T26" s="7">
        <f>SUM(T2:T25)/$E2</f>
        <v>0.10105080209353788</v>
      </c>
      <c r="AB26" s="7">
        <f>SUM(AB2:AB25)/$E2</f>
        <v>0.12850104564713294</v>
      </c>
    </row>
    <row r="27" spans="1:33" x14ac:dyDescent="0.3">
      <c r="C27" s="26" t="s">
        <v>38</v>
      </c>
      <c r="K27" s="6" t="s">
        <v>14</v>
      </c>
      <c r="L27" s="7">
        <f>(SUM(L2:L25)/$E2)/(COUNT($B$2:$B$25)/12)</f>
        <v>3.7547636909304058E-2</v>
      </c>
      <c r="M27" s="8">
        <f>COUNTIF(M2:M25,"=1")</f>
        <v>5</v>
      </c>
      <c r="N27" s="9">
        <f>COUNTIF(N2:N25,"=1")</f>
        <v>2</v>
      </c>
      <c r="O27" s="10">
        <f>(SUM(O2:O25)/$E2)/(COUNT($B$2:$B$25)/12)</f>
        <v>-0.144790904456362</v>
      </c>
      <c r="P27" s="11">
        <f>COUNTIF(P2:P25,"=1")</f>
        <v>9</v>
      </c>
      <c r="Q27" s="12">
        <f>COUNTIF(Q2:Q25,"=1")</f>
        <v>10</v>
      </c>
      <c r="T27" s="7">
        <f>(SUM(T2:T25)/$E2)/(COUNT($B$2:$B$25)/12)</f>
        <v>6.3821559216971302E-2</v>
      </c>
      <c r="U27" s="8">
        <f>COUNTIF(U2:U25,"=1")</f>
        <v>5</v>
      </c>
      <c r="V27" s="9">
        <f>COUNTIF(V2:V25,"=1")</f>
        <v>2</v>
      </c>
      <c r="W27" s="10">
        <f>(SUM(W2:W25)/$E2)/(COUNT($B$2:$B$25)/12)</f>
        <v>-0.11242661033298129</v>
      </c>
      <c r="X27" s="11">
        <f>COUNTIF(X2:X25,"=1")</f>
        <v>9</v>
      </c>
      <c r="Y27" s="12">
        <f>COUNTIF(Y2:Y25,"=1")</f>
        <v>10</v>
      </c>
      <c r="AB27" s="7">
        <f>(SUM(AB2:AB25)/$E2)/(COUNT($B$2:$B$25)/12)</f>
        <v>8.1158555145557643E-2</v>
      </c>
      <c r="AC27" s="8">
        <f>COUNTIF(AC2:AC25,"=1")</f>
        <v>5</v>
      </c>
      <c r="AD27" s="9">
        <f>COUNTIF(AD2:AD25,"=1")</f>
        <v>2</v>
      </c>
      <c r="AE27" s="10">
        <f>(SUM(AE2:AE25)/$E2)/(COUNT($B$2:$B$25)/12)</f>
        <v>-0.11242661033298129</v>
      </c>
      <c r="AF27" s="11">
        <f>COUNTIF(AF2:AF25,"=1")</f>
        <v>9</v>
      </c>
      <c r="AG27" s="12">
        <f>COUNTIF(AG2:AG25,"=1")</f>
        <v>10</v>
      </c>
    </row>
    <row r="28" spans="1:33" x14ac:dyDescent="0.3">
      <c r="C28" s="32" t="s">
        <v>39</v>
      </c>
      <c r="K28" s="6" t="s">
        <v>15</v>
      </c>
      <c r="L28" s="14">
        <f>N27/(M27+N27)</f>
        <v>0.2857142857142857</v>
      </c>
      <c r="M28" s="2"/>
      <c r="N28" s="3"/>
      <c r="O28" s="15">
        <f>Q27/(P27+Q27)</f>
        <v>0.52631578947368418</v>
      </c>
      <c r="P28" s="4"/>
      <c r="Q28" s="16"/>
      <c r="T28" s="14">
        <f>V27/(U27+V27)</f>
        <v>0.2857142857142857</v>
      </c>
      <c r="U28" s="2"/>
      <c r="V28" s="3"/>
      <c r="W28" s="15">
        <f>Y27/(X27+Y27)</f>
        <v>0.52631578947368418</v>
      </c>
      <c r="X28" s="4"/>
      <c r="Y28" s="16"/>
      <c r="AB28" s="14">
        <f>AD27/(AC27+AD27)</f>
        <v>0.2857142857142857</v>
      </c>
      <c r="AC28" s="2"/>
      <c r="AD28" s="3"/>
      <c r="AE28" s="15">
        <f>AG27/(AF27+AG27)</f>
        <v>0.52631578947368418</v>
      </c>
      <c r="AF28" s="4"/>
      <c r="AG28" s="16"/>
    </row>
    <row r="29" spans="1:33" ht="17.25" thickBot="1" x14ac:dyDescent="0.35">
      <c r="K29" s="17" t="s">
        <v>16</v>
      </c>
      <c r="L29" s="18">
        <f>SUM(K2:K25)/(COUNT($B2:$B25)/12)</f>
        <v>4.4210526315789478</v>
      </c>
      <c r="M29" s="19"/>
      <c r="N29" s="20"/>
      <c r="O29" s="21"/>
      <c r="P29" s="22"/>
      <c r="Q29" s="23"/>
      <c r="T29" s="18">
        <f>SUM(S2:S25)/(COUNT($B2:$B25)/12)</f>
        <v>4.4210526315789478</v>
      </c>
      <c r="U29" s="19"/>
      <c r="V29" s="20"/>
      <c r="W29" s="21"/>
      <c r="X29" s="22"/>
      <c r="Y29" s="23"/>
      <c r="AB29" s="18">
        <f>SUM(AA2:AA25)/(COUNT($B2:$B25)/12)</f>
        <v>4.4210526315789478</v>
      </c>
      <c r="AC29" s="19"/>
      <c r="AD29" s="20"/>
      <c r="AE29" s="21"/>
      <c r="AF29" s="22"/>
      <c r="AG29" s="23"/>
    </row>
    <row r="30" spans="1:33" x14ac:dyDescent="0.3">
      <c r="D30" s="29"/>
      <c r="H30" s="6" t="s">
        <v>17</v>
      </c>
      <c r="I30" s="6">
        <f>E20-E2</f>
        <v>-500.19995100000006</v>
      </c>
      <c r="J30" s="25">
        <f>E20/E2-1</f>
        <v>-0.19489879390329601</v>
      </c>
      <c r="K30" s="6" t="s">
        <v>18</v>
      </c>
      <c r="L30" s="24">
        <f>SUM(L2:L20)/$I$30-1</f>
        <v>-1.3050322883778129</v>
      </c>
      <c r="M30" s="13"/>
      <c r="N30" s="13"/>
      <c r="O30" s="25">
        <f>SUM(O2:O26)/$I$30-1</f>
        <v>0.17626313020176609</v>
      </c>
      <c r="P30" s="6"/>
      <c r="Q30" s="6"/>
      <c r="T30" s="24">
        <f>SUM(T2:T20)/$I$30-1</f>
        <v>-1.5184783346770057</v>
      </c>
      <c r="U30" s="13"/>
      <c r="V30" s="13"/>
      <c r="W30" s="25">
        <f>SUM(W2:W26)/$I$30-1</f>
        <v>-8.6660332119804506E-2</v>
      </c>
      <c r="X30" s="6"/>
      <c r="Y30" s="6"/>
      <c r="AB30" s="24">
        <f>SUM(AB2:AB20)/$I$30-1</f>
        <v>-1.6593219130483281</v>
      </c>
      <c r="AC30" s="13"/>
      <c r="AD30" s="13"/>
      <c r="AE30" s="25">
        <f>SUM(AE2:AE26)/$I$30-1</f>
        <v>-8.6660332119804506E-2</v>
      </c>
      <c r="AF30" s="6"/>
      <c r="AG30" s="6"/>
    </row>
    <row r="31" spans="1:33" x14ac:dyDescent="0.3">
      <c r="D31" s="29"/>
      <c r="K31" s="57"/>
    </row>
    <row r="32" spans="1:33" x14ac:dyDescent="0.3">
      <c r="A32" s="29"/>
      <c r="D32" s="29"/>
    </row>
    <row r="33" spans="1:33" x14ac:dyDescent="0.3">
      <c r="A33" s="29"/>
      <c r="D33" s="29"/>
    </row>
    <row r="34" spans="1:33" x14ac:dyDescent="0.3">
      <c r="A34" s="29"/>
      <c r="D34" s="29"/>
    </row>
    <row r="35" spans="1:33" x14ac:dyDescent="0.3">
      <c r="A35" s="29"/>
    </row>
    <row r="36" spans="1:33" x14ac:dyDescent="0.3">
      <c r="A36" s="29"/>
    </row>
    <row r="39" spans="1:33" x14ac:dyDescent="0.3">
      <c r="A39" s="30" t="s">
        <v>21</v>
      </c>
      <c r="B39" s="36"/>
      <c r="C39" s="37"/>
      <c r="D39" s="37"/>
      <c r="E39" s="37"/>
      <c r="F39" s="37"/>
      <c r="G39" s="37"/>
      <c r="H39" s="37"/>
      <c r="I39" s="37"/>
      <c r="J39" s="59" t="s">
        <v>27</v>
      </c>
      <c r="K39" s="60"/>
      <c r="L39" s="60"/>
      <c r="M39" s="60"/>
      <c r="N39" s="60"/>
      <c r="O39" s="60"/>
      <c r="P39" s="60"/>
      <c r="Q39" s="61"/>
      <c r="R39" s="59" t="s">
        <v>29</v>
      </c>
      <c r="S39" s="60"/>
      <c r="T39" s="60"/>
      <c r="U39" s="60"/>
      <c r="V39" s="60"/>
      <c r="W39" s="60"/>
      <c r="X39" s="60"/>
      <c r="Y39" s="61"/>
      <c r="Z39" s="59" t="s">
        <v>35</v>
      </c>
      <c r="AA39" s="60"/>
      <c r="AB39" s="60"/>
      <c r="AC39" s="60"/>
      <c r="AD39" s="60"/>
      <c r="AE39" s="60"/>
      <c r="AF39" s="60"/>
      <c r="AG39" s="61"/>
    </row>
    <row r="40" spans="1:33" x14ac:dyDescent="0.3">
      <c r="A40" s="30" t="s">
        <v>22</v>
      </c>
      <c r="B40" s="36"/>
      <c r="C40" s="37"/>
      <c r="D40" s="37"/>
      <c r="E40" s="37"/>
      <c r="F40" s="37"/>
      <c r="G40" s="37"/>
      <c r="H40" s="37"/>
      <c r="I40" s="37"/>
      <c r="J40" s="59" t="s">
        <v>28</v>
      </c>
      <c r="K40" s="60"/>
      <c r="L40" s="60"/>
      <c r="M40" s="60"/>
      <c r="N40" s="60"/>
      <c r="O40" s="60"/>
      <c r="P40" s="60"/>
      <c r="Q40" s="61"/>
      <c r="R40" s="59" t="s">
        <v>30</v>
      </c>
      <c r="S40" s="60"/>
      <c r="T40" s="60"/>
      <c r="U40" s="60"/>
      <c r="V40" s="60"/>
      <c r="W40" s="60"/>
      <c r="X40" s="60"/>
      <c r="Y40" s="61"/>
      <c r="Z40" s="59" t="s">
        <v>36</v>
      </c>
      <c r="AA40" s="60"/>
      <c r="AB40" s="60"/>
      <c r="AC40" s="60"/>
      <c r="AD40" s="60"/>
      <c r="AE40" s="60"/>
      <c r="AF40" s="60"/>
      <c r="AG40" s="61"/>
    </row>
    <row r="41" spans="1:33" x14ac:dyDescent="0.3">
      <c r="A41" s="58" t="s">
        <v>19</v>
      </c>
      <c r="B41" s="38"/>
      <c r="C41" s="38"/>
      <c r="D41" s="38"/>
      <c r="E41" s="38"/>
      <c r="F41" s="38"/>
      <c r="G41" s="38"/>
      <c r="H41" s="38"/>
      <c r="I41" s="38"/>
      <c r="J41" s="62" t="s">
        <v>31</v>
      </c>
      <c r="K41" s="63"/>
      <c r="L41" s="63"/>
      <c r="M41" s="63"/>
      <c r="N41" s="63"/>
      <c r="O41" s="63"/>
      <c r="P41" s="63"/>
      <c r="Q41" s="64"/>
      <c r="R41" s="62" t="s">
        <v>31</v>
      </c>
      <c r="S41" s="63"/>
      <c r="T41" s="63"/>
      <c r="U41" s="63"/>
      <c r="V41" s="63"/>
      <c r="W41" s="63"/>
      <c r="X41" s="63"/>
      <c r="Y41" s="64"/>
      <c r="Z41" s="71" t="s">
        <v>32</v>
      </c>
      <c r="AA41" s="63"/>
      <c r="AB41" s="63"/>
      <c r="AC41" s="63"/>
      <c r="AD41" s="63"/>
      <c r="AE41" s="63"/>
      <c r="AF41" s="63"/>
      <c r="AG41" s="64"/>
    </row>
    <row r="42" spans="1:33" x14ac:dyDescent="0.3">
      <c r="A42" s="58"/>
      <c r="B42" s="31"/>
      <c r="C42" s="31"/>
      <c r="D42" s="31"/>
      <c r="E42" s="31"/>
      <c r="F42" s="31"/>
      <c r="G42" s="31"/>
      <c r="H42" s="31"/>
      <c r="I42" s="31"/>
      <c r="J42" s="65"/>
      <c r="K42" s="66"/>
      <c r="L42" s="66"/>
      <c r="M42" s="66"/>
      <c r="N42" s="66"/>
      <c r="O42" s="66"/>
      <c r="P42" s="66"/>
      <c r="Q42" s="67"/>
      <c r="R42" s="65"/>
      <c r="S42" s="66"/>
      <c r="T42" s="66"/>
      <c r="U42" s="66"/>
      <c r="V42" s="66"/>
      <c r="W42" s="66"/>
      <c r="X42" s="66"/>
      <c r="Y42" s="67"/>
      <c r="Z42" s="65"/>
      <c r="AA42" s="66"/>
      <c r="AB42" s="66"/>
      <c r="AC42" s="66"/>
      <c r="AD42" s="66"/>
      <c r="AE42" s="66"/>
      <c r="AF42" s="66"/>
      <c r="AG42" s="67"/>
    </row>
    <row r="43" spans="1:33" x14ac:dyDescent="0.3">
      <c r="A43" s="58"/>
      <c r="B43" s="39"/>
      <c r="C43" s="39"/>
      <c r="D43" s="39"/>
      <c r="E43" s="39"/>
      <c r="F43" s="39"/>
      <c r="G43" s="39"/>
      <c r="H43" s="39"/>
      <c r="I43" s="39"/>
      <c r="J43" s="68"/>
      <c r="K43" s="69"/>
      <c r="L43" s="69"/>
      <c r="M43" s="69"/>
      <c r="N43" s="69"/>
      <c r="O43" s="69"/>
      <c r="P43" s="69"/>
      <c r="Q43" s="70"/>
      <c r="R43" s="68"/>
      <c r="S43" s="69"/>
      <c r="T43" s="69"/>
      <c r="U43" s="69"/>
      <c r="V43" s="69"/>
      <c r="W43" s="69"/>
      <c r="X43" s="69"/>
      <c r="Y43" s="70"/>
      <c r="Z43" s="68"/>
      <c r="AA43" s="69"/>
      <c r="AB43" s="69"/>
      <c r="AC43" s="69"/>
      <c r="AD43" s="69"/>
      <c r="AE43" s="69"/>
      <c r="AF43" s="69"/>
      <c r="AG43" s="70"/>
    </row>
  </sheetData>
  <mergeCells count="10">
    <mergeCell ref="A41:A43"/>
    <mergeCell ref="J41:Q43"/>
    <mergeCell ref="R41:Y43"/>
    <mergeCell ref="Z41:AG43"/>
    <mergeCell ref="J39:Q39"/>
    <mergeCell ref="R39:Y39"/>
    <mergeCell ref="Z39:AG39"/>
    <mergeCell ref="J40:Q40"/>
    <mergeCell ref="R40:Y40"/>
    <mergeCell ref="Z40:AG40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Predicted</vt:lpstr>
      <vt:lpstr>Predicted-2018~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jjlee</dc:creator>
  <cp:lastModifiedBy>kwaneung kim</cp:lastModifiedBy>
  <dcterms:created xsi:type="dcterms:W3CDTF">2019-08-06T17:01:57Z</dcterms:created>
  <dcterms:modified xsi:type="dcterms:W3CDTF">2019-08-11T10:02:48Z</dcterms:modified>
</cp:coreProperties>
</file>