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bucsan\Desktop\Simulation_v0_082616 - George\data\"/>
    </mc:Choice>
  </mc:AlternateContent>
  <bookViews>
    <workbookView xWindow="285" yWindow="330" windowWidth="22650" windowHeight="9165" activeTab="2"/>
  </bookViews>
  <sheets>
    <sheet name="Sheet1" sheetId="1" r:id="rId1"/>
    <sheet name="Sheet2" sheetId="2" r:id="rId2"/>
    <sheet name="Sheet5" sheetId="7" r:id="rId3"/>
  </sheets>
  <definedNames>
    <definedName name="_xlnm._FilterDatabase" localSheetId="0" hidden="1">Sheet1!$A$1:$F$65</definedName>
  </definedNames>
  <calcPr calcId="171027"/>
</workbook>
</file>

<file path=xl/calcChain.xml><?xml version="1.0" encoding="utf-8"?>
<calcChain xmlns="http://schemas.openxmlformats.org/spreadsheetml/2006/main">
  <c r="R22" i="7" l="1"/>
  <c r="R21" i="7"/>
  <c r="R20" i="7"/>
  <c r="R19" i="7"/>
  <c r="R18" i="7"/>
  <c r="R17" i="7"/>
  <c r="K9" i="2"/>
  <c r="N9" i="2"/>
  <c r="N4" i="2"/>
  <c r="N5" i="2"/>
  <c r="N6" i="2"/>
  <c r="N7" i="2"/>
  <c r="N8" i="2"/>
  <c r="N3" i="2"/>
  <c r="W5" i="7"/>
  <c r="N4" i="7"/>
  <c r="N5" i="7"/>
  <c r="N6" i="7"/>
  <c r="N7" i="7"/>
  <c r="N8" i="7"/>
  <c r="N9" i="7"/>
  <c r="N10" i="7"/>
  <c r="N11" i="7"/>
  <c r="N12" i="7"/>
  <c r="N13" i="7"/>
  <c r="N3" i="7"/>
  <c r="L4" i="7"/>
  <c r="L5" i="7"/>
  <c r="L6" i="7"/>
  <c r="L7" i="7"/>
  <c r="L8" i="7"/>
  <c r="L9" i="7"/>
  <c r="L10" i="7"/>
  <c r="L11" i="7"/>
  <c r="L12" i="7"/>
  <c r="L13" i="7"/>
  <c r="L3" i="7"/>
  <c r="K13" i="7"/>
  <c r="U13" i="7" s="1"/>
  <c r="K12" i="7"/>
  <c r="V12" i="7" s="1"/>
  <c r="K11" i="7"/>
  <c r="W11" i="7" s="1"/>
  <c r="K10" i="7"/>
  <c r="U10" i="7" s="1"/>
  <c r="K9" i="7"/>
  <c r="U9" i="7" s="1"/>
  <c r="K8" i="7"/>
  <c r="V8" i="7" s="1"/>
  <c r="K7" i="7"/>
  <c r="W7" i="7" s="1"/>
  <c r="K6" i="7"/>
  <c r="U6" i="7" s="1"/>
  <c r="K5" i="7"/>
  <c r="U5" i="7" s="1"/>
  <c r="K4" i="7"/>
  <c r="V4" i="7" s="1"/>
  <c r="K3" i="7"/>
  <c r="U3" i="7" s="1"/>
  <c r="K8" i="2"/>
  <c r="K4" i="2"/>
  <c r="K5" i="2"/>
  <c r="K3" i="2"/>
  <c r="N21" i="2" s="1"/>
  <c r="K6" i="2"/>
  <c r="K7" i="2"/>
  <c r="N23" i="2" s="1"/>
  <c r="N19" i="2" l="1"/>
  <c r="N20" i="2"/>
  <c r="N22" i="2"/>
  <c r="V5" i="7"/>
  <c r="V13" i="7"/>
  <c r="U12" i="7"/>
  <c r="U4" i="7"/>
  <c r="V7" i="7"/>
  <c r="W9" i="7"/>
  <c r="W3" i="7"/>
  <c r="V11" i="7"/>
  <c r="U8" i="7"/>
  <c r="V9" i="7"/>
  <c r="W13" i="7"/>
  <c r="W10" i="7"/>
  <c r="W6" i="7"/>
  <c r="U11" i="7"/>
  <c r="U7" i="7"/>
  <c r="V3" i="7"/>
  <c r="V10" i="7"/>
  <c r="V6" i="7"/>
  <c r="W12" i="7"/>
  <c r="W8" i="7"/>
  <c r="W4" i="7"/>
  <c r="AA73" i="1"/>
  <c r="Z73" i="1"/>
  <c r="Y73" i="1"/>
  <c r="AA72" i="1"/>
  <c r="Z72" i="1"/>
  <c r="Y72" i="1"/>
  <c r="Z71" i="1"/>
  <c r="Y71" i="1"/>
  <c r="AA70" i="1"/>
  <c r="Z70" i="1"/>
  <c r="Y70" i="1"/>
  <c r="N24" i="2" l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2" i="1"/>
  <c r="F2" i="1" s="1"/>
</calcChain>
</file>

<file path=xl/sharedStrings.xml><?xml version="1.0" encoding="utf-8"?>
<sst xmlns="http://schemas.openxmlformats.org/spreadsheetml/2006/main" count="67" uniqueCount="49">
  <si>
    <t>Vin</t>
  </si>
  <si>
    <t>Vout</t>
  </si>
  <si>
    <t>Pin</t>
  </si>
  <si>
    <t>Eff</t>
  </si>
  <si>
    <t>Pout</t>
  </si>
  <si>
    <t>Ploss</t>
  </si>
  <si>
    <t>Vin = 15</t>
  </si>
  <si>
    <t>Vin = 20</t>
  </si>
  <si>
    <t>Vin = 25</t>
  </si>
  <si>
    <t>Vin = 30</t>
  </si>
  <si>
    <t>Vavg</t>
  </si>
  <si>
    <t>Elost DCDC</t>
  </si>
  <si>
    <t>Elost Cap</t>
  </si>
  <si>
    <t>Elost Batt</t>
  </si>
  <si>
    <t>Elost total</t>
  </si>
  <si>
    <t>Vbus stdev</t>
  </si>
  <si>
    <t>E cap out</t>
  </si>
  <si>
    <t>E unaccounted</t>
  </si>
  <si>
    <t>E load</t>
  </si>
  <si>
    <t>E subsyst load</t>
  </si>
  <si>
    <t>E MB out</t>
  </si>
  <si>
    <t>DCDC effavg</t>
  </si>
  <si>
    <t>k_dV2dV0</t>
  </si>
  <si>
    <t>V0 = 24</t>
  </si>
  <si>
    <t>Vfinal</t>
  </si>
  <si>
    <t>initial cap voltage = Vfinal</t>
  </si>
  <si>
    <t>Vinit = Vfinal</t>
  </si>
  <si>
    <t>Same MB initial SOCs</t>
  </si>
  <si>
    <t>Elost w/o cap</t>
  </si>
  <si>
    <t>E lost DCDC %</t>
  </si>
  <si>
    <t>E lost cap %</t>
  </si>
  <si>
    <t>E lost Batt %</t>
  </si>
  <si>
    <t>V0 = Vinit</t>
  </si>
  <si>
    <t xml:space="preserve"> </t>
  </si>
  <si>
    <t>Use V0=24 for safety (Vmax = 25 !)</t>
  </si>
  <si>
    <t>Elost_total 20 in % vs. E load</t>
  </si>
  <si>
    <t>Elost_total 24 in % vs. E load</t>
  </si>
  <si>
    <t>% reduction in losses</t>
  </si>
  <si>
    <t>Watts reduction in losses</t>
  </si>
  <si>
    <t>E lost total 20 in Watts</t>
  </si>
  <si>
    <t>E lost total 24 in Watts</t>
  </si>
  <si>
    <t>choose k=1</t>
  </si>
  <si>
    <t>Elost_total k=0 in % vs. E load</t>
  </si>
  <si>
    <t>Elost_total k=1 in % vs. E load</t>
  </si>
  <si>
    <t>E lost total k=0 in Watts</t>
  </si>
  <si>
    <t>E lost total k=1 in Watts</t>
  </si>
  <si>
    <t>Vinit</t>
  </si>
  <si>
    <t>effavg peak at 24.6</t>
  </si>
  <si>
    <t>Elost total peak at 24.6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</si>
</sst>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11" xfId="0" applyBorder="1"/>
    <xf numFmtId="0" fontId="1" fillId="0" borderId="9" xfId="0" applyFont="1" applyBorder="1"/>
    <xf numFmtId="0" fontId="1" fillId="0" borderId="9" xfId="0" applyFont="1" applyFill="1" applyBorder="1"/>
    <xf numFmtId="0" fontId="1" fillId="0" borderId="11" xfId="0" applyFont="1" applyFill="1" applyBorder="1"/>
    <xf numFmtId="0" fontId="0" fillId="0" borderId="12" xfId="0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 15V efficiency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Sheet1!$I$70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/>
            <a:effectLst/>
            <a:sp3d prstMaterial="flat"/>
          </c:spPr>
          <c:cat>
            <c:numRef>
              <c:f>Sheet1!$J$69:$M$69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cat>
          <c:val>
            <c:numRef>
              <c:f>Sheet1!$J$70:$M$70</c:f>
              <c:numCache>
                <c:formatCode>General</c:formatCode>
                <c:ptCount val="4"/>
                <c:pt idx="0">
                  <c:v>92</c:v>
                </c:pt>
                <c:pt idx="1">
                  <c:v>92.87</c:v>
                </c:pt>
                <c:pt idx="2">
                  <c:v>91.69</c:v>
                </c:pt>
                <c:pt idx="3">
                  <c:v>92.34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8-41B9-8929-3524B4AA8293}"/>
            </c:ext>
          </c:extLst>
        </c:ser>
        <c:ser>
          <c:idx val="1"/>
          <c:order val="1"/>
          <c:tx>
            <c:strRef>
              <c:f>Sheet1!$I$71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/>
            <a:effectLst/>
            <a:sp3d prstMaterial="flat"/>
          </c:spPr>
          <c:cat>
            <c:numRef>
              <c:f>Sheet1!$J$69:$M$69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cat>
          <c:val>
            <c:numRef>
              <c:f>Sheet1!$J$71:$M$71</c:f>
              <c:numCache>
                <c:formatCode>General</c:formatCode>
                <c:ptCount val="4"/>
                <c:pt idx="0">
                  <c:v>93</c:v>
                </c:pt>
                <c:pt idx="1">
                  <c:v>94.7</c:v>
                </c:pt>
                <c:pt idx="2">
                  <c:v>94.47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8-41B9-8929-3524B4AA8293}"/>
            </c:ext>
          </c:extLst>
        </c:ser>
        <c:ser>
          <c:idx val="2"/>
          <c:order val="2"/>
          <c:tx>
            <c:strRef>
              <c:f>Sheet1!$I$72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/>
            <a:effectLst/>
            <a:sp3d prstMaterial="flat"/>
          </c:spPr>
          <c:cat>
            <c:numRef>
              <c:f>Sheet1!$J$69:$M$69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cat>
          <c:val>
            <c:numRef>
              <c:f>Sheet1!$J$72:$M$72</c:f>
              <c:numCache>
                <c:formatCode>General</c:formatCode>
                <c:ptCount val="4"/>
                <c:pt idx="0">
                  <c:v>93</c:v>
                </c:pt>
                <c:pt idx="1">
                  <c:v>94.63</c:v>
                </c:pt>
                <c:pt idx="2">
                  <c:v>92.64</c:v>
                </c:pt>
                <c:pt idx="3">
                  <c:v>92.84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8-41B9-8929-3524B4AA8293}"/>
            </c:ext>
          </c:extLst>
        </c:ser>
        <c:ser>
          <c:idx val="3"/>
          <c:order val="3"/>
          <c:tx>
            <c:strRef>
              <c:f>Sheet1!$I$73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/>
            <a:effectLst/>
            <a:sp3d prstMaterial="flat"/>
          </c:spPr>
          <c:cat>
            <c:numRef>
              <c:f>Sheet1!$J$69:$M$69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cat>
          <c:val>
            <c:numRef>
              <c:f>Sheet1!$J$73:$M$73</c:f>
              <c:numCache>
                <c:formatCode>General</c:formatCode>
                <c:ptCount val="4"/>
                <c:pt idx="0">
                  <c:v>92</c:v>
                </c:pt>
                <c:pt idx="1">
                  <c:v>91.98</c:v>
                </c:pt>
                <c:pt idx="2">
                  <c:v>92.64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8-41B9-8929-3524B4AA8293}"/>
            </c:ext>
          </c:extLst>
        </c:ser>
        <c:bandFmts>
          <c:bandFmt>
            <c:idx val="0"/>
            <c:spPr>
              <a:solidFill>
                <a:srgbClr val="002060"/>
              </a:solidFill>
              <a:ln/>
              <a:effectLst/>
              <a:sp3d prstMaterial="flat"/>
            </c:spPr>
          </c:bandFmt>
          <c:bandFmt>
            <c:idx val="1"/>
            <c:spPr>
              <a:solidFill>
                <a:srgbClr val="0070C0"/>
              </a:solidFill>
              <a:ln/>
              <a:effectLst/>
              <a:sp3d prstMaterial="flat"/>
            </c:spPr>
          </c:bandFmt>
          <c:bandFmt>
            <c:idx val="2"/>
            <c:spPr>
              <a:solidFill>
                <a:srgbClr val="00B0F0"/>
              </a:solidFill>
              <a:ln/>
              <a:effectLst/>
              <a:sp3d prstMaterial="flat"/>
            </c:spPr>
          </c:bandFmt>
          <c:bandFmt>
            <c:idx val="3"/>
            <c:spPr>
              <a:solidFill>
                <a:srgbClr val="00B050"/>
              </a:solidFill>
              <a:ln/>
              <a:effectLst/>
              <a:sp3d prstMaterial="flat"/>
            </c:spPr>
          </c:bandFmt>
          <c:bandFmt>
            <c:idx val="4"/>
            <c:spPr>
              <a:solidFill>
                <a:srgbClr val="92D050"/>
              </a:solidFill>
              <a:ln/>
              <a:effectLst/>
              <a:sp3d prstMaterial="flat"/>
            </c:spPr>
          </c:bandFmt>
          <c:bandFmt>
            <c:idx val="5"/>
            <c:spPr>
              <a:solidFill>
                <a:srgbClr val="FFFF00"/>
              </a:solidFill>
              <a:ln/>
              <a:effectLst/>
              <a:sp3d prstMaterial="flat"/>
            </c:spPr>
          </c:bandFmt>
          <c:bandFmt>
            <c:idx val="6"/>
            <c:spPr>
              <a:solidFill>
                <a:srgbClr val="FFC000"/>
              </a:solidFill>
              <a:ln/>
              <a:effectLst/>
              <a:sp3d prstMaterial="flat"/>
            </c:spPr>
          </c:bandFmt>
          <c:bandFmt>
            <c:idx val="7"/>
            <c:spPr>
              <a:solidFill>
                <a:srgbClr val="FF0000"/>
              </a:solidFill>
              <a:ln/>
              <a:effectLst/>
              <a:sp3d prstMaterial="flat"/>
            </c:spPr>
          </c:bandFmt>
          <c:bandFmt>
            <c:idx val="8"/>
            <c:spPr>
              <a:solidFill>
                <a:srgbClr val="C00000"/>
              </a:solidFill>
              <a:ln/>
              <a:effectLst/>
              <a:sp3d prstMaterial="flat"/>
            </c:spPr>
          </c:bandFmt>
          <c:bandFmt>
            <c:idx val="9"/>
            <c:spPr>
              <a:solidFill>
                <a:schemeClr val="tx1">
                  <a:lumMod val="95000"/>
                  <a:lumOff val="5000"/>
                </a:schemeClr>
              </a:solidFill>
              <a:ln/>
              <a:effectLst/>
              <a:sp3d prstMaterial="flat"/>
            </c:spPr>
          </c:bandFmt>
          <c:bandFmt>
            <c:idx val="10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  <c:bandFmt>
            <c:idx val="11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  <c:bandFmt>
            <c:idx val="12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  <c:bandFmt>
            <c:idx val="13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  <c:bandFmt>
            <c:idx val="14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</c:bandFmts>
        <c:axId val="520917008"/>
        <c:axId val="520915040"/>
        <c:axId val="435593200"/>
      </c:surfaceChart>
      <c:catAx>
        <c:axId val="52091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5040"/>
        <c:crosses val="autoZero"/>
        <c:auto val="1"/>
        <c:lblAlgn val="ctr"/>
        <c:lblOffset val="100"/>
        <c:noMultiLvlLbl val="0"/>
      </c:catAx>
      <c:valAx>
        <c:axId val="520915040"/>
        <c:scaling>
          <c:orientation val="minMax"/>
          <c:max val="96.5"/>
          <c:min val="9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7008"/>
        <c:crosses val="autoZero"/>
        <c:crossBetween val="midCat"/>
        <c:majorUnit val="0.5"/>
      </c:valAx>
      <c:serAx>
        <c:axId val="435593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5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Elost Cap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Sheet2!$A$3:$A$9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</c:numCache>
            </c:numRef>
          </c:xVal>
          <c:yVal>
            <c:numRef>
              <c:f>Sheet2!$H$3:$H$9</c:f>
              <c:numCache>
                <c:formatCode>General</c:formatCode>
                <c:ptCount val="7"/>
                <c:pt idx="0">
                  <c:v>5.6531209999999996</c:v>
                </c:pt>
                <c:pt idx="1">
                  <c:v>3.4978039999999999</c:v>
                </c:pt>
                <c:pt idx="2">
                  <c:v>3.148142</c:v>
                </c:pt>
                <c:pt idx="3">
                  <c:v>2.9086810000000001</c:v>
                </c:pt>
                <c:pt idx="4">
                  <c:v>2.6965680000000001</c:v>
                </c:pt>
                <c:pt idx="5">
                  <c:v>2.5077660000000002</c:v>
                </c:pt>
                <c:pt idx="6">
                  <c:v>2.338956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6-4C68-9C3C-4A8034EB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26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Elost 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Sheet2!$A$5:$A$9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numCache>
            </c:numRef>
          </c:xVal>
          <c:yVal>
            <c:numRef>
              <c:f>Sheet2!$I$5:$I$9</c:f>
              <c:numCache>
                <c:formatCode>General</c:formatCode>
                <c:ptCount val="5"/>
                <c:pt idx="0">
                  <c:v>40.491501</c:v>
                </c:pt>
                <c:pt idx="1">
                  <c:v>40.438118000000003</c:v>
                </c:pt>
                <c:pt idx="2">
                  <c:v>40.408301000000002</c:v>
                </c:pt>
                <c:pt idx="3">
                  <c:v>40.398536999999997</c:v>
                </c:pt>
                <c:pt idx="4">
                  <c:v>40.405535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E-4717-B8FB-6B0C66B08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26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Elost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803149606299215E-2"/>
                  <c:y val="-0.311206125141093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Sheet2!$A$4:$A$9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Sheet2!$K$4:$K$9</c:f>
              <c:numCache>
                <c:formatCode>General</c:formatCode>
                <c:ptCount val="6"/>
                <c:pt idx="0">
                  <c:v>1816.873932</c:v>
                </c:pt>
                <c:pt idx="1">
                  <c:v>1793.9792540000001</c:v>
                </c:pt>
                <c:pt idx="2">
                  <c:v>1775.858084</c:v>
                </c:pt>
                <c:pt idx="3">
                  <c:v>1767.2417720000001</c:v>
                </c:pt>
                <c:pt idx="4">
                  <c:v>1766.961634</c:v>
                </c:pt>
                <c:pt idx="5">
                  <c:v>1773.8280570000002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7-40FF-9A48-D451FD534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26"/>
          <c:min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Vbus stdev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Sheet2!$A$3:$A$9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</c:numCache>
            </c:numRef>
          </c:xVal>
          <c:yVal>
            <c:numRef>
              <c:f>Sheet2!$C$3:$C$9</c:f>
              <c:numCache>
                <c:formatCode>General</c:formatCode>
                <c:ptCount val="7"/>
                <c:pt idx="0">
                  <c:v>1.3293999999999999</c:v>
                </c:pt>
                <c:pt idx="1">
                  <c:v>1.3977999999999999</c:v>
                </c:pt>
                <c:pt idx="2">
                  <c:v>1.4522999999999999</c:v>
                </c:pt>
                <c:pt idx="3">
                  <c:v>1.5208999999999999</c:v>
                </c:pt>
                <c:pt idx="4">
                  <c:v>1.5894999999999999</c:v>
                </c:pt>
                <c:pt idx="5">
                  <c:v>1.6583000000000001</c:v>
                </c:pt>
                <c:pt idx="6">
                  <c:v>1.7271000000000001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D-4B37-BA1E-4AB012726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26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E cap 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Sheet2!$A$3:$A$9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</c:numCache>
            </c:numRef>
          </c:xVal>
          <c:yVal>
            <c:numRef>
              <c:f>Sheet2!$G$3:$G$9</c:f>
              <c:numCache>
                <c:formatCode>General</c:formatCode>
                <c:ptCount val="7"/>
                <c:pt idx="0">
                  <c:v>897.05505000000005</c:v>
                </c:pt>
                <c:pt idx="1">
                  <c:v>125.30373299999999</c:v>
                </c:pt>
                <c:pt idx="2">
                  <c:v>-0.589611</c:v>
                </c:pt>
                <c:pt idx="3">
                  <c:v>-0.366309</c:v>
                </c:pt>
                <c:pt idx="4">
                  <c:v>-0.171712</c:v>
                </c:pt>
                <c:pt idx="5">
                  <c:v>-1.4519999999999999E-3</c:v>
                </c:pt>
                <c:pt idx="6">
                  <c:v>0.14815900000000001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F-499F-BF6F-40D877017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26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Sheet5!$A$3:$A$13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Sheet5!$B$3:$B$13</c:f>
              <c:numCache>
                <c:formatCode>General</c:formatCode>
                <c:ptCount val="11"/>
                <c:pt idx="0">
                  <c:v>22.5243</c:v>
                </c:pt>
                <c:pt idx="1">
                  <c:v>22.667300000000001</c:v>
                </c:pt>
                <c:pt idx="2">
                  <c:v>22.763100000000001</c:v>
                </c:pt>
                <c:pt idx="3">
                  <c:v>22.831800000000001</c:v>
                </c:pt>
                <c:pt idx="4">
                  <c:v>22.883299999999998</c:v>
                </c:pt>
                <c:pt idx="5">
                  <c:v>22.9556</c:v>
                </c:pt>
                <c:pt idx="6">
                  <c:v>23.003900000000002</c:v>
                </c:pt>
                <c:pt idx="7">
                  <c:v>23.0383</c:v>
                </c:pt>
                <c:pt idx="8">
                  <c:v>23.0642</c:v>
                </c:pt>
                <c:pt idx="9">
                  <c:v>23.084299999999999</c:v>
                </c:pt>
                <c:pt idx="10">
                  <c:v>23.1005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E-48FF-8086-8B3C3309D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Sheet5!$D$2</c:f>
              <c:strCache>
                <c:ptCount val="1"/>
                <c:pt idx="0">
                  <c:v>DCDC effavg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Sheet5!$A$3:$A$13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Sheet5!$D$3:$D$13</c:f>
              <c:numCache>
                <c:formatCode>General</c:formatCode>
                <c:ptCount val="11"/>
                <c:pt idx="0">
                  <c:v>95.406588999999997</c:v>
                </c:pt>
                <c:pt idx="1">
                  <c:v>95.408679000000006</c:v>
                </c:pt>
                <c:pt idx="2">
                  <c:v>95.409735999999995</c:v>
                </c:pt>
                <c:pt idx="3">
                  <c:v>95.410329000000004</c:v>
                </c:pt>
                <c:pt idx="4">
                  <c:v>95.410686999999996</c:v>
                </c:pt>
                <c:pt idx="5">
                  <c:v>95.411064999999994</c:v>
                </c:pt>
                <c:pt idx="6">
                  <c:v>95.411238999999995</c:v>
                </c:pt>
                <c:pt idx="7">
                  <c:v>95.411325000000005</c:v>
                </c:pt>
                <c:pt idx="8">
                  <c:v>95.411368999999993</c:v>
                </c:pt>
                <c:pt idx="9">
                  <c:v>95.411389999999997</c:v>
                </c:pt>
                <c:pt idx="10">
                  <c:v>95.411399000000003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B-4295-B5B1-85243F0E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Sheet5!$E$2</c:f>
              <c:strCache>
                <c:ptCount val="1"/>
                <c:pt idx="0">
                  <c:v>E MB 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Sheet5!$A$3:$A$13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Sheet5!$E$3:$E$13</c:f>
              <c:numCache>
                <c:formatCode>General</c:formatCode>
                <c:ptCount val="11"/>
                <c:pt idx="0">
                  <c:v>35519.484359000002</c:v>
                </c:pt>
                <c:pt idx="1">
                  <c:v>35519.263098000003</c:v>
                </c:pt>
                <c:pt idx="2">
                  <c:v>35519.208239</c:v>
                </c:pt>
                <c:pt idx="3">
                  <c:v>35519.221506000002</c:v>
                </c:pt>
                <c:pt idx="4">
                  <c:v>35519.250279</c:v>
                </c:pt>
                <c:pt idx="5">
                  <c:v>35519.330174000002</c:v>
                </c:pt>
                <c:pt idx="6">
                  <c:v>35519.402634999999</c:v>
                </c:pt>
                <c:pt idx="7">
                  <c:v>35519.466386</c:v>
                </c:pt>
                <c:pt idx="8">
                  <c:v>35519.521568999997</c:v>
                </c:pt>
                <c:pt idx="9">
                  <c:v>35519.567245999999</c:v>
                </c:pt>
                <c:pt idx="10">
                  <c:v>35519.605931999999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E-4DD6-B853-A7F98329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Sheet5!$J$2</c:f>
              <c:strCache>
                <c:ptCount val="1"/>
                <c:pt idx="0">
                  <c:v>Elost DCDC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Sheet5!$A$3:$A$13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Sheet5!$J$3:$J$13</c:f>
              <c:numCache>
                <c:formatCode>General</c:formatCode>
                <c:ptCount val="11"/>
                <c:pt idx="0">
                  <c:v>1724.1368789999999</c:v>
                </c:pt>
                <c:pt idx="1">
                  <c:v>1723.770227</c:v>
                </c:pt>
                <c:pt idx="2">
                  <c:v>1723.6106990000001</c:v>
                </c:pt>
                <c:pt idx="3">
                  <c:v>1723.539777</c:v>
                </c:pt>
                <c:pt idx="4">
                  <c:v>1723.5098720000001</c:v>
                </c:pt>
                <c:pt idx="5">
                  <c:v>1723.5020480000001</c:v>
                </c:pt>
                <c:pt idx="6">
                  <c:v>1723.518298</c:v>
                </c:pt>
                <c:pt idx="7">
                  <c:v>1723.539853</c:v>
                </c:pt>
                <c:pt idx="8">
                  <c:v>1723.560653</c:v>
                </c:pt>
                <c:pt idx="9">
                  <c:v>1723.5786270000001</c:v>
                </c:pt>
                <c:pt idx="10">
                  <c:v>1723.593476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1-46D5-B34F-DEB94F45D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Sheet5!$H$2</c:f>
              <c:strCache>
                <c:ptCount val="1"/>
                <c:pt idx="0">
                  <c:v>Elost Cap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Sheet5!$A$3:$A$13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Sheet5!$H$3:$H$13</c:f>
              <c:numCache>
                <c:formatCode>General</c:formatCode>
                <c:ptCount val="11"/>
                <c:pt idx="0">
                  <c:v>2.6965680000000001</c:v>
                </c:pt>
                <c:pt idx="1">
                  <c:v>2.7970449999999998</c:v>
                </c:pt>
                <c:pt idx="2">
                  <c:v>2.865602</c:v>
                </c:pt>
                <c:pt idx="3">
                  <c:v>2.915384</c:v>
                </c:pt>
                <c:pt idx="4">
                  <c:v>2.9532050000000001</c:v>
                </c:pt>
                <c:pt idx="5">
                  <c:v>3.007012</c:v>
                </c:pt>
                <c:pt idx="6">
                  <c:v>3.0446460000000002</c:v>
                </c:pt>
                <c:pt idx="7">
                  <c:v>3.0728110000000002</c:v>
                </c:pt>
                <c:pt idx="8">
                  <c:v>3.0952999999999999</c:v>
                </c:pt>
                <c:pt idx="9">
                  <c:v>3.1140919999999999</c:v>
                </c:pt>
                <c:pt idx="10">
                  <c:v>3.13036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A-45B3-80DF-CB11CD499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 20V efficiency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Sheet1!$I$70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/>
            <a:effectLst/>
            <a:sp3d prstMaterial="flat"/>
          </c:spPr>
          <c:cat>
            <c:numRef>
              <c:f>Sheet1!$O$69:$R$69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cat>
          <c:val>
            <c:numRef>
              <c:f>Sheet1!$O$70:$R$70</c:f>
              <c:numCache>
                <c:formatCode>General</c:formatCode>
                <c:ptCount val="4"/>
                <c:pt idx="0">
                  <c:v>93.6</c:v>
                </c:pt>
                <c:pt idx="1">
                  <c:v>94.55</c:v>
                </c:pt>
                <c:pt idx="2">
                  <c:v>94.49</c:v>
                </c:pt>
                <c:pt idx="3">
                  <c:v>93.95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7-43A0-8069-3C788A2DE9ED}"/>
            </c:ext>
          </c:extLst>
        </c:ser>
        <c:ser>
          <c:idx val="1"/>
          <c:order val="1"/>
          <c:tx>
            <c:strRef>
              <c:f>Sheet1!$I$71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/>
            <a:effectLst/>
            <a:sp3d prstMaterial="flat"/>
          </c:spPr>
          <c:cat>
            <c:numRef>
              <c:f>Sheet1!$O$69:$R$69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cat>
          <c:val>
            <c:numRef>
              <c:f>Sheet1!$O$71:$R$71</c:f>
              <c:numCache>
                <c:formatCode>General</c:formatCode>
                <c:ptCount val="4"/>
                <c:pt idx="0">
                  <c:v>94.64</c:v>
                </c:pt>
                <c:pt idx="1">
                  <c:v>95.64</c:v>
                </c:pt>
                <c:pt idx="2">
                  <c:v>95</c:v>
                </c:pt>
                <c:pt idx="3">
                  <c:v>94.93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7-43A0-8069-3C788A2DE9ED}"/>
            </c:ext>
          </c:extLst>
        </c:ser>
        <c:ser>
          <c:idx val="2"/>
          <c:order val="2"/>
          <c:tx>
            <c:strRef>
              <c:f>Sheet1!$I$72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/>
            <a:effectLst/>
            <a:sp3d prstMaterial="flat"/>
          </c:spPr>
          <c:cat>
            <c:numRef>
              <c:f>Sheet1!$O$69:$R$69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cat>
          <c:val>
            <c:numRef>
              <c:f>Sheet1!$O$72:$R$72</c:f>
              <c:numCache>
                <c:formatCode>General</c:formatCode>
                <c:ptCount val="4"/>
                <c:pt idx="0">
                  <c:v>93.68</c:v>
                </c:pt>
                <c:pt idx="1">
                  <c:v>95.57</c:v>
                </c:pt>
                <c:pt idx="2">
                  <c:v>95.07</c:v>
                </c:pt>
                <c:pt idx="3">
                  <c:v>95.37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77-43A0-8069-3C788A2DE9ED}"/>
            </c:ext>
          </c:extLst>
        </c:ser>
        <c:ser>
          <c:idx val="3"/>
          <c:order val="3"/>
          <c:tx>
            <c:strRef>
              <c:f>Sheet1!$I$73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/>
            <a:effectLst/>
            <a:sp3d prstMaterial="flat"/>
          </c:spPr>
          <c:cat>
            <c:numRef>
              <c:f>Sheet1!$O$69:$R$69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cat>
          <c:val>
            <c:numRef>
              <c:f>Sheet1!$O$73:$R$73</c:f>
              <c:numCache>
                <c:formatCode>General</c:formatCode>
                <c:ptCount val="4"/>
                <c:pt idx="0">
                  <c:v>92.65</c:v>
                </c:pt>
                <c:pt idx="1">
                  <c:v>95.26</c:v>
                </c:pt>
                <c:pt idx="2">
                  <c:v>95.19</c:v>
                </c:pt>
                <c:pt idx="3">
                  <c:v>95.11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7-43A0-8069-3C788A2DE9ED}"/>
            </c:ext>
          </c:extLst>
        </c:ser>
        <c:bandFmts>
          <c:bandFmt>
            <c:idx val="0"/>
            <c:spPr>
              <a:solidFill>
                <a:srgbClr val="002060"/>
              </a:solidFill>
              <a:ln/>
              <a:effectLst/>
              <a:sp3d prstMaterial="flat"/>
            </c:spPr>
          </c:bandFmt>
          <c:bandFmt>
            <c:idx val="1"/>
            <c:spPr>
              <a:solidFill>
                <a:srgbClr val="0070C0"/>
              </a:solidFill>
              <a:ln/>
              <a:effectLst/>
              <a:sp3d prstMaterial="flat"/>
            </c:spPr>
          </c:bandFmt>
          <c:bandFmt>
            <c:idx val="2"/>
            <c:spPr>
              <a:solidFill>
                <a:srgbClr val="00B0F0"/>
              </a:solidFill>
              <a:ln/>
              <a:effectLst/>
              <a:sp3d prstMaterial="flat"/>
            </c:spPr>
          </c:bandFmt>
          <c:bandFmt>
            <c:idx val="3"/>
            <c:spPr>
              <a:solidFill>
                <a:srgbClr val="00B050"/>
              </a:solidFill>
              <a:ln/>
              <a:effectLst/>
              <a:sp3d prstMaterial="flat"/>
            </c:spPr>
          </c:bandFmt>
          <c:bandFmt>
            <c:idx val="4"/>
            <c:spPr>
              <a:solidFill>
                <a:srgbClr val="92D050"/>
              </a:solidFill>
              <a:ln/>
              <a:effectLst/>
              <a:sp3d prstMaterial="flat"/>
            </c:spPr>
          </c:bandFmt>
          <c:bandFmt>
            <c:idx val="5"/>
            <c:spPr>
              <a:solidFill>
                <a:srgbClr val="FFFF00"/>
              </a:solidFill>
              <a:ln/>
              <a:effectLst/>
              <a:sp3d prstMaterial="flat"/>
            </c:spPr>
          </c:bandFmt>
          <c:bandFmt>
            <c:idx val="6"/>
            <c:spPr>
              <a:solidFill>
                <a:srgbClr val="FFC000"/>
              </a:solidFill>
              <a:ln/>
              <a:effectLst/>
              <a:sp3d prstMaterial="flat"/>
            </c:spPr>
          </c:bandFmt>
          <c:bandFmt>
            <c:idx val="7"/>
            <c:spPr>
              <a:solidFill>
                <a:srgbClr val="FF0000"/>
              </a:solidFill>
              <a:ln/>
              <a:effectLst/>
              <a:sp3d prstMaterial="flat"/>
            </c:spPr>
          </c:bandFmt>
          <c:bandFmt>
            <c:idx val="8"/>
            <c:spPr>
              <a:solidFill>
                <a:srgbClr val="C00000"/>
              </a:solidFill>
              <a:ln/>
              <a:effectLst/>
              <a:sp3d prstMaterial="flat"/>
            </c:spPr>
          </c:bandFmt>
          <c:bandFmt>
            <c:idx val="9"/>
            <c:spPr>
              <a:solidFill>
                <a:schemeClr val="tx1">
                  <a:lumMod val="95000"/>
                  <a:lumOff val="5000"/>
                </a:schemeClr>
              </a:solidFill>
              <a:ln/>
              <a:effectLst/>
              <a:sp3d prstMaterial="flat"/>
            </c:spPr>
          </c:bandFmt>
          <c:bandFmt>
            <c:idx val="10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  <c:bandFmt>
            <c:idx val="11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  <c:bandFmt>
            <c:idx val="12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  <c:bandFmt>
            <c:idx val="13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  <c:bandFmt>
            <c:idx val="14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</c:bandFmts>
        <c:axId val="520917008"/>
        <c:axId val="520915040"/>
        <c:axId val="435593200"/>
      </c:surfaceChart>
      <c:catAx>
        <c:axId val="52091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5040"/>
        <c:crosses val="autoZero"/>
        <c:auto val="1"/>
        <c:lblAlgn val="ctr"/>
        <c:lblOffset val="100"/>
        <c:noMultiLvlLbl val="0"/>
      </c:catAx>
      <c:valAx>
        <c:axId val="520915040"/>
        <c:scaling>
          <c:orientation val="minMax"/>
          <c:max val="96.5"/>
          <c:min val="9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7008"/>
        <c:crosses val="autoZero"/>
        <c:crossBetween val="midCat"/>
        <c:majorUnit val="0.5"/>
      </c:valAx>
      <c:serAx>
        <c:axId val="435593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504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Sheet5!$I$2</c:f>
              <c:strCache>
                <c:ptCount val="1"/>
                <c:pt idx="0">
                  <c:v>Elost 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Sheet5!$A$3:$A$13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Sheet5!$I$3:$I$13</c:f>
              <c:numCache>
                <c:formatCode>General</c:formatCode>
                <c:ptCount val="11"/>
                <c:pt idx="0">
                  <c:v>40.408299</c:v>
                </c:pt>
                <c:pt idx="1">
                  <c:v>40.346801999999997</c:v>
                </c:pt>
                <c:pt idx="2">
                  <c:v>40.310828000000001</c:v>
                </c:pt>
                <c:pt idx="3">
                  <c:v>40.289791999999998</c:v>
                </c:pt>
                <c:pt idx="4">
                  <c:v>40.270923000000003</c:v>
                </c:pt>
                <c:pt idx="5">
                  <c:v>40.249518999999999</c:v>
                </c:pt>
                <c:pt idx="6">
                  <c:v>40.236324000000003</c:v>
                </c:pt>
                <c:pt idx="7">
                  <c:v>40.227564999999998</c:v>
                </c:pt>
                <c:pt idx="8">
                  <c:v>40.221547999999999</c:v>
                </c:pt>
                <c:pt idx="9">
                  <c:v>40.217399999999998</c:v>
                </c:pt>
                <c:pt idx="10">
                  <c:v>40.214582999999998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0-4E8F-AF3E-0C56BEC3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Sheet5!$K$2</c:f>
              <c:strCache>
                <c:ptCount val="1"/>
                <c:pt idx="0">
                  <c:v>Elost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Sheet5!$A$3:$A$13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Sheet5!$K$3:$K$13</c:f>
              <c:numCache>
                <c:formatCode>General</c:formatCode>
                <c:ptCount val="11"/>
                <c:pt idx="0">
                  <c:v>1767.2417459999999</c:v>
                </c:pt>
                <c:pt idx="1">
                  <c:v>1766.914074</c:v>
                </c:pt>
                <c:pt idx="2">
                  <c:v>1766.787129</c:v>
                </c:pt>
                <c:pt idx="3">
                  <c:v>1766.7449529999999</c:v>
                </c:pt>
                <c:pt idx="4">
                  <c:v>1766.7340000000002</c:v>
                </c:pt>
                <c:pt idx="5">
                  <c:v>1766.7585790000001</c:v>
                </c:pt>
                <c:pt idx="6">
                  <c:v>1766.799268</c:v>
                </c:pt>
                <c:pt idx="7">
                  <c:v>1766.8402289999999</c:v>
                </c:pt>
                <c:pt idx="8">
                  <c:v>1766.8775009999999</c:v>
                </c:pt>
                <c:pt idx="9">
                  <c:v>1766.9101190000001</c:v>
                </c:pt>
                <c:pt idx="10">
                  <c:v>1766.9384190000001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2-424F-99B8-34AFACA3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Vbus stdev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Sheet5!$A$3:$A$13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Sheet5!$C$3:$C$13</c:f>
              <c:numCache>
                <c:formatCode>General</c:formatCode>
                <c:ptCount val="11"/>
                <c:pt idx="0">
                  <c:v>1.5894999999999999</c:v>
                </c:pt>
                <c:pt idx="1">
                  <c:v>1.6082000000000001</c:v>
                </c:pt>
                <c:pt idx="2">
                  <c:v>1.6214</c:v>
                </c:pt>
                <c:pt idx="3">
                  <c:v>1.6311</c:v>
                </c:pt>
                <c:pt idx="4">
                  <c:v>1.6385000000000001</c:v>
                </c:pt>
                <c:pt idx="5">
                  <c:v>1.649</c:v>
                </c:pt>
                <c:pt idx="6">
                  <c:v>1.6559999999999999</c:v>
                </c:pt>
                <c:pt idx="7">
                  <c:v>1.661</c:v>
                </c:pt>
                <c:pt idx="8">
                  <c:v>1.6647000000000001</c:v>
                </c:pt>
                <c:pt idx="9">
                  <c:v>1.6676</c:v>
                </c:pt>
                <c:pt idx="10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0-40B9-A6C5-91D24947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Sheet5!$G$2</c:f>
              <c:strCache>
                <c:ptCount val="1"/>
                <c:pt idx="0">
                  <c:v>E cap 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Sheet5!$A$3:$A$13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Sheet5!$G$3:$G$13</c:f>
              <c:numCache>
                <c:formatCode>General</c:formatCode>
                <c:ptCount val="11"/>
                <c:pt idx="0">
                  <c:v>-0.171182</c:v>
                </c:pt>
                <c:pt idx="1">
                  <c:v>-0.31306</c:v>
                </c:pt>
                <c:pt idx="2">
                  <c:v>-0.41176299999999999</c:v>
                </c:pt>
                <c:pt idx="3">
                  <c:v>-0.49003400000000003</c:v>
                </c:pt>
                <c:pt idx="4">
                  <c:v>-0.54341899999999999</c:v>
                </c:pt>
                <c:pt idx="5">
                  <c:v>-0.62259500000000001</c:v>
                </c:pt>
                <c:pt idx="6">
                  <c:v>-0.67249899999999996</c:v>
                </c:pt>
                <c:pt idx="7">
                  <c:v>-0.70998899999999998</c:v>
                </c:pt>
                <c:pt idx="8">
                  <c:v>-0.740815</c:v>
                </c:pt>
                <c:pt idx="9">
                  <c:v>-0.76581999999999995</c:v>
                </c:pt>
                <c:pt idx="10">
                  <c:v>-0.78761300000000001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F-4A19-A839-08B9615D3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Integration/calculation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Sheet5!$L$2</c:f>
              <c:strCache>
                <c:ptCount val="1"/>
                <c:pt idx="0">
                  <c:v>E unaccounted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Sheet5!$A$3:$A$13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Sheet5!$L$3:$L$13</c:f>
              <c:numCache>
                <c:formatCode>General</c:formatCode>
                <c:ptCount val="11"/>
                <c:pt idx="0">
                  <c:v>-0.13807699999802026</c:v>
                </c:pt>
                <c:pt idx="1">
                  <c:v>-0.13972499999999854</c:v>
                </c:pt>
                <c:pt idx="2">
                  <c:v>-0.14099299999656978</c:v>
                </c:pt>
                <c:pt idx="3">
                  <c:v>-0.14199900000130583</c:v>
                </c:pt>
                <c:pt idx="4">
                  <c:v>-0.14282400000001871</c:v>
                </c:pt>
                <c:pt idx="5">
                  <c:v>-0.14413099999887891</c:v>
                </c:pt>
                <c:pt idx="6">
                  <c:v>-0.14519000000018423</c:v>
                </c:pt>
                <c:pt idx="7">
                  <c:v>-0.14612100000317696</c:v>
                </c:pt>
                <c:pt idx="8">
                  <c:v>-0.14699500000233456</c:v>
                </c:pt>
                <c:pt idx="9">
                  <c:v>-0.14786300000309893</c:v>
                </c:pt>
                <c:pt idx="10">
                  <c:v>-0.1487470000047324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8-4AD3-800E-7D6DB910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Sheet5!$N$2</c:f>
              <c:strCache>
                <c:ptCount val="1"/>
                <c:pt idx="0">
                  <c:v>Elost w/o cap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Sheet5!$A$3:$A$13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Sheet5!$N$3:$N$13</c:f>
              <c:numCache>
                <c:formatCode>General</c:formatCode>
                <c:ptCount val="11"/>
                <c:pt idx="0">
                  <c:v>1764.5451779999999</c:v>
                </c:pt>
                <c:pt idx="1">
                  <c:v>1764.117029</c:v>
                </c:pt>
                <c:pt idx="2">
                  <c:v>1763.921527</c:v>
                </c:pt>
                <c:pt idx="3">
                  <c:v>1763.829569</c:v>
                </c:pt>
                <c:pt idx="4">
                  <c:v>1763.7807950000001</c:v>
                </c:pt>
                <c:pt idx="5">
                  <c:v>1763.751567</c:v>
                </c:pt>
                <c:pt idx="6">
                  <c:v>1763.7546219999999</c:v>
                </c:pt>
                <c:pt idx="7">
                  <c:v>1763.7674179999999</c:v>
                </c:pt>
                <c:pt idx="8">
                  <c:v>1763.782201</c:v>
                </c:pt>
                <c:pt idx="9">
                  <c:v>1763.7960270000001</c:v>
                </c:pt>
                <c:pt idx="10">
                  <c:v>1763.808059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C-4357-BAFC-1414A54D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Sheet5!$V$2</c:f>
              <c:strCache>
                <c:ptCount val="1"/>
                <c:pt idx="0">
                  <c:v>E lost DCDC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Sheet5!$A$3:$A$13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Sheet5!$V$3:$V$13</c:f>
              <c:numCache>
                <c:formatCode>General</c:formatCode>
                <c:ptCount val="11"/>
                <c:pt idx="0">
                  <c:v>97.560895836827981</c:v>
                </c:pt>
                <c:pt idx="1">
                  <c:v>97.558237401871523</c:v>
                </c:pt>
                <c:pt idx="2">
                  <c:v>97.556217764364305</c:v>
                </c:pt>
                <c:pt idx="3">
                  <c:v>97.554532366053408</c:v>
                </c:pt>
                <c:pt idx="4">
                  <c:v>97.553444491360892</c:v>
                </c:pt>
                <c:pt idx="5">
                  <c:v>97.551644490981687</c:v>
                </c:pt>
                <c:pt idx="6">
                  <c:v>97.55031764027197</c:v>
                </c:pt>
                <c:pt idx="7">
                  <c:v>97.549276086807964</c:v>
                </c:pt>
                <c:pt idx="8">
                  <c:v>97.548395518337642</c:v>
                </c:pt>
                <c:pt idx="9">
                  <c:v>97.54761198467051</c:v>
                </c:pt>
                <c:pt idx="10">
                  <c:v>97.546890002848471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A3-45E4-BF0A-E685AC720043}"/>
            </c:ext>
          </c:extLst>
        </c:ser>
        <c:ser>
          <c:idx val="0"/>
          <c:order val="1"/>
          <c:tx>
            <c:strRef>
              <c:f>Sheet5!$U$2</c:f>
              <c:strCache>
                <c:ptCount val="1"/>
                <c:pt idx="0">
                  <c:v>E lost Batt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Sheet5!$A$3:$A$13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Sheet5!$U$3:$U$13</c:f>
              <c:numCache>
                <c:formatCode>General</c:formatCode>
                <c:ptCount val="11"/>
                <c:pt idx="0">
                  <c:v>2.2865179080032894</c:v>
                </c:pt>
                <c:pt idx="1">
                  <c:v>2.2834614650310376</c:v>
                </c:pt>
                <c:pt idx="2">
                  <c:v>2.2815894081601047</c:v>
                </c:pt>
                <c:pt idx="3">
                  <c:v>2.2804532103848043</c:v>
                </c:pt>
                <c:pt idx="4">
                  <c:v>2.2793993323273343</c:v>
                </c:pt>
                <c:pt idx="5">
                  <c:v>2.2781561373700283</c:v>
                </c:pt>
                <c:pt idx="6">
                  <c:v>2.2773568411960654</c:v>
                </c:pt>
                <c:pt idx="7">
                  <c:v>2.2768083010407842</c:v>
                </c:pt>
                <c:pt idx="8">
                  <c:v>2.2764197278665783</c:v>
                </c:pt>
                <c:pt idx="9">
                  <c:v>2.2761429439750689</c:v>
                </c:pt>
                <c:pt idx="10">
                  <c:v>2.2759470600429563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3-45E4-BF0A-E685AC720043}"/>
            </c:ext>
          </c:extLst>
        </c:ser>
        <c:ser>
          <c:idx val="2"/>
          <c:order val="2"/>
          <c:tx>
            <c:strRef>
              <c:f>Sheet5!$W$2</c:f>
              <c:strCache>
                <c:ptCount val="1"/>
                <c:pt idx="0">
                  <c:v>E lost cap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Sheet5!$A$3:$A$13</c:f>
              <c:numCache>
                <c:formatCode>General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</c:numCache>
            </c:numRef>
          </c:xVal>
          <c:yVal>
            <c:numRef>
              <c:f>Sheet5!$W$3:$W$13</c:f>
              <c:numCache>
                <c:formatCode>General</c:formatCode>
                <c:ptCount val="11"/>
                <c:pt idx="0">
                  <c:v>0.15258625516873683</c:v>
                </c:pt>
                <c:pt idx="1">
                  <c:v>0.1583011330974321</c:v>
                </c:pt>
                <c:pt idx="2">
                  <c:v>0.16219282747559566</c:v>
                </c:pt>
                <c:pt idx="3">
                  <c:v>0.16501442356179186</c:v>
                </c:pt>
                <c:pt idx="4">
                  <c:v>0.16715617631177074</c:v>
                </c:pt>
                <c:pt idx="5">
                  <c:v>0.17019937164827545</c:v>
                </c:pt>
                <c:pt idx="6">
                  <c:v>0.17232551853196718</c:v>
                </c:pt>
                <c:pt idx="7">
                  <c:v>0.17391561215125581</c:v>
                </c:pt>
                <c:pt idx="8">
                  <c:v>0.1751847537957868</c:v>
                </c:pt>
                <c:pt idx="9">
                  <c:v>0.176245071354419</c:v>
                </c:pt>
                <c:pt idx="10">
                  <c:v>0.17716293710856257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A3-45E4-BF0A-E685AC720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77080"/>
        <c:axId val="504278720"/>
      </c:scatterChart>
      <c:valAx>
        <c:axId val="504277080"/>
        <c:scaling>
          <c:orientation val="minMax"/>
          <c:max val="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78720"/>
        <c:crosses val="max"/>
        <c:crossBetween val="midCat"/>
      </c:valAx>
      <c:valAx>
        <c:axId val="504278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7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 25V efficiency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Sheet1!$I$70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/>
            <a:effectLst/>
            <a:sp3d prstMaterial="flat"/>
          </c:spPr>
          <c:cat>
            <c:numRef>
              <c:f>Sheet1!$T$69:$W$69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cat>
          <c:val>
            <c:numRef>
              <c:f>Sheet1!$T$70:$W$70</c:f>
              <c:numCache>
                <c:formatCode>General</c:formatCode>
                <c:ptCount val="4"/>
                <c:pt idx="0">
                  <c:v>93.82</c:v>
                </c:pt>
                <c:pt idx="1">
                  <c:v>94.97</c:v>
                </c:pt>
                <c:pt idx="2">
                  <c:v>95.4</c:v>
                </c:pt>
                <c:pt idx="3">
                  <c:v>95.26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E-4718-886E-FA5D2DD5B039}"/>
            </c:ext>
          </c:extLst>
        </c:ser>
        <c:ser>
          <c:idx val="1"/>
          <c:order val="1"/>
          <c:tx>
            <c:strRef>
              <c:f>Sheet1!$I$71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/>
            <a:effectLst/>
            <a:sp3d prstMaterial="flat"/>
          </c:spPr>
          <c:cat>
            <c:numRef>
              <c:f>Sheet1!$T$69:$W$69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cat>
          <c:val>
            <c:numRef>
              <c:f>Sheet1!$T$71:$W$71</c:f>
              <c:numCache>
                <c:formatCode>General</c:formatCode>
                <c:ptCount val="4"/>
                <c:pt idx="0">
                  <c:v>93.87</c:v>
                </c:pt>
                <c:pt idx="1">
                  <c:v>95.06</c:v>
                </c:pt>
                <c:pt idx="2">
                  <c:v>95.49</c:v>
                </c:pt>
                <c:pt idx="3">
                  <c:v>95.33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E-4718-886E-FA5D2DD5B039}"/>
            </c:ext>
          </c:extLst>
        </c:ser>
        <c:ser>
          <c:idx val="2"/>
          <c:order val="2"/>
          <c:tx>
            <c:strRef>
              <c:f>Sheet1!$I$72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/>
            <a:effectLst/>
            <a:sp3d prstMaterial="flat"/>
          </c:spPr>
          <c:cat>
            <c:numRef>
              <c:f>Sheet1!$T$69:$W$69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cat>
          <c:val>
            <c:numRef>
              <c:f>Sheet1!$T$72:$W$72</c:f>
              <c:numCache>
                <c:formatCode>General</c:formatCode>
                <c:ptCount val="4"/>
                <c:pt idx="0">
                  <c:v>93.48</c:v>
                </c:pt>
                <c:pt idx="1">
                  <c:v>95.44</c:v>
                </c:pt>
                <c:pt idx="2">
                  <c:v>96.06</c:v>
                </c:pt>
                <c:pt idx="3">
                  <c:v>95.62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E-4718-886E-FA5D2DD5B039}"/>
            </c:ext>
          </c:extLst>
        </c:ser>
        <c:ser>
          <c:idx val="3"/>
          <c:order val="3"/>
          <c:tx>
            <c:strRef>
              <c:f>Sheet1!$I$73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/>
            <a:effectLst/>
            <a:sp3d prstMaterial="flat"/>
          </c:spPr>
          <c:cat>
            <c:numRef>
              <c:f>Sheet1!$T$69:$W$69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cat>
          <c:val>
            <c:numRef>
              <c:f>Sheet1!$T$73:$W$73</c:f>
              <c:numCache>
                <c:formatCode>General</c:formatCode>
                <c:ptCount val="4"/>
                <c:pt idx="0">
                  <c:v>92.55</c:v>
                </c:pt>
                <c:pt idx="1">
                  <c:v>94.81</c:v>
                </c:pt>
                <c:pt idx="2">
                  <c:v>95.88</c:v>
                </c:pt>
                <c:pt idx="3">
                  <c:v>95.26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E-4718-886E-FA5D2DD5B039}"/>
            </c:ext>
          </c:extLst>
        </c:ser>
        <c:bandFmts>
          <c:bandFmt>
            <c:idx val="0"/>
            <c:spPr>
              <a:solidFill>
                <a:srgbClr val="002060"/>
              </a:solidFill>
              <a:ln/>
              <a:effectLst/>
              <a:sp3d prstMaterial="flat"/>
            </c:spPr>
          </c:bandFmt>
          <c:bandFmt>
            <c:idx val="1"/>
            <c:spPr>
              <a:solidFill>
                <a:srgbClr val="0070C0"/>
              </a:solidFill>
              <a:ln/>
              <a:effectLst/>
              <a:sp3d prstMaterial="flat"/>
            </c:spPr>
          </c:bandFmt>
          <c:bandFmt>
            <c:idx val="2"/>
            <c:spPr>
              <a:solidFill>
                <a:srgbClr val="00B0F0"/>
              </a:solidFill>
              <a:ln/>
              <a:effectLst/>
              <a:sp3d prstMaterial="flat"/>
            </c:spPr>
          </c:bandFmt>
          <c:bandFmt>
            <c:idx val="3"/>
            <c:spPr>
              <a:solidFill>
                <a:srgbClr val="00B050"/>
              </a:solidFill>
              <a:ln/>
              <a:effectLst/>
              <a:sp3d prstMaterial="flat"/>
            </c:spPr>
          </c:bandFmt>
          <c:bandFmt>
            <c:idx val="4"/>
            <c:spPr>
              <a:solidFill>
                <a:srgbClr val="92D050"/>
              </a:solidFill>
              <a:ln/>
              <a:effectLst/>
              <a:sp3d prstMaterial="flat"/>
            </c:spPr>
          </c:bandFmt>
          <c:bandFmt>
            <c:idx val="5"/>
            <c:spPr>
              <a:solidFill>
                <a:srgbClr val="FFFF00"/>
              </a:solidFill>
              <a:ln/>
              <a:effectLst/>
              <a:sp3d prstMaterial="flat"/>
            </c:spPr>
          </c:bandFmt>
          <c:bandFmt>
            <c:idx val="6"/>
            <c:spPr>
              <a:solidFill>
                <a:srgbClr val="FFC000"/>
              </a:solidFill>
              <a:ln/>
              <a:effectLst/>
              <a:sp3d prstMaterial="flat"/>
            </c:spPr>
          </c:bandFmt>
          <c:bandFmt>
            <c:idx val="7"/>
            <c:spPr>
              <a:solidFill>
                <a:srgbClr val="FF0000"/>
              </a:solidFill>
              <a:ln/>
              <a:effectLst/>
              <a:sp3d prstMaterial="flat"/>
            </c:spPr>
          </c:bandFmt>
          <c:bandFmt>
            <c:idx val="8"/>
            <c:spPr>
              <a:solidFill>
                <a:srgbClr val="C00000"/>
              </a:solidFill>
              <a:ln/>
              <a:effectLst/>
              <a:sp3d prstMaterial="flat"/>
            </c:spPr>
          </c:bandFmt>
          <c:bandFmt>
            <c:idx val="9"/>
            <c:spPr>
              <a:solidFill>
                <a:schemeClr val="tx1">
                  <a:lumMod val="95000"/>
                  <a:lumOff val="5000"/>
                </a:schemeClr>
              </a:solidFill>
              <a:ln/>
              <a:effectLst/>
              <a:sp3d prstMaterial="flat"/>
            </c:spPr>
          </c:bandFmt>
          <c:bandFmt>
            <c:idx val="10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  <c:bandFmt>
            <c:idx val="11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  <c:bandFmt>
            <c:idx val="12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  <c:bandFmt>
            <c:idx val="13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  <c:bandFmt>
            <c:idx val="14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</c:bandFmts>
        <c:axId val="520917008"/>
        <c:axId val="520915040"/>
        <c:axId val="435593200"/>
      </c:surfaceChart>
      <c:catAx>
        <c:axId val="52091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5040"/>
        <c:crosses val="autoZero"/>
        <c:auto val="1"/>
        <c:lblAlgn val="ctr"/>
        <c:lblOffset val="100"/>
        <c:noMultiLvlLbl val="0"/>
      </c:catAx>
      <c:valAx>
        <c:axId val="520915040"/>
        <c:scaling>
          <c:orientation val="minMax"/>
          <c:max val="96.5"/>
          <c:min val="9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7008"/>
        <c:crosses val="autoZero"/>
        <c:crossBetween val="midCat"/>
        <c:majorUnit val="0.5"/>
      </c:valAx>
      <c:serAx>
        <c:axId val="435593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504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 30V efficiency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Sheet1!$I$70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/>
            <a:effectLst/>
            <a:sp3d prstMaterial="flat"/>
          </c:spPr>
          <c:cat>
            <c:numRef>
              <c:f>Sheet1!$Y$69:$AB$69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cat>
          <c:val>
            <c:numRef>
              <c:f>Sheet1!$Y$70:$AB$70</c:f>
              <c:numCache>
                <c:formatCode>General</c:formatCode>
                <c:ptCount val="4"/>
                <c:pt idx="0">
                  <c:v>92.34</c:v>
                </c:pt>
                <c:pt idx="1">
                  <c:v>94.55</c:v>
                </c:pt>
                <c:pt idx="2">
                  <c:v>95.4</c:v>
                </c:pt>
                <c:pt idx="3">
                  <c:v>95.92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4-4F16-B910-EC1884DC139F}"/>
            </c:ext>
          </c:extLst>
        </c:ser>
        <c:ser>
          <c:idx val="1"/>
          <c:order val="1"/>
          <c:tx>
            <c:strRef>
              <c:f>Sheet1!$I$71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/>
            <a:effectLst/>
            <a:sp3d prstMaterial="flat"/>
          </c:spPr>
          <c:cat>
            <c:numRef>
              <c:f>Sheet1!$Y$69:$AB$69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cat>
          <c:val>
            <c:numRef>
              <c:f>Sheet1!$Y$71:$AB$71</c:f>
              <c:numCache>
                <c:formatCode>General</c:formatCode>
                <c:ptCount val="4"/>
                <c:pt idx="0">
                  <c:v>93</c:v>
                </c:pt>
                <c:pt idx="1">
                  <c:v>95.64</c:v>
                </c:pt>
                <c:pt idx="2">
                  <c:v>96</c:v>
                </c:pt>
                <c:pt idx="3">
                  <c:v>95.97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4-4F16-B910-EC1884DC139F}"/>
            </c:ext>
          </c:extLst>
        </c:ser>
        <c:ser>
          <c:idx val="2"/>
          <c:order val="2"/>
          <c:tx>
            <c:strRef>
              <c:f>Sheet1!$I$72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/>
            <a:effectLst/>
            <a:sp3d prstMaterial="flat"/>
          </c:spPr>
          <c:cat>
            <c:numRef>
              <c:f>Sheet1!$Y$69:$AB$69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cat>
          <c:val>
            <c:numRef>
              <c:f>Sheet1!$Y$72:$AB$72</c:f>
              <c:numCache>
                <c:formatCode>General</c:formatCode>
                <c:ptCount val="4"/>
                <c:pt idx="0">
                  <c:v>92.84</c:v>
                </c:pt>
                <c:pt idx="1">
                  <c:v>95.57</c:v>
                </c:pt>
                <c:pt idx="2">
                  <c:v>96.06</c:v>
                </c:pt>
                <c:pt idx="3">
                  <c:v>95.99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4-4F16-B910-EC1884DC139F}"/>
            </c:ext>
          </c:extLst>
        </c:ser>
        <c:ser>
          <c:idx val="3"/>
          <c:order val="3"/>
          <c:tx>
            <c:strRef>
              <c:f>Sheet1!$I$73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/>
            <a:effectLst/>
            <a:sp3d prstMaterial="flat"/>
          </c:spPr>
          <c:cat>
            <c:numRef>
              <c:f>Sheet1!$Y$69:$AB$69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cat>
          <c:val>
            <c:numRef>
              <c:f>Sheet1!$Y$73:$AB$73</c:f>
              <c:numCache>
                <c:formatCode>General</c:formatCode>
                <c:ptCount val="4"/>
                <c:pt idx="0">
                  <c:v>92</c:v>
                </c:pt>
                <c:pt idx="1">
                  <c:v>95.26</c:v>
                </c:pt>
                <c:pt idx="2">
                  <c:v>95.88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4-4F16-B910-EC1884DC139F}"/>
            </c:ext>
          </c:extLst>
        </c:ser>
        <c:bandFmts>
          <c:bandFmt>
            <c:idx val="0"/>
            <c:spPr>
              <a:solidFill>
                <a:srgbClr val="002060"/>
              </a:solidFill>
              <a:ln/>
              <a:effectLst/>
              <a:sp3d prstMaterial="flat"/>
            </c:spPr>
          </c:bandFmt>
          <c:bandFmt>
            <c:idx val="1"/>
            <c:spPr>
              <a:solidFill>
                <a:srgbClr val="0070C0"/>
              </a:solidFill>
              <a:ln/>
              <a:effectLst/>
              <a:sp3d prstMaterial="flat"/>
            </c:spPr>
          </c:bandFmt>
          <c:bandFmt>
            <c:idx val="2"/>
            <c:spPr>
              <a:solidFill>
                <a:srgbClr val="00B0F0"/>
              </a:solidFill>
              <a:ln/>
              <a:effectLst/>
              <a:sp3d prstMaterial="flat"/>
            </c:spPr>
          </c:bandFmt>
          <c:bandFmt>
            <c:idx val="3"/>
            <c:spPr>
              <a:solidFill>
                <a:srgbClr val="00B050"/>
              </a:solidFill>
              <a:ln/>
              <a:effectLst/>
              <a:sp3d prstMaterial="flat"/>
            </c:spPr>
          </c:bandFmt>
          <c:bandFmt>
            <c:idx val="4"/>
            <c:spPr>
              <a:solidFill>
                <a:srgbClr val="92D050"/>
              </a:solidFill>
              <a:ln/>
              <a:effectLst/>
              <a:sp3d prstMaterial="flat"/>
            </c:spPr>
          </c:bandFmt>
          <c:bandFmt>
            <c:idx val="5"/>
            <c:spPr>
              <a:solidFill>
                <a:srgbClr val="FFFF00"/>
              </a:solidFill>
              <a:ln/>
              <a:effectLst/>
              <a:sp3d prstMaterial="flat"/>
            </c:spPr>
          </c:bandFmt>
          <c:bandFmt>
            <c:idx val="6"/>
            <c:spPr>
              <a:solidFill>
                <a:srgbClr val="FFC000"/>
              </a:solidFill>
              <a:ln/>
              <a:effectLst/>
              <a:sp3d prstMaterial="flat"/>
            </c:spPr>
          </c:bandFmt>
          <c:bandFmt>
            <c:idx val="7"/>
            <c:spPr>
              <a:solidFill>
                <a:srgbClr val="FF0000"/>
              </a:solidFill>
              <a:ln/>
              <a:effectLst/>
              <a:sp3d prstMaterial="flat"/>
            </c:spPr>
          </c:bandFmt>
          <c:bandFmt>
            <c:idx val="8"/>
            <c:spPr>
              <a:solidFill>
                <a:srgbClr val="C00000"/>
              </a:solidFill>
              <a:ln/>
              <a:effectLst/>
              <a:sp3d prstMaterial="flat"/>
            </c:spPr>
          </c:bandFmt>
          <c:bandFmt>
            <c:idx val="9"/>
            <c:spPr>
              <a:solidFill>
                <a:schemeClr val="tx1">
                  <a:lumMod val="95000"/>
                  <a:lumOff val="5000"/>
                </a:schemeClr>
              </a:solidFill>
              <a:ln/>
              <a:effectLst/>
              <a:sp3d prstMaterial="flat"/>
            </c:spPr>
          </c:bandFmt>
          <c:bandFmt>
            <c:idx val="10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  <c:bandFmt>
            <c:idx val="11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  <c:bandFmt>
            <c:idx val="12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  <c:bandFmt>
            <c:idx val="13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  <c:bandFmt>
            <c:idx val="14"/>
            <c:spPr>
              <a:solidFill>
                <a:schemeClr val="accent3">
                  <a:shade val="41000"/>
                </a:schemeClr>
              </a:solidFill>
              <a:ln/>
              <a:effectLst/>
              <a:sp3d prstMaterial="flat"/>
            </c:spPr>
          </c:bandFmt>
        </c:bandFmts>
        <c:axId val="520917008"/>
        <c:axId val="520915040"/>
        <c:axId val="435593200"/>
      </c:surfaceChart>
      <c:catAx>
        <c:axId val="52091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5040"/>
        <c:crosses val="autoZero"/>
        <c:auto val="1"/>
        <c:lblAlgn val="ctr"/>
        <c:lblOffset val="100"/>
        <c:noMultiLvlLbl val="0"/>
      </c:catAx>
      <c:valAx>
        <c:axId val="520915040"/>
        <c:scaling>
          <c:orientation val="minMax"/>
          <c:max val="96.5"/>
          <c:min val="9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7008"/>
        <c:crosses val="autoZero"/>
        <c:crossBetween val="midCat"/>
        <c:majorUnit val="0.5"/>
      </c:valAx>
      <c:serAx>
        <c:axId val="435593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1504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Sheet1!$E$2:$E$65</c:f>
              <c:numCache>
                <c:formatCode>General</c:formatCode>
                <c:ptCount val="4"/>
                <c:pt idx="0">
                  <c:v>47.274999999999999</c:v>
                </c:pt>
                <c:pt idx="1">
                  <c:v>143.46</c:v>
                </c:pt>
                <c:pt idx="2">
                  <c:v>238.92500000000001</c:v>
                </c:pt>
                <c:pt idx="3">
                  <c:v>333.41</c:v>
                </c:pt>
              </c:numCache>
            </c:numRef>
          </c:xVal>
          <c:yVal>
            <c:numRef>
              <c:f>Sheet1!$A$2:$A$65</c:f>
              <c:numCache>
                <c:formatCode>General</c:formatCode>
                <c:ptCount val="4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C-4849-B0DD-7CAD3115F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66448"/>
        <c:axId val="249467760"/>
      </c:scatterChart>
      <c:valAx>
        <c:axId val="2494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67760"/>
        <c:crosses val="autoZero"/>
        <c:crossBetween val="midCat"/>
      </c:valAx>
      <c:valAx>
        <c:axId val="2494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6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Sheet2!$A$3:$A$9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</c:numCache>
            </c:numRef>
          </c:xVal>
          <c:yVal>
            <c:numRef>
              <c:f>Sheet2!$B$3:$B$9</c:f>
              <c:numCache>
                <c:formatCode>General</c:formatCode>
                <c:ptCount val="7"/>
                <c:pt idx="0">
                  <c:v>18.581299999999999</c:v>
                </c:pt>
                <c:pt idx="1">
                  <c:v>19.578499999999998</c:v>
                </c:pt>
                <c:pt idx="2">
                  <c:v>20.533899999999999</c:v>
                </c:pt>
                <c:pt idx="3">
                  <c:v>21.5291</c:v>
                </c:pt>
                <c:pt idx="4">
                  <c:v>22.5243</c:v>
                </c:pt>
                <c:pt idx="5">
                  <c:v>23.519400000000001</c:v>
                </c:pt>
                <c:pt idx="6">
                  <c:v>24.514600000000002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B-4603-A6CC-02B99D7D6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26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DCDC effavg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9814814814814815E-2"/>
                  <c:y val="0.2632638888888889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Sheet2!$A$4:$A$9</c:f>
              <c:numCache>
                <c:formatCode>General</c:formatCod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Sheet2!$D$4:$D$9</c:f>
              <c:numCache>
                <c:formatCode>General</c:formatCode>
                <c:ptCount val="6"/>
                <c:pt idx="0">
                  <c:v>95.254833000000005</c:v>
                </c:pt>
                <c:pt idx="1">
                  <c:v>95.334179000000006</c:v>
                </c:pt>
                <c:pt idx="2">
                  <c:v>95.382855000000006</c:v>
                </c:pt>
                <c:pt idx="3">
                  <c:v>95.406588999999997</c:v>
                </c:pt>
                <c:pt idx="4">
                  <c:v>95.408146000000002</c:v>
                </c:pt>
                <c:pt idx="5">
                  <c:v>95.390411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1-49A4-A201-495E44F42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26"/>
          <c:min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E MB 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Sheet2!$A$5:$A$9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numCache>
            </c:numRef>
          </c:xVal>
          <c:yVal>
            <c:numRef>
              <c:f>Sheet2!$E$5:$E$9</c:f>
              <c:numCache>
                <c:formatCode>General</c:formatCode>
                <c:ptCount val="5"/>
                <c:pt idx="0">
                  <c:v>35547.209047999997</c:v>
                </c:pt>
                <c:pt idx="1">
                  <c:v>35528.294320000001</c:v>
                </c:pt>
                <c:pt idx="2">
                  <c:v>35519.484913</c:v>
                </c:pt>
                <c:pt idx="3">
                  <c:v>35519.365328</c:v>
                </c:pt>
                <c:pt idx="4">
                  <c:v>35526.604916999997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F-44D1-B5F6-D3C05E700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26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Elost DCDC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7476669582968797E-2"/>
                  <c:y val="-0.294039807524059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Sheet2!$A$5:$A$9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</c:numCache>
            </c:numRef>
          </c:xVal>
          <c:yVal>
            <c:numRef>
              <c:f>Sheet2!$J$5:$J$9</c:f>
              <c:numCache>
                <c:formatCode>General</c:formatCode>
                <c:ptCount val="5"/>
                <c:pt idx="0">
                  <c:v>1750.3396110000001</c:v>
                </c:pt>
                <c:pt idx="1">
                  <c:v>1732.511285</c:v>
                </c:pt>
                <c:pt idx="2">
                  <c:v>1724.1369030000001</c:v>
                </c:pt>
                <c:pt idx="3">
                  <c:v>1724.055331</c:v>
                </c:pt>
                <c:pt idx="4">
                  <c:v>1731.083566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E-4C4A-8F16-5E6434D7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900624"/>
        <c:axId val="405900296"/>
      </c:scatterChart>
      <c:valAx>
        <c:axId val="405900624"/>
        <c:scaling>
          <c:orientation val="minMax"/>
          <c:max val="26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296"/>
        <c:crosses val="autoZero"/>
        <c:crossBetween val="midCat"/>
      </c:valAx>
      <c:valAx>
        <c:axId val="4059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0062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73</xdr:row>
      <xdr:rowOff>76199</xdr:rowOff>
    </xdr:from>
    <xdr:to>
      <xdr:col>13</xdr:col>
      <xdr:colOff>0</xdr:colOff>
      <xdr:row>87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73</xdr:row>
      <xdr:rowOff>76200</xdr:rowOff>
    </xdr:from>
    <xdr:to>
      <xdr:col>18</xdr:col>
      <xdr:colOff>9525</xdr:colOff>
      <xdr:row>87</xdr:row>
      <xdr:rowOff>161925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73</xdr:row>
      <xdr:rowOff>66675</xdr:rowOff>
    </xdr:from>
    <xdr:to>
      <xdr:col>23</xdr:col>
      <xdr:colOff>0</xdr:colOff>
      <xdr:row>87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</xdr:colOff>
      <xdr:row>73</xdr:row>
      <xdr:rowOff>66675</xdr:rowOff>
    </xdr:from>
    <xdr:to>
      <xdr:col>28</xdr:col>
      <xdr:colOff>9525</xdr:colOff>
      <xdr:row>87</xdr:row>
      <xdr:rowOff>152400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65</xdr:row>
      <xdr:rowOff>152400</xdr:rowOff>
    </xdr:from>
    <xdr:to>
      <xdr:col>7</xdr:col>
      <xdr:colOff>361950</xdr:colOff>
      <xdr:row>78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84533</xdr:colOff>
      <xdr:row>9</xdr:row>
      <xdr:rowOff>180975</xdr:rowOff>
    </xdr:from>
    <xdr:to>
      <xdr:col>4</xdr:col>
      <xdr:colOff>284558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757830</xdr:colOff>
      <xdr:row>10</xdr:row>
      <xdr:rowOff>0</xdr:rowOff>
    </xdr:from>
    <xdr:to>
      <xdr:col>11</xdr:col>
      <xdr:colOff>529230</xdr:colOff>
      <xdr:row>19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347064</xdr:colOff>
      <xdr:row>20</xdr:row>
      <xdr:rowOff>0</xdr:rowOff>
    </xdr:from>
    <xdr:to>
      <xdr:col>7</xdr:col>
      <xdr:colOff>689964</xdr:colOff>
      <xdr:row>29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84533</xdr:colOff>
      <xdr:row>30</xdr:row>
      <xdr:rowOff>28575</xdr:rowOff>
    </xdr:from>
    <xdr:to>
      <xdr:col>4</xdr:col>
      <xdr:colOff>284558</xdr:colOff>
      <xdr:row>39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347064</xdr:colOff>
      <xdr:row>30</xdr:row>
      <xdr:rowOff>28575</xdr:rowOff>
    </xdr:from>
    <xdr:to>
      <xdr:col>7</xdr:col>
      <xdr:colOff>689964</xdr:colOff>
      <xdr:row>39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757830</xdr:colOff>
      <xdr:row>30</xdr:row>
      <xdr:rowOff>28575</xdr:rowOff>
    </xdr:from>
    <xdr:to>
      <xdr:col>11</xdr:col>
      <xdr:colOff>529230</xdr:colOff>
      <xdr:row>39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84533</xdr:colOff>
      <xdr:row>20</xdr:row>
      <xdr:rowOff>19050</xdr:rowOff>
    </xdr:from>
    <xdr:to>
      <xdr:col>4</xdr:col>
      <xdr:colOff>284558</xdr:colOff>
      <xdr:row>29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347064</xdr:colOff>
      <xdr:row>10</xdr:row>
      <xdr:rowOff>0</xdr:rowOff>
    </xdr:from>
    <xdr:to>
      <xdr:col>7</xdr:col>
      <xdr:colOff>689964</xdr:colOff>
      <xdr:row>19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20</xdr:row>
      <xdr:rowOff>9525</xdr:rowOff>
    </xdr:from>
    <xdr:to>
      <xdr:col>11</xdr:col>
      <xdr:colOff>771525</xdr:colOff>
      <xdr:row>29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46433</xdr:colOff>
      <xdr:row>14</xdr:row>
      <xdr:rowOff>9525</xdr:rowOff>
    </xdr:from>
    <xdr:to>
      <xdr:col>4</xdr:col>
      <xdr:colOff>246458</xdr:colOff>
      <xdr:row>23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719730</xdr:colOff>
      <xdr:row>14</xdr:row>
      <xdr:rowOff>19050</xdr:rowOff>
    </xdr:from>
    <xdr:to>
      <xdr:col>11</xdr:col>
      <xdr:colOff>491130</xdr:colOff>
      <xdr:row>23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299439</xdr:colOff>
      <xdr:row>23</xdr:row>
      <xdr:rowOff>180975</xdr:rowOff>
    </xdr:from>
    <xdr:to>
      <xdr:col>7</xdr:col>
      <xdr:colOff>642339</xdr:colOff>
      <xdr:row>33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46433</xdr:colOff>
      <xdr:row>34</xdr:row>
      <xdr:rowOff>47625</xdr:rowOff>
    </xdr:from>
    <xdr:to>
      <xdr:col>4</xdr:col>
      <xdr:colOff>246458</xdr:colOff>
      <xdr:row>43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747114</xdr:colOff>
      <xdr:row>34</xdr:row>
      <xdr:rowOff>47625</xdr:rowOff>
    </xdr:from>
    <xdr:to>
      <xdr:col>11</xdr:col>
      <xdr:colOff>518514</xdr:colOff>
      <xdr:row>43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300630</xdr:colOff>
      <xdr:row>34</xdr:row>
      <xdr:rowOff>38100</xdr:rowOff>
    </xdr:from>
    <xdr:to>
      <xdr:col>7</xdr:col>
      <xdr:colOff>643530</xdr:colOff>
      <xdr:row>43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646508</xdr:colOff>
      <xdr:row>24</xdr:row>
      <xdr:rowOff>85725</xdr:rowOff>
    </xdr:from>
    <xdr:to>
      <xdr:col>15</xdr:col>
      <xdr:colOff>303608</xdr:colOff>
      <xdr:row>34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308964</xdr:colOff>
      <xdr:row>14</xdr:row>
      <xdr:rowOff>19050</xdr:rowOff>
    </xdr:from>
    <xdr:to>
      <xdr:col>7</xdr:col>
      <xdr:colOff>651864</xdr:colOff>
      <xdr:row>23</xdr:row>
      <xdr:rowOff>133350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19050</xdr:colOff>
      <xdr:row>24</xdr:row>
      <xdr:rowOff>0</xdr:rowOff>
    </xdr:from>
    <xdr:to>
      <xdr:col>11</xdr:col>
      <xdr:colOff>552450</xdr:colOff>
      <xdr:row>33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</xdr:colOff>
      <xdr:row>24</xdr:row>
      <xdr:rowOff>9525</xdr:rowOff>
    </xdr:from>
    <xdr:to>
      <xdr:col>4</xdr:col>
      <xdr:colOff>190500</xdr:colOff>
      <xdr:row>33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609600</xdr:colOff>
      <xdr:row>14</xdr:row>
      <xdr:rowOff>133350</xdr:rowOff>
    </xdr:from>
    <xdr:to>
      <xdr:col>15</xdr:col>
      <xdr:colOff>266700</xdr:colOff>
      <xdr:row>24</xdr:row>
      <xdr:rowOff>57150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609602</xdr:colOff>
      <xdr:row>34</xdr:row>
      <xdr:rowOff>57150</xdr:rowOff>
    </xdr:from>
    <xdr:to>
      <xdr:col>15</xdr:col>
      <xdr:colOff>314326</xdr:colOff>
      <xdr:row>44</xdr:row>
      <xdr:rowOff>66676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AB73"/>
  <sheetViews>
    <sheetView zoomScaleNormal="100" workbookViewId="0">
      <selection activeCell="M64" sqref="M64"/>
    </sheetView>
  </sheetViews>
  <sheetFormatPr defaultRowHeight="15" x14ac:dyDescent="0.25"/>
  <cols>
    <col min="1" max="1" width="6.140625" bestFit="1" customWidth="1"/>
    <col min="2" max="2" width="6.28515625" bestFit="1" customWidth="1"/>
    <col min="3" max="3" width="7.5703125" bestFit="1" customWidth="1"/>
    <col min="4" max="4" width="6" bestFit="1" customWidth="1"/>
  </cols>
  <sheetData>
    <row r="1" spans="1:8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8" hidden="1" x14ac:dyDescent="0.25">
      <c r="A2" s="3">
        <v>50</v>
      </c>
      <c r="B2" s="3">
        <v>15</v>
      </c>
      <c r="C2" s="3">
        <v>15</v>
      </c>
      <c r="D2" s="3">
        <v>92</v>
      </c>
      <c r="E2" s="3">
        <f>A2*D2/100</f>
        <v>46</v>
      </c>
      <c r="F2" s="3">
        <f>A2-E2</f>
        <v>4</v>
      </c>
    </row>
    <row r="3" spans="1:8" hidden="1" x14ac:dyDescent="0.25">
      <c r="A3" s="3">
        <v>150</v>
      </c>
      <c r="B3" s="3">
        <v>15</v>
      </c>
      <c r="C3" s="3">
        <v>15</v>
      </c>
      <c r="D3" s="3">
        <v>93</v>
      </c>
      <c r="E3" s="3">
        <f t="shared" ref="E3:E65" si="0">A3*D3/100</f>
        <v>139.5</v>
      </c>
      <c r="F3" s="3">
        <f t="shared" ref="F3:F65" si="1">A3-E3</f>
        <v>10.5</v>
      </c>
    </row>
    <row r="4" spans="1:8" hidden="1" x14ac:dyDescent="0.25">
      <c r="A4" s="3">
        <v>250</v>
      </c>
      <c r="B4" s="3">
        <v>15</v>
      </c>
      <c r="C4" s="3">
        <v>15</v>
      </c>
      <c r="D4" s="3">
        <v>93</v>
      </c>
      <c r="E4" s="3">
        <f t="shared" si="0"/>
        <v>232.5</v>
      </c>
      <c r="F4" s="3">
        <f t="shared" si="1"/>
        <v>17.5</v>
      </c>
      <c r="H4" s="1"/>
    </row>
    <row r="5" spans="1:8" hidden="1" x14ac:dyDescent="0.25">
      <c r="A5" s="3">
        <v>350</v>
      </c>
      <c r="B5" s="3">
        <v>15</v>
      </c>
      <c r="C5" s="3">
        <v>15</v>
      </c>
      <c r="D5" s="3">
        <v>92</v>
      </c>
      <c r="E5" s="3">
        <f t="shared" si="0"/>
        <v>322</v>
      </c>
      <c r="F5" s="3">
        <f t="shared" si="1"/>
        <v>28</v>
      </c>
      <c r="H5" s="1"/>
    </row>
    <row r="6" spans="1:8" hidden="1" x14ac:dyDescent="0.25">
      <c r="A6" s="3">
        <v>50</v>
      </c>
      <c r="B6" s="3">
        <v>15</v>
      </c>
      <c r="C6" s="3">
        <v>20</v>
      </c>
      <c r="D6" s="3">
        <v>92.87</v>
      </c>
      <c r="E6" s="3">
        <f t="shared" si="0"/>
        <v>46.435000000000002</v>
      </c>
      <c r="F6" s="3">
        <f t="shared" si="1"/>
        <v>3.5649999999999977</v>
      </c>
      <c r="H6" s="1"/>
    </row>
    <row r="7" spans="1:8" hidden="1" x14ac:dyDescent="0.25">
      <c r="A7" s="3">
        <v>150</v>
      </c>
      <c r="B7" s="3">
        <v>15</v>
      </c>
      <c r="C7" s="3">
        <v>20</v>
      </c>
      <c r="D7" s="3">
        <v>94.7</v>
      </c>
      <c r="E7" s="3">
        <f t="shared" si="0"/>
        <v>142.05000000000001</v>
      </c>
      <c r="F7" s="3">
        <f t="shared" si="1"/>
        <v>7.9499999999999886</v>
      </c>
      <c r="H7" s="1"/>
    </row>
    <row r="8" spans="1:8" hidden="1" x14ac:dyDescent="0.25">
      <c r="A8" s="3">
        <v>250</v>
      </c>
      <c r="B8" s="3">
        <v>15</v>
      </c>
      <c r="C8" s="3">
        <v>20</v>
      </c>
      <c r="D8" s="3">
        <v>94.63</v>
      </c>
      <c r="E8" s="3">
        <f t="shared" si="0"/>
        <v>236.57499999999999</v>
      </c>
      <c r="F8" s="3">
        <f t="shared" si="1"/>
        <v>13.425000000000011</v>
      </c>
    </row>
    <row r="9" spans="1:8" hidden="1" x14ac:dyDescent="0.25">
      <c r="A9" s="3">
        <v>350</v>
      </c>
      <c r="B9" s="3">
        <v>15</v>
      </c>
      <c r="C9" s="3">
        <v>20</v>
      </c>
      <c r="D9" s="3">
        <v>91.98</v>
      </c>
      <c r="E9" s="3">
        <f t="shared" si="0"/>
        <v>321.93</v>
      </c>
      <c r="F9" s="3">
        <f t="shared" si="1"/>
        <v>28.069999999999993</v>
      </c>
    </row>
    <row r="10" spans="1:8" hidden="1" x14ac:dyDescent="0.25">
      <c r="A10" s="3">
        <v>50</v>
      </c>
      <c r="B10" s="3">
        <v>15</v>
      </c>
      <c r="C10" s="3">
        <v>25</v>
      </c>
      <c r="D10" s="3">
        <v>91.69</v>
      </c>
      <c r="E10" s="3">
        <f t="shared" si="0"/>
        <v>45.844999999999999</v>
      </c>
      <c r="F10" s="3">
        <f t="shared" si="1"/>
        <v>4.1550000000000011</v>
      </c>
    </row>
    <row r="11" spans="1:8" hidden="1" x14ac:dyDescent="0.25">
      <c r="A11" s="3">
        <v>150</v>
      </c>
      <c r="B11" s="3">
        <v>15</v>
      </c>
      <c r="C11" s="3">
        <v>25</v>
      </c>
      <c r="D11" s="3">
        <v>94.47</v>
      </c>
      <c r="E11" s="3">
        <f t="shared" si="0"/>
        <v>141.70500000000001</v>
      </c>
      <c r="F11" s="3">
        <f t="shared" si="1"/>
        <v>8.2949999999999875</v>
      </c>
    </row>
    <row r="12" spans="1:8" hidden="1" x14ac:dyDescent="0.25">
      <c r="A12" s="3">
        <v>250</v>
      </c>
      <c r="B12" s="3">
        <v>15</v>
      </c>
      <c r="C12" s="3">
        <v>25</v>
      </c>
      <c r="D12" s="3">
        <v>92.64</v>
      </c>
      <c r="E12" s="3">
        <f t="shared" si="0"/>
        <v>231.6</v>
      </c>
      <c r="F12" s="3">
        <f t="shared" si="1"/>
        <v>18.400000000000006</v>
      </c>
    </row>
    <row r="13" spans="1:8" hidden="1" x14ac:dyDescent="0.25">
      <c r="A13" s="3">
        <v>350</v>
      </c>
      <c r="B13" s="3">
        <v>15</v>
      </c>
      <c r="C13" s="3">
        <v>25</v>
      </c>
      <c r="D13" s="3">
        <v>92.64</v>
      </c>
      <c r="E13" s="3">
        <f t="shared" si="0"/>
        <v>324.24</v>
      </c>
      <c r="F13" s="3">
        <f t="shared" si="1"/>
        <v>25.759999999999991</v>
      </c>
    </row>
    <row r="14" spans="1:8" hidden="1" x14ac:dyDescent="0.25">
      <c r="A14" s="3">
        <v>50</v>
      </c>
      <c r="B14" s="3">
        <v>15</v>
      </c>
      <c r="C14" s="3">
        <v>30</v>
      </c>
      <c r="D14" s="3">
        <v>92.34</v>
      </c>
      <c r="E14" s="3">
        <f t="shared" si="0"/>
        <v>46.17</v>
      </c>
      <c r="F14" s="3">
        <f t="shared" si="1"/>
        <v>3.8299999999999983</v>
      </c>
    </row>
    <row r="15" spans="1:8" hidden="1" x14ac:dyDescent="0.25">
      <c r="A15" s="3">
        <v>150</v>
      </c>
      <c r="B15" s="3">
        <v>15</v>
      </c>
      <c r="C15" s="3">
        <v>30</v>
      </c>
      <c r="D15" s="3">
        <v>93</v>
      </c>
      <c r="E15" s="3">
        <f t="shared" si="0"/>
        <v>139.5</v>
      </c>
      <c r="F15" s="3">
        <f t="shared" si="1"/>
        <v>10.5</v>
      </c>
    </row>
    <row r="16" spans="1:8" hidden="1" x14ac:dyDescent="0.25">
      <c r="A16" s="3">
        <v>250</v>
      </c>
      <c r="B16" s="3">
        <v>15</v>
      </c>
      <c r="C16" s="3">
        <v>30</v>
      </c>
      <c r="D16" s="3">
        <v>92.84</v>
      </c>
      <c r="E16" s="3">
        <f t="shared" si="0"/>
        <v>232.1</v>
      </c>
      <c r="F16" s="3">
        <f t="shared" si="1"/>
        <v>17.900000000000006</v>
      </c>
    </row>
    <row r="17" spans="1:6" hidden="1" x14ac:dyDescent="0.25">
      <c r="A17" s="3">
        <v>350</v>
      </c>
      <c r="B17" s="3">
        <v>15</v>
      </c>
      <c r="C17" s="3">
        <v>30</v>
      </c>
      <c r="D17" s="3">
        <v>92</v>
      </c>
      <c r="E17" s="3">
        <f t="shared" si="0"/>
        <v>322</v>
      </c>
      <c r="F17" s="3">
        <f t="shared" si="1"/>
        <v>28</v>
      </c>
    </row>
    <row r="18" spans="1:6" hidden="1" x14ac:dyDescent="0.25">
      <c r="A18" s="3">
        <v>50</v>
      </c>
      <c r="B18" s="3">
        <v>20</v>
      </c>
      <c r="C18" s="3">
        <v>15</v>
      </c>
      <c r="D18" s="3">
        <v>93.6</v>
      </c>
      <c r="E18" s="3">
        <f t="shared" si="0"/>
        <v>46.8</v>
      </c>
      <c r="F18" s="3">
        <f t="shared" si="1"/>
        <v>3.2000000000000028</v>
      </c>
    </row>
    <row r="19" spans="1:6" hidden="1" x14ac:dyDescent="0.25">
      <c r="A19" s="3">
        <v>150</v>
      </c>
      <c r="B19" s="3">
        <v>20</v>
      </c>
      <c r="C19" s="3">
        <v>15</v>
      </c>
      <c r="D19" s="3">
        <v>94.64</v>
      </c>
      <c r="E19" s="3">
        <f t="shared" si="0"/>
        <v>141.96</v>
      </c>
      <c r="F19" s="3">
        <f t="shared" si="1"/>
        <v>8.039999999999992</v>
      </c>
    </row>
    <row r="20" spans="1:6" hidden="1" x14ac:dyDescent="0.25">
      <c r="A20" s="3">
        <v>250</v>
      </c>
      <c r="B20" s="3">
        <v>20</v>
      </c>
      <c r="C20" s="3">
        <v>15</v>
      </c>
      <c r="D20" s="3">
        <v>93.68</v>
      </c>
      <c r="E20" s="3">
        <f t="shared" si="0"/>
        <v>234.2</v>
      </c>
      <c r="F20" s="3">
        <f t="shared" si="1"/>
        <v>15.800000000000011</v>
      </c>
    </row>
    <row r="21" spans="1:6" hidden="1" x14ac:dyDescent="0.25">
      <c r="A21" s="3">
        <v>350</v>
      </c>
      <c r="B21" s="3">
        <v>20</v>
      </c>
      <c r="C21" s="3">
        <v>15</v>
      </c>
      <c r="D21" s="3">
        <v>92.65</v>
      </c>
      <c r="E21" s="3">
        <f t="shared" si="0"/>
        <v>324.27500000000003</v>
      </c>
      <c r="F21" s="3">
        <f t="shared" si="1"/>
        <v>25.724999999999966</v>
      </c>
    </row>
    <row r="22" spans="1:6" x14ac:dyDescent="0.25">
      <c r="A22" s="3">
        <v>50</v>
      </c>
      <c r="B22" s="3">
        <v>20</v>
      </c>
      <c r="C22" s="3">
        <v>20</v>
      </c>
      <c r="D22" s="3">
        <v>94.55</v>
      </c>
      <c r="E22" s="3">
        <f t="shared" si="0"/>
        <v>47.274999999999999</v>
      </c>
      <c r="F22" s="3">
        <f t="shared" si="1"/>
        <v>2.7250000000000014</v>
      </c>
    </row>
    <row r="23" spans="1:6" x14ac:dyDescent="0.25">
      <c r="A23" s="3">
        <v>150</v>
      </c>
      <c r="B23" s="3">
        <v>20</v>
      </c>
      <c r="C23" s="3">
        <v>20</v>
      </c>
      <c r="D23" s="3">
        <v>95.64</v>
      </c>
      <c r="E23" s="3">
        <f t="shared" si="0"/>
        <v>143.46</v>
      </c>
      <c r="F23" s="3">
        <f t="shared" si="1"/>
        <v>6.539999999999992</v>
      </c>
    </row>
    <row r="24" spans="1:6" x14ac:dyDescent="0.25">
      <c r="A24" s="3">
        <v>250</v>
      </c>
      <c r="B24" s="3">
        <v>20</v>
      </c>
      <c r="C24" s="3">
        <v>20</v>
      </c>
      <c r="D24" s="3">
        <v>95.57</v>
      </c>
      <c r="E24" s="3">
        <f t="shared" si="0"/>
        <v>238.92500000000001</v>
      </c>
      <c r="F24" s="3">
        <f t="shared" si="1"/>
        <v>11.074999999999989</v>
      </c>
    </row>
    <row r="25" spans="1:6" x14ac:dyDescent="0.25">
      <c r="A25" s="3">
        <v>350</v>
      </c>
      <c r="B25" s="3">
        <v>20</v>
      </c>
      <c r="C25" s="3">
        <v>20</v>
      </c>
      <c r="D25" s="3">
        <v>95.26</v>
      </c>
      <c r="E25" s="3">
        <f t="shared" si="0"/>
        <v>333.41</v>
      </c>
      <c r="F25" s="3">
        <f t="shared" si="1"/>
        <v>16.589999999999975</v>
      </c>
    </row>
    <row r="26" spans="1:6" hidden="1" x14ac:dyDescent="0.25">
      <c r="A26" s="3">
        <v>50</v>
      </c>
      <c r="B26" s="3">
        <v>20</v>
      </c>
      <c r="C26" s="3">
        <v>25</v>
      </c>
      <c r="D26" s="3">
        <v>94.49</v>
      </c>
      <c r="E26" s="3">
        <f t="shared" si="0"/>
        <v>47.244999999999997</v>
      </c>
      <c r="F26" s="3">
        <f t="shared" si="1"/>
        <v>2.7550000000000026</v>
      </c>
    </row>
    <row r="27" spans="1:6" hidden="1" x14ac:dyDescent="0.25">
      <c r="A27" s="3">
        <v>150</v>
      </c>
      <c r="B27" s="3">
        <v>20</v>
      </c>
      <c r="C27" s="3">
        <v>25</v>
      </c>
      <c r="D27" s="3">
        <v>95</v>
      </c>
      <c r="E27" s="3">
        <f t="shared" si="0"/>
        <v>142.5</v>
      </c>
      <c r="F27" s="3">
        <f t="shared" si="1"/>
        <v>7.5</v>
      </c>
    </row>
    <row r="28" spans="1:6" hidden="1" x14ac:dyDescent="0.25">
      <c r="A28" s="3">
        <v>250</v>
      </c>
      <c r="B28" s="3">
        <v>20</v>
      </c>
      <c r="C28" s="3">
        <v>25</v>
      </c>
      <c r="D28" s="3">
        <v>95.07</v>
      </c>
      <c r="E28" s="3">
        <f t="shared" si="0"/>
        <v>237.67500000000001</v>
      </c>
      <c r="F28" s="3">
        <f t="shared" si="1"/>
        <v>12.324999999999989</v>
      </c>
    </row>
    <row r="29" spans="1:6" hidden="1" x14ac:dyDescent="0.25">
      <c r="A29" s="3">
        <v>350</v>
      </c>
      <c r="B29" s="3">
        <v>20</v>
      </c>
      <c r="C29" s="3">
        <v>25</v>
      </c>
      <c r="D29" s="3">
        <v>95.19</v>
      </c>
      <c r="E29" s="3">
        <f t="shared" si="0"/>
        <v>333.16500000000002</v>
      </c>
      <c r="F29" s="3">
        <f t="shared" si="1"/>
        <v>16.83499999999998</v>
      </c>
    </row>
    <row r="30" spans="1:6" hidden="1" x14ac:dyDescent="0.25">
      <c r="A30" s="3">
        <v>50</v>
      </c>
      <c r="B30" s="3">
        <v>20</v>
      </c>
      <c r="C30" s="3">
        <v>30</v>
      </c>
      <c r="D30" s="3">
        <v>93.95</v>
      </c>
      <c r="E30" s="3">
        <f t="shared" si="0"/>
        <v>46.975000000000001</v>
      </c>
      <c r="F30" s="3">
        <f t="shared" si="1"/>
        <v>3.0249999999999986</v>
      </c>
    </row>
    <row r="31" spans="1:6" hidden="1" x14ac:dyDescent="0.25">
      <c r="A31" s="3">
        <v>150</v>
      </c>
      <c r="B31" s="3">
        <v>20</v>
      </c>
      <c r="C31" s="3">
        <v>30</v>
      </c>
      <c r="D31" s="3">
        <v>94.93</v>
      </c>
      <c r="E31" s="3">
        <f t="shared" si="0"/>
        <v>142.39500000000001</v>
      </c>
      <c r="F31" s="3">
        <f t="shared" si="1"/>
        <v>7.6049999999999898</v>
      </c>
    </row>
    <row r="32" spans="1:6" hidden="1" x14ac:dyDescent="0.25">
      <c r="A32" s="3">
        <v>250</v>
      </c>
      <c r="B32" s="3">
        <v>20</v>
      </c>
      <c r="C32" s="3">
        <v>30</v>
      </c>
      <c r="D32" s="3">
        <v>95.37</v>
      </c>
      <c r="E32" s="3">
        <f t="shared" si="0"/>
        <v>238.42500000000001</v>
      </c>
      <c r="F32" s="3">
        <f t="shared" si="1"/>
        <v>11.574999999999989</v>
      </c>
    </row>
    <row r="33" spans="1:6" hidden="1" x14ac:dyDescent="0.25">
      <c r="A33" s="3">
        <v>350</v>
      </c>
      <c r="B33" s="3">
        <v>20</v>
      </c>
      <c r="C33" s="3">
        <v>30</v>
      </c>
      <c r="D33" s="3">
        <v>95.11</v>
      </c>
      <c r="E33" s="3">
        <f t="shared" si="0"/>
        <v>332.88499999999999</v>
      </c>
      <c r="F33" s="3">
        <f t="shared" si="1"/>
        <v>17.115000000000009</v>
      </c>
    </row>
    <row r="34" spans="1:6" hidden="1" x14ac:dyDescent="0.25">
      <c r="A34" s="3">
        <v>50</v>
      </c>
      <c r="B34" s="3">
        <v>25</v>
      </c>
      <c r="C34" s="3">
        <v>15</v>
      </c>
      <c r="D34" s="3">
        <v>93.82</v>
      </c>
      <c r="E34" s="3">
        <f t="shared" si="0"/>
        <v>46.91</v>
      </c>
      <c r="F34" s="3">
        <f t="shared" si="1"/>
        <v>3.0900000000000034</v>
      </c>
    </row>
    <row r="35" spans="1:6" hidden="1" x14ac:dyDescent="0.25">
      <c r="A35" s="3">
        <v>150</v>
      </c>
      <c r="B35" s="3">
        <v>25</v>
      </c>
      <c r="C35" s="3">
        <v>15</v>
      </c>
      <c r="D35" s="3">
        <v>93.87</v>
      </c>
      <c r="E35" s="3">
        <f t="shared" si="0"/>
        <v>140.80500000000001</v>
      </c>
      <c r="F35" s="3">
        <f t="shared" si="1"/>
        <v>9.1949999999999932</v>
      </c>
    </row>
    <row r="36" spans="1:6" hidden="1" x14ac:dyDescent="0.25">
      <c r="A36" s="3">
        <v>250</v>
      </c>
      <c r="B36" s="3">
        <v>25</v>
      </c>
      <c r="C36" s="3">
        <v>15</v>
      </c>
      <c r="D36" s="3">
        <v>93.48</v>
      </c>
      <c r="E36" s="3">
        <f t="shared" si="0"/>
        <v>233.7</v>
      </c>
      <c r="F36" s="3">
        <f t="shared" si="1"/>
        <v>16.300000000000011</v>
      </c>
    </row>
    <row r="37" spans="1:6" hidden="1" x14ac:dyDescent="0.25">
      <c r="A37" s="3">
        <v>350</v>
      </c>
      <c r="B37" s="3">
        <v>25</v>
      </c>
      <c r="C37" s="3">
        <v>15</v>
      </c>
      <c r="D37" s="3">
        <v>92.55</v>
      </c>
      <c r="E37" s="3">
        <f t="shared" si="0"/>
        <v>323.92500000000001</v>
      </c>
      <c r="F37" s="3">
        <f t="shared" si="1"/>
        <v>26.074999999999989</v>
      </c>
    </row>
    <row r="38" spans="1:6" hidden="1" x14ac:dyDescent="0.25">
      <c r="A38" s="3">
        <v>50</v>
      </c>
      <c r="B38" s="3">
        <v>25</v>
      </c>
      <c r="C38" s="3">
        <v>20</v>
      </c>
      <c r="D38" s="3">
        <v>94.97</v>
      </c>
      <c r="E38" s="3">
        <f t="shared" si="0"/>
        <v>47.484999999999999</v>
      </c>
      <c r="F38" s="3">
        <f t="shared" si="1"/>
        <v>2.5150000000000006</v>
      </c>
    </row>
    <row r="39" spans="1:6" hidden="1" x14ac:dyDescent="0.25">
      <c r="A39" s="3">
        <v>150</v>
      </c>
      <c r="B39" s="3">
        <v>25</v>
      </c>
      <c r="C39" s="3">
        <v>20</v>
      </c>
      <c r="D39" s="3">
        <v>95.06</v>
      </c>
      <c r="E39" s="3">
        <f t="shared" si="0"/>
        <v>142.59</v>
      </c>
      <c r="F39" s="3">
        <f t="shared" si="1"/>
        <v>7.4099999999999966</v>
      </c>
    </row>
    <row r="40" spans="1:6" hidden="1" x14ac:dyDescent="0.25">
      <c r="A40" s="3">
        <v>250</v>
      </c>
      <c r="B40" s="3">
        <v>25</v>
      </c>
      <c r="C40" s="3">
        <v>20</v>
      </c>
      <c r="D40" s="3">
        <v>95.44</v>
      </c>
      <c r="E40" s="3">
        <f t="shared" si="0"/>
        <v>238.6</v>
      </c>
      <c r="F40" s="3">
        <f t="shared" si="1"/>
        <v>11.400000000000006</v>
      </c>
    </row>
    <row r="41" spans="1:6" hidden="1" x14ac:dyDescent="0.25">
      <c r="A41" s="3">
        <v>350</v>
      </c>
      <c r="B41" s="3">
        <v>25</v>
      </c>
      <c r="C41" s="3">
        <v>20</v>
      </c>
      <c r="D41" s="3">
        <v>94.81</v>
      </c>
      <c r="E41" s="3">
        <f t="shared" si="0"/>
        <v>331.83499999999998</v>
      </c>
      <c r="F41" s="3">
        <f t="shared" si="1"/>
        <v>18.16500000000002</v>
      </c>
    </row>
    <row r="42" spans="1:6" hidden="1" x14ac:dyDescent="0.25">
      <c r="A42" s="3">
        <v>50</v>
      </c>
      <c r="B42" s="3">
        <v>25</v>
      </c>
      <c r="C42" s="3">
        <v>25</v>
      </c>
      <c r="D42" s="3">
        <v>95.4</v>
      </c>
      <c r="E42" s="3">
        <f t="shared" si="0"/>
        <v>47.7</v>
      </c>
      <c r="F42" s="3">
        <f t="shared" si="1"/>
        <v>2.2999999999999972</v>
      </c>
    </row>
    <row r="43" spans="1:6" hidden="1" x14ac:dyDescent="0.25">
      <c r="A43" s="3">
        <v>150</v>
      </c>
      <c r="B43" s="3">
        <v>25</v>
      </c>
      <c r="C43" s="3">
        <v>25</v>
      </c>
      <c r="D43" s="3">
        <v>95.49</v>
      </c>
      <c r="E43" s="3">
        <f t="shared" si="0"/>
        <v>143.23500000000001</v>
      </c>
      <c r="F43" s="3">
        <f t="shared" si="1"/>
        <v>6.7649999999999864</v>
      </c>
    </row>
    <row r="44" spans="1:6" hidden="1" x14ac:dyDescent="0.25">
      <c r="A44" s="3">
        <v>250</v>
      </c>
      <c r="B44" s="3">
        <v>25</v>
      </c>
      <c r="C44" s="3">
        <v>25</v>
      </c>
      <c r="D44" s="3">
        <v>96.06</v>
      </c>
      <c r="E44" s="3">
        <f t="shared" si="0"/>
        <v>240.15</v>
      </c>
      <c r="F44" s="3">
        <f t="shared" si="1"/>
        <v>9.8499999999999943</v>
      </c>
    </row>
    <row r="45" spans="1:6" hidden="1" x14ac:dyDescent="0.25">
      <c r="A45" s="3">
        <v>350</v>
      </c>
      <c r="B45" s="3">
        <v>25</v>
      </c>
      <c r="C45" s="3">
        <v>25</v>
      </c>
      <c r="D45" s="3">
        <v>95.88</v>
      </c>
      <c r="E45" s="3">
        <f t="shared" si="0"/>
        <v>335.58</v>
      </c>
      <c r="F45" s="3">
        <f t="shared" si="1"/>
        <v>14.420000000000016</v>
      </c>
    </row>
    <row r="46" spans="1:6" hidden="1" x14ac:dyDescent="0.25">
      <c r="A46" s="3">
        <v>50</v>
      </c>
      <c r="B46" s="3">
        <v>25</v>
      </c>
      <c r="C46" s="3">
        <v>30</v>
      </c>
      <c r="D46" s="3">
        <v>95.26</v>
      </c>
      <c r="E46" s="3">
        <f t="shared" si="0"/>
        <v>47.63</v>
      </c>
      <c r="F46" s="3">
        <f t="shared" si="1"/>
        <v>2.3699999999999974</v>
      </c>
    </row>
    <row r="47" spans="1:6" hidden="1" x14ac:dyDescent="0.25">
      <c r="A47" s="3">
        <v>150</v>
      </c>
      <c r="B47" s="3">
        <v>25</v>
      </c>
      <c r="C47" s="3">
        <v>30</v>
      </c>
      <c r="D47" s="3">
        <v>95.33</v>
      </c>
      <c r="E47" s="3">
        <f t="shared" si="0"/>
        <v>142.995</v>
      </c>
      <c r="F47" s="3">
        <f t="shared" si="1"/>
        <v>7.0049999999999955</v>
      </c>
    </row>
    <row r="48" spans="1:6" hidden="1" x14ac:dyDescent="0.25">
      <c r="A48" s="3">
        <v>250</v>
      </c>
      <c r="B48" s="3">
        <v>25</v>
      </c>
      <c r="C48" s="3">
        <v>30</v>
      </c>
      <c r="D48" s="3">
        <v>95.62</v>
      </c>
      <c r="E48" s="3">
        <f t="shared" si="0"/>
        <v>239.05</v>
      </c>
      <c r="F48" s="3">
        <f t="shared" si="1"/>
        <v>10.949999999999989</v>
      </c>
    </row>
    <row r="49" spans="1:6" hidden="1" x14ac:dyDescent="0.25">
      <c r="A49" s="3">
        <v>350</v>
      </c>
      <c r="B49" s="3">
        <v>25</v>
      </c>
      <c r="C49" s="3">
        <v>30</v>
      </c>
      <c r="D49" s="3">
        <v>95.26</v>
      </c>
      <c r="E49" s="3">
        <f t="shared" si="0"/>
        <v>333.41</v>
      </c>
      <c r="F49" s="3">
        <f t="shared" si="1"/>
        <v>16.589999999999975</v>
      </c>
    </row>
    <row r="50" spans="1:6" hidden="1" x14ac:dyDescent="0.25">
      <c r="A50" s="3">
        <v>50</v>
      </c>
      <c r="B50" s="3">
        <v>30</v>
      </c>
      <c r="C50" s="3">
        <v>15</v>
      </c>
      <c r="D50" s="3">
        <v>92.34</v>
      </c>
      <c r="E50" s="3">
        <f t="shared" si="0"/>
        <v>46.17</v>
      </c>
      <c r="F50" s="3">
        <f t="shared" si="1"/>
        <v>3.8299999999999983</v>
      </c>
    </row>
    <row r="51" spans="1:6" hidden="1" x14ac:dyDescent="0.25">
      <c r="A51" s="3">
        <v>150</v>
      </c>
      <c r="B51" s="3">
        <v>30</v>
      </c>
      <c r="C51" s="3">
        <v>15</v>
      </c>
      <c r="D51" s="3">
        <v>93</v>
      </c>
      <c r="E51" s="3">
        <f t="shared" si="0"/>
        <v>139.5</v>
      </c>
      <c r="F51" s="3">
        <f t="shared" si="1"/>
        <v>10.5</v>
      </c>
    </row>
    <row r="52" spans="1:6" hidden="1" x14ac:dyDescent="0.25">
      <c r="A52" s="3">
        <v>250</v>
      </c>
      <c r="B52" s="3">
        <v>30</v>
      </c>
      <c r="C52" s="3">
        <v>15</v>
      </c>
      <c r="D52" s="3">
        <v>92.84</v>
      </c>
      <c r="E52" s="3">
        <f t="shared" si="0"/>
        <v>232.1</v>
      </c>
      <c r="F52" s="3">
        <f t="shared" si="1"/>
        <v>17.900000000000006</v>
      </c>
    </row>
    <row r="53" spans="1:6" hidden="1" x14ac:dyDescent="0.25">
      <c r="A53" s="3">
        <v>350</v>
      </c>
      <c r="B53" s="3">
        <v>30</v>
      </c>
      <c r="C53" s="3">
        <v>15</v>
      </c>
      <c r="D53" s="3">
        <v>92</v>
      </c>
      <c r="E53" s="3">
        <f t="shared" si="0"/>
        <v>322</v>
      </c>
      <c r="F53" s="3">
        <f t="shared" si="1"/>
        <v>28</v>
      </c>
    </row>
    <row r="54" spans="1:6" hidden="1" x14ac:dyDescent="0.25">
      <c r="A54" s="3">
        <v>50</v>
      </c>
      <c r="B54" s="3">
        <v>30</v>
      </c>
      <c r="C54" s="3">
        <v>20</v>
      </c>
      <c r="D54" s="3">
        <v>94.55</v>
      </c>
      <c r="E54" s="3">
        <f t="shared" si="0"/>
        <v>47.274999999999999</v>
      </c>
      <c r="F54" s="3">
        <f t="shared" si="1"/>
        <v>2.7250000000000014</v>
      </c>
    </row>
    <row r="55" spans="1:6" hidden="1" x14ac:dyDescent="0.25">
      <c r="A55" s="3">
        <v>150</v>
      </c>
      <c r="B55" s="3">
        <v>30</v>
      </c>
      <c r="C55" s="3">
        <v>20</v>
      </c>
      <c r="D55" s="3">
        <v>95.64</v>
      </c>
      <c r="E55" s="3">
        <f t="shared" si="0"/>
        <v>143.46</v>
      </c>
      <c r="F55" s="3">
        <f t="shared" si="1"/>
        <v>6.539999999999992</v>
      </c>
    </row>
    <row r="56" spans="1:6" hidden="1" x14ac:dyDescent="0.25">
      <c r="A56" s="3">
        <v>250</v>
      </c>
      <c r="B56" s="3">
        <v>30</v>
      </c>
      <c r="C56" s="3">
        <v>20</v>
      </c>
      <c r="D56" s="3">
        <v>95.57</v>
      </c>
      <c r="E56" s="3">
        <f t="shared" si="0"/>
        <v>238.92500000000001</v>
      </c>
      <c r="F56" s="3">
        <f t="shared" si="1"/>
        <v>11.074999999999989</v>
      </c>
    </row>
    <row r="57" spans="1:6" hidden="1" x14ac:dyDescent="0.25">
      <c r="A57" s="3">
        <v>350</v>
      </c>
      <c r="B57" s="3">
        <v>30</v>
      </c>
      <c r="C57" s="3">
        <v>20</v>
      </c>
      <c r="D57" s="3">
        <v>95.26</v>
      </c>
      <c r="E57" s="3">
        <f t="shared" si="0"/>
        <v>333.41</v>
      </c>
      <c r="F57" s="3">
        <f t="shared" si="1"/>
        <v>16.589999999999975</v>
      </c>
    </row>
    <row r="58" spans="1:6" hidden="1" x14ac:dyDescent="0.25">
      <c r="A58" s="3">
        <v>50</v>
      </c>
      <c r="B58" s="3">
        <v>30</v>
      </c>
      <c r="C58" s="3">
        <v>25</v>
      </c>
      <c r="D58" s="3">
        <v>95.4</v>
      </c>
      <c r="E58" s="3">
        <f t="shared" si="0"/>
        <v>47.7</v>
      </c>
      <c r="F58" s="3">
        <f t="shared" si="1"/>
        <v>2.2999999999999972</v>
      </c>
    </row>
    <row r="59" spans="1:6" hidden="1" x14ac:dyDescent="0.25">
      <c r="A59" s="3">
        <v>150</v>
      </c>
      <c r="B59" s="3">
        <v>30</v>
      </c>
      <c r="C59" s="3">
        <v>25</v>
      </c>
      <c r="D59" s="3">
        <v>96</v>
      </c>
      <c r="E59" s="3">
        <f t="shared" si="0"/>
        <v>144</v>
      </c>
      <c r="F59" s="3">
        <f t="shared" si="1"/>
        <v>6</v>
      </c>
    </row>
    <row r="60" spans="1:6" hidden="1" x14ac:dyDescent="0.25">
      <c r="A60" s="3">
        <v>250</v>
      </c>
      <c r="B60" s="3">
        <v>30</v>
      </c>
      <c r="C60" s="3">
        <v>25</v>
      </c>
      <c r="D60" s="3">
        <v>96.06</v>
      </c>
      <c r="E60" s="3">
        <f t="shared" si="0"/>
        <v>240.15</v>
      </c>
      <c r="F60" s="3">
        <f t="shared" si="1"/>
        <v>9.8499999999999943</v>
      </c>
    </row>
    <row r="61" spans="1:6" hidden="1" x14ac:dyDescent="0.25">
      <c r="A61" s="3">
        <v>350</v>
      </c>
      <c r="B61" s="3">
        <v>30</v>
      </c>
      <c r="C61" s="3">
        <v>25</v>
      </c>
      <c r="D61" s="3">
        <v>95.88</v>
      </c>
      <c r="E61" s="3">
        <f t="shared" si="0"/>
        <v>335.58</v>
      </c>
      <c r="F61" s="3">
        <f t="shared" si="1"/>
        <v>14.420000000000016</v>
      </c>
    </row>
    <row r="62" spans="1:6" hidden="1" x14ac:dyDescent="0.25">
      <c r="A62" s="3">
        <v>50</v>
      </c>
      <c r="B62" s="3">
        <v>30</v>
      </c>
      <c r="C62" s="3">
        <v>30</v>
      </c>
      <c r="D62" s="3">
        <v>95.92</v>
      </c>
      <c r="E62" s="3">
        <f t="shared" si="0"/>
        <v>47.96</v>
      </c>
      <c r="F62" s="3">
        <f t="shared" si="1"/>
        <v>2.0399999999999991</v>
      </c>
    </row>
    <row r="63" spans="1:6" hidden="1" x14ac:dyDescent="0.25">
      <c r="A63" s="3">
        <v>150</v>
      </c>
      <c r="B63" s="3">
        <v>30</v>
      </c>
      <c r="C63" s="3">
        <v>30</v>
      </c>
      <c r="D63" s="3">
        <v>95.97</v>
      </c>
      <c r="E63" s="3">
        <f t="shared" si="0"/>
        <v>143.95500000000001</v>
      </c>
      <c r="F63" s="3">
        <f t="shared" si="1"/>
        <v>6.0449999999999875</v>
      </c>
    </row>
    <row r="64" spans="1:6" hidden="1" x14ac:dyDescent="0.25">
      <c r="A64" s="3">
        <v>250</v>
      </c>
      <c r="B64" s="3">
        <v>30</v>
      </c>
      <c r="C64" s="3">
        <v>30</v>
      </c>
      <c r="D64" s="3">
        <v>95.99</v>
      </c>
      <c r="E64" s="3">
        <f t="shared" si="0"/>
        <v>239.97499999999999</v>
      </c>
      <c r="F64" s="3">
        <f t="shared" si="1"/>
        <v>10.025000000000006</v>
      </c>
    </row>
    <row r="65" spans="1:28" hidden="1" x14ac:dyDescent="0.25">
      <c r="A65" s="3">
        <v>350</v>
      </c>
      <c r="B65" s="3">
        <v>30</v>
      </c>
      <c r="C65" s="3">
        <v>30</v>
      </c>
      <c r="D65" s="3">
        <v>95</v>
      </c>
      <c r="E65" s="3">
        <f t="shared" si="0"/>
        <v>332.5</v>
      </c>
      <c r="F65" s="3">
        <f t="shared" si="1"/>
        <v>17.5</v>
      </c>
    </row>
    <row r="66" spans="1:28" ht="15.75" thickBot="1" x14ac:dyDescent="0.3"/>
    <row r="67" spans="1:28" x14ac:dyDescent="0.25">
      <c r="I67" s="8" t="s">
        <v>6</v>
      </c>
      <c r="J67" s="9"/>
      <c r="K67" s="9"/>
      <c r="L67" s="9"/>
      <c r="M67" s="10"/>
      <c r="N67" s="8" t="s">
        <v>7</v>
      </c>
      <c r="O67" s="9"/>
      <c r="P67" s="9"/>
      <c r="Q67" s="9"/>
      <c r="R67" s="10"/>
      <c r="S67" s="8" t="s">
        <v>8</v>
      </c>
      <c r="T67" s="9"/>
      <c r="U67" s="9"/>
      <c r="V67" s="9"/>
      <c r="W67" s="10"/>
      <c r="X67" s="8" t="s">
        <v>9</v>
      </c>
      <c r="Y67" s="9"/>
      <c r="Z67" s="9"/>
      <c r="AA67" s="9"/>
      <c r="AB67" s="10"/>
    </row>
    <row r="68" spans="1:28" x14ac:dyDescent="0.25">
      <c r="I68" s="2" t="s">
        <v>2</v>
      </c>
      <c r="J68" s="11" t="s">
        <v>1</v>
      </c>
      <c r="K68" s="11"/>
      <c r="L68" s="11"/>
      <c r="M68" s="12"/>
      <c r="N68" s="2" t="s">
        <v>2</v>
      </c>
      <c r="O68" s="11" t="s">
        <v>1</v>
      </c>
      <c r="P68" s="11"/>
      <c r="Q68" s="11"/>
      <c r="R68" s="12"/>
      <c r="S68" s="2"/>
      <c r="T68" s="11" t="s">
        <v>1</v>
      </c>
      <c r="U68" s="11"/>
      <c r="V68" s="11"/>
      <c r="W68" s="12"/>
      <c r="X68" s="2"/>
      <c r="Y68" s="11" t="s">
        <v>1</v>
      </c>
      <c r="Z68" s="11"/>
      <c r="AA68" s="11"/>
      <c r="AB68" s="12"/>
    </row>
    <row r="69" spans="1:28" x14ac:dyDescent="0.25">
      <c r="I69" s="2"/>
      <c r="J69" s="3">
        <v>15</v>
      </c>
      <c r="K69" s="3">
        <v>20</v>
      </c>
      <c r="L69" s="3">
        <v>25</v>
      </c>
      <c r="M69" s="4">
        <v>30</v>
      </c>
      <c r="N69" s="2"/>
      <c r="O69" s="3">
        <v>15</v>
      </c>
      <c r="P69" s="3">
        <v>20</v>
      </c>
      <c r="Q69" s="3">
        <v>25</v>
      </c>
      <c r="R69" s="4">
        <v>30</v>
      </c>
      <c r="S69" s="2"/>
      <c r="T69" s="3">
        <v>15</v>
      </c>
      <c r="U69" s="3">
        <v>20</v>
      </c>
      <c r="V69" s="3">
        <v>25</v>
      </c>
      <c r="W69" s="4">
        <v>30</v>
      </c>
      <c r="X69" s="2"/>
      <c r="Y69" s="3">
        <v>15</v>
      </c>
      <c r="Z69" s="3">
        <v>20</v>
      </c>
      <c r="AA69" s="3">
        <v>25</v>
      </c>
      <c r="AB69" s="4">
        <v>30</v>
      </c>
    </row>
    <row r="70" spans="1:28" x14ac:dyDescent="0.25">
      <c r="I70" s="2">
        <v>50</v>
      </c>
      <c r="J70" s="3">
        <v>92</v>
      </c>
      <c r="K70" s="3">
        <v>92.87</v>
      </c>
      <c r="L70" s="3">
        <v>91.69</v>
      </c>
      <c r="M70" s="4">
        <v>92.34</v>
      </c>
      <c r="N70" s="2">
        <v>50</v>
      </c>
      <c r="O70" s="3">
        <v>93.6</v>
      </c>
      <c r="P70" s="3">
        <v>94.55</v>
      </c>
      <c r="Q70" s="3">
        <v>94.49</v>
      </c>
      <c r="R70" s="4">
        <v>93.95</v>
      </c>
      <c r="S70" s="2">
        <v>50</v>
      </c>
      <c r="T70" s="3">
        <v>93.82</v>
      </c>
      <c r="U70" s="3">
        <v>94.97</v>
      </c>
      <c r="V70" s="3">
        <v>95.4</v>
      </c>
      <c r="W70" s="4">
        <v>95.26</v>
      </c>
      <c r="X70" s="2">
        <v>50</v>
      </c>
      <c r="Y70" s="3">
        <f>M70</f>
        <v>92.34</v>
      </c>
      <c r="Z70" s="3">
        <f>P70</f>
        <v>94.55</v>
      </c>
      <c r="AA70" s="3">
        <f>V70</f>
        <v>95.4</v>
      </c>
      <c r="AB70" s="4">
        <v>95.92</v>
      </c>
    </row>
    <row r="71" spans="1:28" x14ac:dyDescent="0.25">
      <c r="I71" s="2">
        <v>150</v>
      </c>
      <c r="J71" s="3">
        <v>93</v>
      </c>
      <c r="K71" s="3">
        <v>94.7</v>
      </c>
      <c r="L71" s="3">
        <v>94.47</v>
      </c>
      <c r="M71" s="4">
        <v>93</v>
      </c>
      <c r="N71" s="2">
        <v>150</v>
      </c>
      <c r="O71" s="3">
        <v>94.64</v>
      </c>
      <c r="P71" s="3">
        <v>95.64</v>
      </c>
      <c r="Q71" s="3">
        <v>95</v>
      </c>
      <c r="R71" s="4">
        <v>94.93</v>
      </c>
      <c r="S71" s="2">
        <v>150</v>
      </c>
      <c r="T71" s="3">
        <v>93.87</v>
      </c>
      <c r="U71" s="3">
        <v>95.06</v>
      </c>
      <c r="V71" s="3">
        <v>95.49</v>
      </c>
      <c r="W71" s="4">
        <v>95.33</v>
      </c>
      <c r="X71" s="2">
        <v>150</v>
      </c>
      <c r="Y71" s="3">
        <f>M71</f>
        <v>93</v>
      </c>
      <c r="Z71" s="3">
        <f>P71</f>
        <v>95.64</v>
      </c>
      <c r="AA71" s="3">
        <v>96</v>
      </c>
      <c r="AB71" s="4">
        <v>95.97</v>
      </c>
    </row>
    <row r="72" spans="1:28" x14ac:dyDescent="0.25">
      <c r="I72" s="2">
        <v>250</v>
      </c>
      <c r="J72" s="3">
        <v>93</v>
      </c>
      <c r="K72" s="3">
        <v>94.63</v>
      </c>
      <c r="L72" s="3">
        <v>92.64</v>
      </c>
      <c r="M72" s="4">
        <v>92.84</v>
      </c>
      <c r="N72" s="2">
        <v>250</v>
      </c>
      <c r="O72" s="3">
        <v>93.68</v>
      </c>
      <c r="P72" s="3">
        <v>95.57</v>
      </c>
      <c r="Q72" s="3">
        <v>95.07</v>
      </c>
      <c r="R72" s="4">
        <v>95.37</v>
      </c>
      <c r="S72" s="2">
        <v>250</v>
      </c>
      <c r="T72" s="3">
        <v>93.48</v>
      </c>
      <c r="U72" s="3">
        <v>95.44</v>
      </c>
      <c r="V72" s="3">
        <v>96.06</v>
      </c>
      <c r="W72" s="4">
        <v>95.62</v>
      </c>
      <c r="X72" s="2">
        <v>250</v>
      </c>
      <c r="Y72" s="3">
        <f>M72</f>
        <v>92.84</v>
      </c>
      <c r="Z72" s="3">
        <f>P72</f>
        <v>95.57</v>
      </c>
      <c r="AA72" s="3">
        <f>V72</f>
        <v>96.06</v>
      </c>
      <c r="AB72" s="4">
        <v>95.99</v>
      </c>
    </row>
    <row r="73" spans="1:28" ht="15.75" thickBot="1" x14ac:dyDescent="0.3">
      <c r="I73" s="5">
        <v>350</v>
      </c>
      <c r="J73" s="6">
        <v>92</v>
      </c>
      <c r="K73" s="6">
        <v>91.98</v>
      </c>
      <c r="L73" s="6">
        <v>92.64</v>
      </c>
      <c r="M73" s="7">
        <v>92</v>
      </c>
      <c r="N73" s="5">
        <v>350</v>
      </c>
      <c r="O73" s="6">
        <v>92.65</v>
      </c>
      <c r="P73" s="6">
        <v>95.26</v>
      </c>
      <c r="Q73" s="6">
        <v>95.19</v>
      </c>
      <c r="R73" s="7">
        <v>95.11</v>
      </c>
      <c r="S73" s="5">
        <v>350</v>
      </c>
      <c r="T73" s="6">
        <v>92.55</v>
      </c>
      <c r="U73" s="6">
        <v>94.81</v>
      </c>
      <c r="V73" s="6">
        <v>95.88</v>
      </c>
      <c r="W73" s="7">
        <v>95.26</v>
      </c>
      <c r="X73" s="5">
        <v>350</v>
      </c>
      <c r="Y73" s="6">
        <f>M73</f>
        <v>92</v>
      </c>
      <c r="Z73" s="6">
        <f>P73</f>
        <v>95.26</v>
      </c>
      <c r="AA73" s="6">
        <f>V73</f>
        <v>95.88</v>
      </c>
      <c r="AB73" s="7">
        <v>95</v>
      </c>
    </row>
  </sheetData>
  <autoFilter ref="A1:F65">
    <filterColumn colId="1">
      <filters>
        <filter val="20"/>
      </filters>
    </filterColumn>
    <filterColumn colId="2">
      <filters>
        <filter val="20"/>
      </filters>
    </filterColumn>
  </autoFilter>
  <mergeCells count="8">
    <mergeCell ref="X67:AB67"/>
    <mergeCell ref="Y68:AB68"/>
    <mergeCell ref="J68:M68"/>
    <mergeCell ref="I67:M67"/>
    <mergeCell ref="N67:R67"/>
    <mergeCell ref="O68:R68"/>
    <mergeCell ref="S67:W67"/>
    <mergeCell ref="T68:W68"/>
  </mergeCells>
  <pageMargins left="0.7" right="0.7" top="0.75" bottom="0.75" header="0.3" footer="0.3"/>
  <pageSetup orientation="portrait" verticalDpi="0" r:id="rId1"/>
  <headerFooter differentOddEven="1" differentFirst="1">
    <oddHeader>&amp;L&amp;"wingdings,Bold"&amp;10&amp;K800080llll&amp;"Arial,Regular"&amp;K000000LEGAL / PRIVILEGED     弁護士秘匿特権</oddHeader>
    <evenHeader>&amp;L&amp;"wingdings,Bold"&amp;10&amp;K800080llll&amp;"Arial,Regular"&amp;K000000LEGAL / PRIVILEGED     弁護士秘匿特権</evenHeader>
    <firstHeader>&amp;L&amp;"wingdings,Bold"&amp;10&amp;K800080llll&amp;"Arial,Regular"&amp;K000000LEGAL / PRIVILEGED     弁護士秘匿特権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N24"/>
  <sheetViews>
    <sheetView workbookViewId="0">
      <selection activeCell="M29" sqref="M29"/>
    </sheetView>
  </sheetViews>
  <sheetFormatPr defaultRowHeight="15" x14ac:dyDescent="0.25"/>
  <cols>
    <col min="3" max="3" width="10.7109375" bestFit="1" customWidth="1"/>
    <col min="4" max="4" width="12.7109375" customWidth="1"/>
    <col min="6" max="6" width="13.42578125" bestFit="1" customWidth="1"/>
    <col min="7" max="7" width="13.42578125" customWidth="1"/>
    <col min="8" max="8" width="11.42578125" bestFit="1" customWidth="1"/>
    <col min="9" max="9" width="12.7109375" bestFit="1" customWidth="1"/>
    <col min="10" max="10" width="10.5703125" bestFit="1" customWidth="1"/>
    <col min="11" max="11" width="9.85546875" bestFit="1" customWidth="1"/>
    <col min="12" max="12" width="14" bestFit="1" customWidth="1"/>
    <col min="13" max="13" width="32.140625" customWidth="1"/>
    <col min="14" max="14" width="13.42578125" customWidth="1"/>
  </cols>
  <sheetData>
    <row r="2" spans="1:14" x14ac:dyDescent="0.25">
      <c r="A2" s="18" t="s">
        <v>32</v>
      </c>
      <c r="B2" s="18" t="s">
        <v>10</v>
      </c>
      <c r="C2" s="19" t="s">
        <v>15</v>
      </c>
      <c r="D2" s="18" t="s">
        <v>21</v>
      </c>
      <c r="E2" s="18" t="s">
        <v>20</v>
      </c>
      <c r="F2" s="18" t="s">
        <v>19</v>
      </c>
      <c r="G2" s="18" t="s">
        <v>16</v>
      </c>
      <c r="H2" s="19" t="s">
        <v>12</v>
      </c>
      <c r="I2" s="19" t="s">
        <v>13</v>
      </c>
      <c r="J2" s="18" t="s">
        <v>11</v>
      </c>
      <c r="K2" s="20" t="s">
        <v>14</v>
      </c>
      <c r="L2" s="20" t="s">
        <v>24</v>
      </c>
      <c r="M2" s="20" t="s">
        <v>46</v>
      </c>
      <c r="N2" s="18" t="s">
        <v>17</v>
      </c>
    </row>
    <row r="3" spans="1:14" x14ac:dyDescent="0.25">
      <c r="A3" s="13">
        <v>20</v>
      </c>
      <c r="B3" s="13">
        <v>18.581299999999999</v>
      </c>
      <c r="C3" s="15">
        <v>1.3293999999999999</v>
      </c>
      <c r="D3" s="13">
        <v>95.130381</v>
      </c>
      <c r="E3" s="13">
        <v>34677.985182999997</v>
      </c>
      <c r="F3" s="13">
        <v>33800.940039000001</v>
      </c>
      <c r="G3" s="13">
        <v>897.05505000000005</v>
      </c>
      <c r="H3" s="13">
        <v>5.6531209999999996</v>
      </c>
      <c r="I3" s="13">
        <v>39.194152000000003</v>
      </c>
      <c r="J3" s="13">
        <v>1774.2984959999999</v>
      </c>
      <c r="K3" s="17">
        <f t="shared" ref="K3:K6" si="0">J3+I3+H3</f>
        <v>1819.145769</v>
      </c>
      <c r="L3" s="17">
        <v>18.841307</v>
      </c>
      <c r="M3" s="17">
        <v>20</v>
      </c>
      <c r="N3" s="13">
        <f>E3+G3-F3-J3</f>
        <v>-0.19830200000114928</v>
      </c>
    </row>
    <row r="4" spans="1:14" x14ac:dyDescent="0.25">
      <c r="A4" s="13">
        <v>21</v>
      </c>
      <c r="B4" s="13">
        <v>19.578499999999998</v>
      </c>
      <c r="C4" s="13">
        <v>1.3977999999999999</v>
      </c>
      <c r="D4" s="13">
        <v>95.254833000000005</v>
      </c>
      <c r="E4" s="13">
        <v>35445.782066</v>
      </c>
      <c r="F4" s="13">
        <v>33798.177183</v>
      </c>
      <c r="G4" s="13">
        <v>125.30373299999999</v>
      </c>
      <c r="H4" s="13">
        <v>3.4978039999999999</v>
      </c>
      <c r="I4" s="13">
        <v>40.312663000000001</v>
      </c>
      <c r="J4" s="13">
        <v>1773.063465</v>
      </c>
      <c r="K4" s="17">
        <f t="shared" si="0"/>
        <v>1816.873932</v>
      </c>
      <c r="L4" s="17">
        <v>19.841588000000002</v>
      </c>
      <c r="M4" s="17">
        <v>20</v>
      </c>
      <c r="N4" s="13">
        <f t="shared" ref="N4:N9" si="1">E4+G4-F4-J4</f>
        <v>-0.15484899999933077</v>
      </c>
    </row>
    <row r="5" spans="1:14" x14ac:dyDescent="0.25">
      <c r="A5" s="13">
        <v>22</v>
      </c>
      <c r="B5" s="13">
        <v>20.533899999999999</v>
      </c>
      <c r="C5" s="13">
        <v>1.4522999999999999</v>
      </c>
      <c r="D5" s="13">
        <v>95.334179000000006</v>
      </c>
      <c r="E5" s="13">
        <v>35547.209047999997</v>
      </c>
      <c r="F5" s="13">
        <v>33796.427691999997</v>
      </c>
      <c r="G5" s="13">
        <v>-0.589611</v>
      </c>
      <c r="H5" s="13">
        <v>3.148142</v>
      </c>
      <c r="I5" s="13">
        <v>40.491501</v>
      </c>
      <c r="J5" s="13">
        <v>1750.3396110000001</v>
      </c>
      <c r="K5" s="17">
        <f t="shared" si="0"/>
        <v>1793.9792540000001</v>
      </c>
      <c r="L5" s="17">
        <v>20.841885000000001</v>
      </c>
      <c r="M5" s="17">
        <v>20.841885000000001</v>
      </c>
      <c r="N5" s="13">
        <f t="shared" si="1"/>
        <v>-0.14786600000365979</v>
      </c>
    </row>
    <row r="6" spans="1:14" x14ac:dyDescent="0.25">
      <c r="A6" s="13">
        <v>23</v>
      </c>
      <c r="B6" s="13">
        <v>21.5291</v>
      </c>
      <c r="C6" s="13">
        <v>1.5208999999999999</v>
      </c>
      <c r="D6" s="13">
        <v>95.382855000000006</v>
      </c>
      <c r="E6" s="13">
        <v>35528.294320000001</v>
      </c>
      <c r="F6" s="13">
        <v>33795.559400999999</v>
      </c>
      <c r="G6" s="13">
        <v>-0.366309</v>
      </c>
      <c r="H6" s="13">
        <v>2.9086810000000001</v>
      </c>
      <c r="I6" s="13">
        <v>40.438118000000003</v>
      </c>
      <c r="J6" s="13">
        <v>1732.511285</v>
      </c>
      <c r="K6" s="17">
        <f t="shared" si="0"/>
        <v>1775.858084</v>
      </c>
      <c r="L6" s="17">
        <v>21.842193999999999</v>
      </c>
      <c r="M6" s="17">
        <v>21.842193999999999</v>
      </c>
      <c r="N6" s="13">
        <f t="shared" si="1"/>
        <v>-0.14267499999505162</v>
      </c>
    </row>
    <row r="7" spans="1:14" x14ac:dyDescent="0.25">
      <c r="A7" s="13">
        <v>24</v>
      </c>
      <c r="B7" s="13">
        <v>22.5243</v>
      </c>
      <c r="C7" s="13">
        <v>1.5894999999999999</v>
      </c>
      <c r="D7" s="13">
        <v>95.406588999999997</v>
      </c>
      <c r="E7" s="13">
        <v>35519.484913</v>
      </c>
      <c r="F7" s="13">
        <v>33795.314375000002</v>
      </c>
      <c r="G7" s="13">
        <v>-0.171712</v>
      </c>
      <c r="H7" s="15">
        <v>2.6965680000000001</v>
      </c>
      <c r="I7" s="15">
        <v>40.408301000000002</v>
      </c>
      <c r="J7" s="13">
        <v>1724.1369030000001</v>
      </c>
      <c r="K7" s="17">
        <f>J7+I7+H7</f>
        <v>1767.2417720000001</v>
      </c>
      <c r="L7" s="17">
        <v>22.842514000000001</v>
      </c>
      <c r="M7" s="17">
        <v>22.842514000000001</v>
      </c>
      <c r="N7" s="13">
        <f t="shared" si="1"/>
        <v>-0.13807700000461409</v>
      </c>
    </row>
    <row r="8" spans="1:14" x14ac:dyDescent="0.25">
      <c r="A8" s="15">
        <v>25</v>
      </c>
      <c r="B8" s="15">
        <v>23.519400000000001</v>
      </c>
      <c r="C8" s="15">
        <v>1.6583000000000001</v>
      </c>
      <c r="D8" s="15">
        <v>95.408146000000002</v>
      </c>
      <c r="E8" s="15">
        <v>35519.365328</v>
      </c>
      <c r="F8" s="13">
        <v>33795.442533000001</v>
      </c>
      <c r="G8" s="15">
        <v>-1.4519999999999999E-3</v>
      </c>
      <c r="H8" s="15">
        <v>2.5077660000000002</v>
      </c>
      <c r="I8" s="15">
        <v>40.398536999999997</v>
      </c>
      <c r="J8" s="15">
        <v>1724.055331</v>
      </c>
      <c r="K8" s="16">
        <f>J8+I8+H8</f>
        <v>1766.961634</v>
      </c>
      <c r="L8" s="16">
        <v>23.842845000000001</v>
      </c>
      <c r="M8" s="16">
        <v>24.842845000000001</v>
      </c>
      <c r="N8" s="13">
        <f t="shared" si="1"/>
        <v>-0.13398799999822586</v>
      </c>
    </row>
    <row r="9" spans="1:14" x14ac:dyDescent="0.25">
      <c r="A9" s="14">
        <v>26</v>
      </c>
      <c r="B9" s="14">
        <v>24.514600000000002</v>
      </c>
      <c r="C9" s="14">
        <v>1.7271000000000001</v>
      </c>
      <c r="D9" s="14">
        <v>95.390411</v>
      </c>
      <c r="E9" s="14">
        <v>35526.604916999997</v>
      </c>
      <c r="F9" s="14">
        <v>33795.799844000001</v>
      </c>
      <c r="G9" s="14">
        <v>0.14815900000000001</v>
      </c>
      <c r="H9" s="14">
        <v>2.338956</v>
      </c>
      <c r="I9" s="14">
        <v>40.405535</v>
      </c>
      <c r="J9" s="14">
        <v>1731.083566</v>
      </c>
      <c r="K9" s="21">
        <f>J9+I9+H9</f>
        <v>1773.8280570000002</v>
      </c>
      <c r="L9" s="21">
        <v>24.843184000000001</v>
      </c>
      <c r="M9" s="21">
        <v>24.843184000000001</v>
      </c>
      <c r="N9" s="14">
        <f t="shared" si="1"/>
        <v>-0.13033400000745132</v>
      </c>
    </row>
    <row r="10" spans="1:14" x14ac:dyDescent="0.25">
      <c r="A10" s="3"/>
      <c r="B10" s="3"/>
      <c r="C10" s="3"/>
      <c r="D10" s="3"/>
      <c r="E10" s="3"/>
      <c r="F10" s="3"/>
      <c r="G10" s="3"/>
      <c r="H10" s="3"/>
      <c r="I10" s="3"/>
      <c r="M10" s="3"/>
    </row>
    <row r="14" spans="1:14" x14ac:dyDescent="0.25">
      <c r="M14" t="s">
        <v>47</v>
      </c>
    </row>
    <row r="15" spans="1:14" x14ac:dyDescent="0.25">
      <c r="M15" t="s">
        <v>48</v>
      </c>
    </row>
    <row r="16" spans="1:14" x14ac:dyDescent="0.25">
      <c r="M16" s="23" t="s">
        <v>34</v>
      </c>
    </row>
    <row r="17" spans="11:14" x14ac:dyDescent="0.25">
      <c r="K17" t="s">
        <v>33</v>
      </c>
    </row>
    <row r="18" spans="11:14" ht="15.75" thickBot="1" x14ac:dyDescent="0.3"/>
    <row r="19" spans="11:14" x14ac:dyDescent="0.25">
      <c r="M19" s="24" t="s">
        <v>35</v>
      </c>
      <c r="N19" s="25">
        <f>K3/F3*100</f>
        <v>5.3819383925448339</v>
      </c>
    </row>
    <row r="20" spans="11:14" x14ac:dyDescent="0.25">
      <c r="M20" s="2" t="s">
        <v>36</v>
      </c>
      <c r="N20" s="4">
        <f>K7/F7*100</f>
        <v>5.2292508730361531</v>
      </c>
    </row>
    <row r="21" spans="11:14" x14ac:dyDescent="0.25">
      <c r="M21" s="2" t="s">
        <v>39</v>
      </c>
      <c r="N21" s="4">
        <f>K3/249</f>
        <v>7.3058063012048189</v>
      </c>
    </row>
    <row r="22" spans="11:14" x14ac:dyDescent="0.25">
      <c r="M22" s="2" t="s">
        <v>40</v>
      </c>
      <c r="N22" s="4">
        <f>K7/249</f>
        <v>7.0973565140562256</v>
      </c>
    </row>
    <row r="23" spans="11:14" x14ac:dyDescent="0.25">
      <c r="M23" s="2" t="s">
        <v>38</v>
      </c>
      <c r="N23" s="4">
        <f>(-K7+K3)/249</f>
        <v>0.20844978714859394</v>
      </c>
    </row>
    <row r="24" spans="11:14" ht="15.75" thickBot="1" x14ac:dyDescent="0.3">
      <c r="M24" s="5" t="s">
        <v>37</v>
      </c>
      <c r="N24" s="7">
        <f>(N19-N20)/N19*100</f>
        <v>2.8370358107440712</v>
      </c>
    </row>
  </sheetData>
  <pageMargins left="0.7" right="0.7" top="0.75" bottom="0.75" header="0.3" footer="0.3"/>
  <pageSetup orientation="portrait" verticalDpi="0" r:id="rId1"/>
  <headerFooter differentOddEven="1" differentFirst="1">
    <oddHeader>&amp;L&amp;"wingdings,Bold"&amp;10&amp;K800080llll&amp;"Arial,Regular"&amp;K000000LEGAL / PRIVILEGED     弁護士秘匿特権</oddHeader>
    <evenHeader>&amp;L&amp;"wingdings,Bold"&amp;10&amp;K800080llll&amp;"Arial,Regular"&amp;K000000LEGAL / PRIVILEGED     弁護士秘匿特権</evenHeader>
    <firstHeader>&amp;L&amp;"wingdings,Bold"&amp;10&amp;K800080llll&amp;"Arial,Regular"&amp;K000000LEGAL / PRIVILEGED     弁護士秘匿特権</first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workbookViewId="0">
      <selection activeCell="Q25" sqref="Q24:R25"/>
    </sheetView>
  </sheetViews>
  <sheetFormatPr defaultRowHeight="15" x14ac:dyDescent="0.25"/>
  <cols>
    <col min="1" max="1" width="9.85546875" bestFit="1" customWidth="1"/>
    <col min="3" max="3" width="10.7109375" bestFit="1" customWidth="1"/>
    <col min="6" max="6" width="13.42578125" bestFit="1" customWidth="1"/>
    <col min="7" max="7" width="13.42578125" customWidth="1"/>
    <col min="8" max="8" width="11.42578125" bestFit="1" customWidth="1"/>
    <col min="9" max="9" width="12.7109375" bestFit="1" customWidth="1"/>
    <col min="10" max="10" width="10.5703125" bestFit="1" customWidth="1"/>
    <col min="11" max="11" width="9.85546875" bestFit="1" customWidth="1"/>
    <col min="12" max="12" width="10.7109375" bestFit="1" customWidth="1"/>
    <col min="13" max="13" width="14" bestFit="1" customWidth="1"/>
    <col min="14" max="14" width="12.42578125" bestFit="1" customWidth="1"/>
    <col min="16" max="16" width="11.42578125" bestFit="1" customWidth="1"/>
    <col min="17" max="17" width="26.140625" bestFit="1" customWidth="1"/>
  </cols>
  <sheetData>
    <row r="1" spans="1:23" x14ac:dyDescent="0.25">
      <c r="A1" t="s">
        <v>23</v>
      </c>
      <c r="B1" t="s">
        <v>25</v>
      </c>
      <c r="E1" t="s">
        <v>27</v>
      </c>
    </row>
    <row r="2" spans="1:23" x14ac:dyDescent="0.25">
      <c r="A2" s="18" t="s">
        <v>22</v>
      </c>
      <c r="B2" s="18" t="s">
        <v>10</v>
      </c>
      <c r="C2" s="19" t="s">
        <v>15</v>
      </c>
      <c r="D2" s="18" t="s">
        <v>21</v>
      </c>
      <c r="E2" s="18" t="s">
        <v>20</v>
      </c>
      <c r="F2" s="18" t="s">
        <v>18</v>
      </c>
      <c r="G2" s="18" t="s">
        <v>16</v>
      </c>
      <c r="H2" s="19" t="s">
        <v>12</v>
      </c>
      <c r="I2" s="19" t="s">
        <v>13</v>
      </c>
      <c r="J2" s="18" t="s">
        <v>11</v>
      </c>
      <c r="K2" s="20" t="s">
        <v>14</v>
      </c>
      <c r="L2" s="18" t="s">
        <v>17</v>
      </c>
      <c r="M2" s="19" t="s">
        <v>26</v>
      </c>
      <c r="N2" s="19" t="s">
        <v>28</v>
      </c>
      <c r="O2" s="22"/>
      <c r="P2" s="22"/>
      <c r="Q2" s="22"/>
      <c r="R2" s="22"/>
      <c r="S2" s="22"/>
      <c r="T2" s="22"/>
      <c r="U2" s="22" t="s">
        <v>31</v>
      </c>
      <c r="V2" s="22" t="s">
        <v>29</v>
      </c>
      <c r="W2" s="22" t="s">
        <v>30</v>
      </c>
    </row>
    <row r="3" spans="1:23" x14ac:dyDescent="0.25">
      <c r="A3" s="15">
        <v>0</v>
      </c>
      <c r="B3" s="13">
        <v>22.5243</v>
      </c>
      <c r="C3" s="13">
        <v>1.5894999999999999</v>
      </c>
      <c r="D3" s="13">
        <v>95.406588999999997</v>
      </c>
      <c r="E3" s="13">
        <v>35519.484359000002</v>
      </c>
      <c r="F3" s="13">
        <v>33795.314375000002</v>
      </c>
      <c r="G3" s="13">
        <v>-0.171182</v>
      </c>
      <c r="H3" s="15">
        <v>2.6965680000000001</v>
      </c>
      <c r="I3" s="15">
        <v>40.408299</v>
      </c>
      <c r="J3" s="13">
        <v>1724.1368789999999</v>
      </c>
      <c r="K3" s="13">
        <f t="shared" ref="K3:K7" si="0">J3+I3+H3</f>
        <v>1767.2417459999999</v>
      </c>
      <c r="L3" s="13">
        <f>E3+G3-F3-J3</f>
        <v>-0.13807699999802026</v>
      </c>
      <c r="M3" s="15">
        <v>22.84251458</v>
      </c>
      <c r="N3" s="13">
        <f>J3+I3</f>
        <v>1764.5451779999999</v>
      </c>
      <c r="O3" s="3"/>
      <c r="P3" s="3"/>
      <c r="Q3" s="3"/>
      <c r="R3" s="3"/>
      <c r="S3" s="3"/>
      <c r="U3">
        <f>I3/K3*100</f>
        <v>2.2865179080032894</v>
      </c>
      <c r="V3">
        <f>J3/K3*100</f>
        <v>97.560895836827981</v>
      </c>
      <c r="W3">
        <f>H3/K3*100</f>
        <v>0.15258625516873683</v>
      </c>
    </row>
    <row r="4" spans="1:23" x14ac:dyDescent="0.25">
      <c r="A4" s="15">
        <v>0.25</v>
      </c>
      <c r="B4" s="13">
        <v>22.667300000000001</v>
      </c>
      <c r="C4" s="13">
        <v>1.6082000000000001</v>
      </c>
      <c r="D4" s="13">
        <v>95.408679000000006</v>
      </c>
      <c r="E4" s="13">
        <v>35519.263098000003</v>
      </c>
      <c r="F4" s="13">
        <v>33795.319536000003</v>
      </c>
      <c r="G4" s="13">
        <v>-0.31306</v>
      </c>
      <c r="H4" s="15">
        <v>2.7970449999999998</v>
      </c>
      <c r="I4" s="15">
        <v>40.346801999999997</v>
      </c>
      <c r="J4" s="13">
        <v>1723.770227</v>
      </c>
      <c r="K4" s="13">
        <f t="shared" si="0"/>
        <v>1766.914074</v>
      </c>
      <c r="L4" s="13">
        <f t="shared" ref="L4:L13" si="1">E4+G4-F4-J4</f>
        <v>-0.13972499999999854</v>
      </c>
      <c r="M4" s="15">
        <v>23.0417402</v>
      </c>
      <c r="N4" s="13">
        <f t="shared" ref="N4:N13" si="2">J4+I4</f>
        <v>1764.117029</v>
      </c>
      <c r="O4" s="3"/>
      <c r="P4" s="3"/>
      <c r="Q4" s="3"/>
      <c r="R4" s="3"/>
      <c r="S4" s="3"/>
      <c r="U4">
        <f t="shared" ref="U4:U13" si="3">I4/K4*100</f>
        <v>2.2834614650310376</v>
      </c>
      <c r="V4">
        <f t="shared" ref="V4:V13" si="4">J4/K4*100</f>
        <v>97.558237401871523</v>
      </c>
      <c r="W4">
        <f t="shared" ref="W4:W13" si="5">H4/K4*100</f>
        <v>0.1583011330974321</v>
      </c>
    </row>
    <row r="5" spans="1:23" x14ac:dyDescent="0.25">
      <c r="A5" s="15">
        <v>0.5</v>
      </c>
      <c r="B5" s="13">
        <v>22.763100000000001</v>
      </c>
      <c r="C5" s="13">
        <v>1.6214</v>
      </c>
      <c r="D5" s="13">
        <v>95.409735999999995</v>
      </c>
      <c r="E5" s="13">
        <v>35519.208239</v>
      </c>
      <c r="F5" s="13">
        <v>33795.32677</v>
      </c>
      <c r="G5" s="13">
        <v>-0.41176299999999999</v>
      </c>
      <c r="H5" s="13">
        <v>2.865602</v>
      </c>
      <c r="I5" s="13">
        <v>40.310828000000001</v>
      </c>
      <c r="J5" s="13">
        <v>1723.6106990000001</v>
      </c>
      <c r="K5" s="13">
        <f t="shared" si="0"/>
        <v>1766.787129</v>
      </c>
      <c r="L5" s="13">
        <f t="shared" si="1"/>
        <v>-0.14099299999656978</v>
      </c>
      <c r="M5" s="15">
        <v>23.174683439999999</v>
      </c>
      <c r="N5" s="13">
        <f t="shared" si="2"/>
        <v>1763.921527</v>
      </c>
      <c r="O5" s="3"/>
      <c r="P5" s="3"/>
      <c r="Q5" s="3"/>
      <c r="R5" s="3"/>
      <c r="S5" s="3"/>
      <c r="U5">
        <f t="shared" si="3"/>
        <v>2.2815894081601047</v>
      </c>
      <c r="V5">
        <f t="shared" si="4"/>
        <v>97.556217764364305</v>
      </c>
      <c r="W5">
        <f t="shared" si="5"/>
        <v>0.16219282747559566</v>
      </c>
    </row>
    <row r="6" spans="1:23" x14ac:dyDescent="0.25">
      <c r="A6" s="15">
        <v>0.75</v>
      </c>
      <c r="B6" s="13">
        <v>22.831800000000001</v>
      </c>
      <c r="C6" s="13">
        <v>1.6311</v>
      </c>
      <c r="D6" s="13">
        <v>95.410329000000004</v>
      </c>
      <c r="E6" s="13">
        <v>35519.221506000002</v>
      </c>
      <c r="F6" s="13">
        <v>33795.333694000001</v>
      </c>
      <c r="G6" s="13">
        <v>-0.49003400000000003</v>
      </c>
      <c r="H6" s="13">
        <v>2.915384</v>
      </c>
      <c r="I6" s="13">
        <v>40.289791999999998</v>
      </c>
      <c r="J6" s="13">
        <v>1723.539777</v>
      </c>
      <c r="K6" s="13">
        <f t="shared" si="0"/>
        <v>1766.7449529999999</v>
      </c>
      <c r="L6" s="13">
        <f t="shared" si="1"/>
        <v>-0.14199900000130583</v>
      </c>
      <c r="M6" s="15">
        <v>23.269691999999999</v>
      </c>
      <c r="N6" s="13">
        <f t="shared" si="2"/>
        <v>1763.829569</v>
      </c>
      <c r="O6" s="3"/>
      <c r="P6" s="3"/>
      <c r="Q6" s="3"/>
      <c r="R6" s="3"/>
      <c r="S6" s="3"/>
      <c r="U6">
        <f t="shared" si="3"/>
        <v>2.2804532103848043</v>
      </c>
      <c r="V6">
        <f t="shared" si="4"/>
        <v>97.554532366053408</v>
      </c>
      <c r="W6">
        <f t="shared" si="5"/>
        <v>0.16501442356179186</v>
      </c>
    </row>
    <row r="7" spans="1:23" x14ac:dyDescent="0.25">
      <c r="A7" s="15">
        <v>1</v>
      </c>
      <c r="B7" s="13">
        <v>22.883299999999998</v>
      </c>
      <c r="C7" s="13">
        <v>1.6385000000000001</v>
      </c>
      <c r="D7" s="13">
        <v>95.410686999999996</v>
      </c>
      <c r="E7" s="13">
        <v>35519.250279</v>
      </c>
      <c r="F7" s="13">
        <v>33795.339811999998</v>
      </c>
      <c r="G7" s="13">
        <v>-0.54341899999999999</v>
      </c>
      <c r="H7" s="13">
        <v>2.9532050000000001</v>
      </c>
      <c r="I7" s="13">
        <v>40.270923000000003</v>
      </c>
      <c r="J7" s="13">
        <v>1723.5098720000001</v>
      </c>
      <c r="K7" s="13">
        <f t="shared" si="0"/>
        <v>1766.7340000000002</v>
      </c>
      <c r="L7" s="13">
        <f t="shared" si="1"/>
        <v>-0.14282400000001871</v>
      </c>
      <c r="M7" s="15">
        <v>23.340973000000002</v>
      </c>
      <c r="N7" s="13">
        <f t="shared" si="2"/>
        <v>1763.7807950000001</v>
      </c>
      <c r="O7" s="3"/>
      <c r="P7" s="3"/>
      <c r="Q7" s="3"/>
      <c r="R7" s="3"/>
      <c r="S7" s="3"/>
      <c r="U7">
        <f t="shared" si="3"/>
        <v>2.2793993323273343</v>
      </c>
      <c r="V7">
        <f t="shared" si="4"/>
        <v>97.553444491360892</v>
      </c>
      <c r="W7">
        <f t="shared" si="5"/>
        <v>0.16715617631177074</v>
      </c>
    </row>
    <row r="8" spans="1:23" x14ac:dyDescent="0.25">
      <c r="A8" s="15">
        <v>1.5</v>
      </c>
      <c r="B8" s="13">
        <v>22.9556</v>
      </c>
      <c r="C8" s="13">
        <v>1.649</v>
      </c>
      <c r="D8" s="13">
        <v>95.411064999999994</v>
      </c>
      <c r="E8" s="13">
        <v>35519.330174000002</v>
      </c>
      <c r="F8" s="13">
        <v>33795.349662000001</v>
      </c>
      <c r="G8" s="13">
        <v>-0.62259500000000001</v>
      </c>
      <c r="H8" s="13">
        <v>3.007012</v>
      </c>
      <c r="I8" s="13">
        <v>40.249518999999999</v>
      </c>
      <c r="J8" s="13">
        <v>1723.5020480000001</v>
      </c>
      <c r="K8" s="13">
        <f>J8+I8+H8</f>
        <v>1766.7585790000001</v>
      </c>
      <c r="L8" s="13">
        <f t="shared" si="1"/>
        <v>-0.14413099999887891</v>
      </c>
      <c r="M8" s="15">
        <v>23.440791999999998</v>
      </c>
      <c r="N8" s="13">
        <f t="shared" si="2"/>
        <v>1763.751567</v>
      </c>
      <c r="O8" s="3"/>
      <c r="P8" s="3"/>
      <c r="Q8" s="3"/>
      <c r="R8" s="3"/>
      <c r="S8" s="3"/>
      <c r="U8">
        <f t="shared" si="3"/>
        <v>2.2781561373700283</v>
      </c>
      <c r="V8">
        <f t="shared" si="4"/>
        <v>97.551644490981687</v>
      </c>
      <c r="W8">
        <f t="shared" si="5"/>
        <v>0.17019937164827545</v>
      </c>
    </row>
    <row r="9" spans="1:23" x14ac:dyDescent="0.25">
      <c r="A9" s="15">
        <v>2</v>
      </c>
      <c r="B9" s="13">
        <v>23.003900000000002</v>
      </c>
      <c r="C9" s="13">
        <v>1.6559999999999999</v>
      </c>
      <c r="D9" s="13">
        <v>95.411238999999995</v>
      </c>
      <c r="E9" s="13">
        <v>35519.402634999999</v>
      </c>
      <c r="F9" s="13">
        <v>33795.357027999999</v>
      </c>
      <c r="G9" s="13">
        <v>-0.67249899999999996</v>
      </c>
      <c r="H9" s="15">
        <v>3.0446460000000002</v>
      </c>
      <c r="I9" s="15">
        <v>40.236324000000003</v>
      </c>
      <c r="J9" s="13">
        <v>1723.518298</v>
      </c>
      <c r="K9" s="15">
        <f>J9+I9+H9</f>
        <v>1766.799268</v>
      </c>
      <c r="L9" s="13">
        <f t="shared" si="1"/>
        <v>-0.14519000000018423</v>
      </c>
      <c r="M9" s="15">
        <v>23.507352999999998</v>
      </c>
      <c r="N9" s="13">
        <f t="shared" si="2"/>
        <v>1763.7546219999999</v>
      </c>
      <c r="O9" s="3"/>
      <c r="P9" s="3"/>
      <c r="Q9" s="3"/>
      <c r="R9" s="3"/>
      <c r="S9" s="3"/>
      <c r="U9">
        <f t="shared" si="3"/>
        <v>2.2773568411960654</v>
      </c>
      <c r="V9">
        <f t="shared" si="4"/>
        <v>97.55031764027197</v>
      </c>
      <c r="W9">
        <f t="shared" si="5"/>
        <v>0.17232551853196718</v>
      </c>
    </row>
    <row r="10" spans="1:23" x14ac:dyDescent="0.25">
      <c r="A10" s="15">
        <v>2.5</v>
      </c>
      <c r="B10" s="15">
        <v>23.0383</v>
      </c>
      <c r="C10" s="15">
        <v>1.661</v>
      </c>
      <c r="D10" s="15">
        <v>95.411325000000005</v>
      </c>
      <c r="E10" s="15">
        <v>35519.466386</v>
      </c>
      <c r="F10" s="13">
        <v>33795.362665000001</v>
      </c>
      <c r="G10" s="15">
        <v>-0.70998899999999998</v>
      </c>
      <c r="H10" s="15">
        <v>3.0728110000000002</v>
      </c>
      <c r="I10" s="15">
        <v>40.227564999999998</v>
      </c>
      <c r="J10" s="15">
        <v>1723.539853</v>
      </c>
      <c r="K10" s="15">
        <f>J10+I10+H10</f>
        <v>1766.8402289999999</v>
      </c>
      <c r="L10" s="13">
        <f t="shared" si="1"/>
        <v>-0.14612100000317696</v>
      </c>
      <c r="M10" s="15">
        <v>23.554898999999999</v>
      </c>
      <c r="N10" s="13">
        <f t="shared" si="2"/>
        <v>1763.7674179999999</v>
      </c>
      <c r="O10" s="3"/>
      <c r="P10" s="3"/>
      <c r="Q10" s="3"/>
      <c r="R10" s="3"/>
      <c r="S10" s="3"/>
      <c r="U10">
        <f t="shared" si="3"/>
        <v>2.2768083010407842</v>
      </c>
      <c r="V10">
        <f t="shared" si="4"/>
        <v>97.549276086807964</v>
      </c>
      <c r="W10">
        <f t="shared" si="5"/>
        <v>0.17391561215125581</v>
      </c>
    </row>
    <row r="11" spans="1:23" x14ac:dyDescent="0.25">
      <c r="A11" s="15">
        <v>3</v>
      </c>
      <c r="B11" s="15">
        <v>23.0642</v>
      </c>
      <c r="C11" s="15">
        <v>1.6647000000000001</v>
      </c>
      <c r="D11" s="15">
        <v>95.411368999999993</v>
      </c>
      <c r="E11" s="15">
        <v>35519.521568999997</v>
      </c>
      <c r="F11" s="13">
        <v>33795.367096000002</v>
      </c>
      <c r="G11" s="15">
        <v>-0.740815</v>
      </c>
      <c r="H11" s="15">
        <v>3.0952999999999999</v>
      </c>
      <c r="I11" s="15">
        <v>40.221547999999999</v>
      </c>
      <c r="J11" s="15">
        <v>1723.560653</v>
      </c>
      <c r="K11" s="15">
        <f>J11+I11+H11</f>
        <v>1766.8775009999999</v>
      </c>
      <c r="L11" s="13">
        <f t="shared" si="1"/>
        <v>-0.14699500000233456</v>
      </c>
      <c r="M11" s="15">
        <v>23.590558999999999</v>
      </c>
      <c r="N11" s="13">
        <f t="shared" si="2"/>
        <v>1763.782201</v>
      </c>
      <c r="O11" s="3"/>
      <c r="P11" s="3"/>
      <c r="Q11" s="3"/>
      <c r="R11" s="3"/>
      <c r="S11" s="3"/>
      <c r="U11">
        <f t="shared" si="3"/>
        <v>2.2764197278665783</v>
      </c>
      <c r="V11">
        <f t="shared" si="4"/>
        <v>97.548395518337642</v>
      </c>
      <c r="W11">
        <f t="shared" si="5"/>
        <v>0.1751847537957868</v>
      </c>
    </row>
    <row r="12" spans="1:23" x14ac:dyDescent="0.25">
      <c r="A12" s="15">
        <v>3.5</v>
      </c>
      <c r="B12" s="15">
        <v>23.084299999999999</v>
      </c>
      <c r="C12" s="15">
        <v>1.6676</v>
      </c>
      <c r="D12" s="15">
        <v>95.411389999999997</v>
      </c>
      <c r="E12" s="15">
        <v>35519.567245999999</v>
      </c>
      <c r="F12" s="13">
        <v>33795.370662000001</v>
      </c>
      <c r="G12" s="15">
        <v>-0.76581999999999995</v>
      </c>
      <c r="H12" s="15">
        <v>3.1140919999999999</v>
      </c>
      <c r="I12" s="15">
        <v>40.217399999999998</v>
      </c>
      <c r="J12" s="15">
        <v>1723.5786270000001</v>
      </c>
      <c r="K12" s="15">
        <f>J12+I12+H12</f>
        <v>1766.9101190000001</v>
      </c>
      <c r="L12" s="13">
        <f t="shared" si="1"/>
        <v>-0.14786300000309893</v>
      </c>
      <c r="M12" s="15">
        <v>23.618293999999999</v>
      </c>
      <c r="N12" s="13">
        <f t="shared" si="2"/>
        <v>1763.7960270000001</v>
      </c>
      <c r="O12" s="3"/>
      <c r="P12" s="3"/>
      <c r="Q12" s="3"/>
      <c r="R12" s="3"/>
      <c r="S12" s="3"/>
      <c r="U12">
        <f t="shared" si="3"/>
        <v>2.2761429439750689</v>
      </c>
      <c r="V12">
        <f t="shared" si="4"/>
        <v>97.54761198467051</v>
      </c>
      <c r="W12">
        <f t="shared" si="5"/>
        <v>0.176245071354419</v>
      </c>
    </row>
    <row r="13" spans="1:23" x14ac:dyDescent="0.25">
      <c r="A13" s="15">
        <v>4</v>
      </c>
      <c r="B13" s="15">
        <v>23.1005</v>
      </c>
      <c r="C13" s="15">
        <v>1.67</v>
      </c>
      <c r="D13" s="15">
        <v>95.411399000000003</v>
      </c>
      <c r="E13" s="15">
        <v>35519.605931999999</v>
      </c>
      <c r="F13" s="13">
        <v>33795.373590000003</v>
      </c>
      <c r="G13" s="15">
        <v>-0.78761300000000001</v>
      </c>
      <c r="H13" s="15">
        <v>3.13036</v>
      </c>
      <c r="I13" s="15">
        <v>40.214582999999998</v>
      </c>
      <c r="J13" s="15">
        <v>1723.593476</v>
      </c>
      <c r="K13" s="15">
        <f>J13+I13+H13</f>
        <v>1766.9384190000001</v>
      </c>
      <c r="L13" s="13">
        <f t="shared" si="1"/>
        <v>-0.1487470000047324</v>
      </c>
      <c r="M13" s="15">
        <v>23.640481999999999</v>
      </c>
      <c r="N13" s="13">
        <f t="shared" si="2"/>
        <v>1763.808059</v>
      </c>
      <c r="O13" s="3"/>
      <c r="P13" s="3"/>
      <c r="Q13" s="3"/>
      <c r="R13" s="3"/>
      <c r="S13" s="3"/>
      <c r="U13">
        <f t="shared" si="3"/>
        <v>2.2759470600429563</v>
      </c>
      <c r="V13">
        <f t="shared" si="4"/>
        <v>97.546890002848471</v>
      </c>
      <c r="W13">
        <f t="shared" si="5"/>
        <v>0.17716293710856257</v>
      </c>
    </row>
    <row r="16" spans="1:23" x14ac:dyDescent="0.25">
      <c r="Q16" t="s">
        <v>41</v>
      </c>
    </row>
    <row r="17" spans="17:18" x14ac:dyDescent="0.25">
      <c r="Q17" s="3" t="s">
        <v>42</v>
      </c>
      <c r="R17" s="3">
        <f>K3/F3*100</f>
        <v>5.2292507961024102</v>
      </c>
    </row>
    <row r="18" spans="17:18" x14ac:dyDescent="0.25">
      <c r="Q18" s="3" t="s">
        <v>43</v>
      </c>
      <c r="R18" s="3">
        <f>K7/F7*100</f>
        <v>5.2277444459152056</v>
      </c>
    </row>
    <row r="19" spans="17:18" x14ac:dyDescent="0.25">
      <c r="Q19" s="3" t="s">
        <v>44</v>
      </c>
      <c r="R19" s="3">
        <f>K3/249</f>
        <v>7.0973564096385537</v>
      </c>
    </row>
    <row r="20" spans="17:18" x14ac:dyDescent="0.25">
      <c r="Q20" s="3" t="s">
        <v>45</v>
      </c>
      <c r="R20" s="3">
        <f>K7/249</f>
        <v>7.0953172690763058</v>
      </c>
    </row>
    <row r="21" spans="17:18" x14ac:dyDescent="0.25">
      <c r="Q21" s="3" t="s">
        <v>38</v>
      </c>
      <c r="R21" s="3">
        <f>R19-R20</f>
        <v>2.0391405622479652E-3</v>
      </c>
    </row>
    <row r="22" spans="17:18" x14ac:dyDescent="0.25">
      <c r="Q22" s="3" t="s">
        <v>37</v>
      </c>
      <c r="R22" s="3">
        <f>R21/R19*100</f>
        <v>2.8730987209247567E-2</v>
      </c>
    </row>
  </sheetData>
  <pageMargins left="0.7" right="0.7" top="0.75" bottom="0.75" header="0.3" footer="0.3"/>
  <pageSetup orientation="portrait" verticalDpi="0" r:id="rId1"/>
  <headerFooter differentOddEven="1" differentFirst="1">
    <oddHeader>&amp;L&amp;"wingdings,Bold"&amp;10&amp;K800080llll&amp;"Arial,Regular"&amp;K000000LEGAL / PRIVILEGED     弁護士秘匿特権</oddHeader>
    <evenHeader>&amp;L&amp;"wingdings,Bold"&amp;10&amp;K800080llll&amp;"Arial,Regular"&amp;K000000LEGAL / PRIVILEGED     弁護士秘匿特権</evenHeader>
    <firstHeader>&amp;L&amp;"wingdings,Bold"&amp;10&amp;K800080llll&amp;"Arial,Regular"&amp;K000000LEGAL / PRIVILEGED     弁護士秘匿特権</first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  <Company>TEMA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TEMA</dc:creator>
  <cp:keywords>PUBLIC/NONE, LEGAL / PRIVILEGED</cp:keywords>
  <cp:lastModifiedBy>TEMA</cp:lastModifiedBy>
  <dcterms:created xsi:type="dcterms:W3CDTF">2016-08-29T13:52:25Z</dcterms:created>
  <dcterms:modified xsi:type="dcterms:W3CDTF">2016-09-07T22:22:05Z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66f448ef-9b20-4343-832a-b928614d4b35</vt:lpwstr>
  </property>
  <property fmtid="{D5CDD505-2E9C-101B-9397-08002B2CF9AE}" pid="3" name="ToyotaClassification">
    <vt:lpwstr>LEGAL</vt:lpwstr>
  </property>
  <property fmtid="{D5CDD505-2E9C-101B-9397-08002B2CF9AE}" pid="4" name="ToyotaVisualMarkings">
    <vt:lpwstr>Top Left</vt:lpwstr>
  </property>
</Properties>
</file>