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def0afd6b499f5/Zotero/storage/SRYBIXUY/"/>
    </mc:Choice>
  </mc:AlternateContent>
  <xr:revisionPtr revIDLastSave="2" documentId="13_ncr:1_{50568E43-D844-4B8E-A4CE-D2351AAAC538}" xr6:coauthVersionLast="46" xr6:coauthVersionMax="46" xr10:uidLastSave="{CAD614EE-6264-4FD4-8DD3-9E5A6BD0BF82}"/>
  <bookViews>
    <workbookView xWindow="735" yWindow="735" windowWidth="13163" windowHeight="10485" xr2:uid="{00000000-000D-0000-FFFF-FFFF00000000}"/>
  </bookViews>
  <sheets>
    <sheet name="Sheet1" sheetId="1" r:id="rId1"/>
    <sheet name="市政园林局燃气处调研汇总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0" i="2" l="1"/>
  <c r="Z100" i="2" s="1"/>
  <c r="AA100" i="2" s="1"/>
  <c r="Z99" i="2"/>
  <c r="AA99" i="2" s="1"/>
  <c r="Z98" i="2"/>
  <c r="AA98" i="2" s="1"/>
  <c r="Z97" i="2"/>
  <c r="AA97" i="2" s="1"/>
  <c r="AG94" i="2"/>
  <c r="AH94" i="2" s="1"/>
  <c r="AI94" i="2" s="1"/>
  <c r="Y94" i="2"/>
  <c r="Z94" i="2" s="1"/>
  <c r="AA94" i="2" s="1"/>
  <c r="AH93" i="2"/>
  <c r="AI93" i="2" s="1"/>
  <c r="AH92" i="2"/>
  <c r="AI92" i="2" s="1"/>
  <c r="Z92" i="2"/>
  <c r="AA92" i="2" s="1"/>
  <c r="Y91" i="2"/>
  <c r="Z91" i="2" s="1"/>
  <c r="AA91" i="2" s="1"/>
  <c r="Y90" i="2"/>
  <c r="Z89" i="2"/>
  <c r="AA89" i="2" s="1"/>
  <c r="AG88" i="2"/>
  <c r="AH88" i="2" s="1"/>
  <c r="AI88" i="2" s="1"/>
  <c r="Z88" i="2"/>
  <c r="AA88" i="2" s="1"/>
  <c r="AG87" i="2"/>
  <c r="AH87" i="2" s="1"/>
  <c r="AI87" i="2" s="1"/>
  <c r="AG86" i="2"/>
  <c r="AG90" i="2" s="1"/>
  <c r="AH90" i="2" s="1"/>
  <c r="AI90" i="2" s="1"/>
  <c r="Y86" i="2"/>
  <c r="Z86" i="2" s="1"/>
  <c r="AA86" i="2" s="1"/>
  <c r="AG85" i="2"/>
  <c r="AH85" i="2" s="1"/>
  <c r="AI85" i="2" s="1"/>
  <c r="AA85" i="2"/>
  <c r="Z85" i="2"/>
  <c r="Z84" i="2"/>
  <c r="AA84" i="2" s="1"/>
  <c r="Z83" i="2"/>
  <c r="AA83" i="2" s="1"/>
  <c r="K67" i="2"/>
  <c r="K52" i="2"/>
  <c r="L52" i="2" s="1"/>
  <c r="K37" i="2"/>
  <c r="I34" i="2"/>
  <c r="H34" i="2"/>
  <c r="F34" i="2"/>
  <c r="E34" i="2"/>
  <c r="D34" i="2"/>
  <c r="N11" i="2"/>
  <c r="L11" i="2"/>
  <c r="J11" i="2"/>
  <c r="I11" i="2"/>
  <c r="H11" i="2"/>
  <c r="G11" i="2"/>
  <c r="F11" i="2"/>
  <c r="E11" i="2"/>
  <c r="D11" i="2"/>
  <c r="C11" i="2"/>
  <c r="AH86" i="2" l="1"/>
  <c r="AI86" i="2" s="1"/>
  <c r="Y95" i="2"/>
  <c r="Z95" i="2" s="1"/>
  <c r="AA95" i="2" s="1"/>
  <c r="Z90" i="2"/>
  <c r="AA90" i="2" s="1"/>
</calcChain>
</file>

<file path=xl/sharedStrings.xml><?xml version="1.0" encoding="utf-8"?>
<sst xmlns="http://schemas.openxmlformats.org/spreadsheetml/2006/main" count="1099" uniqueCount="219">
  <si>
    <t>数据来源</t>
    <phoneticPr fontId="1"/>
  </si>
  <si>
    <t>数据备注</t>
    <phoneticPr fontId="1"/>
  </si>
  <si>
    <t>项目</t>
    <phoneticPr fontId="1"/>
  </si>
  <si>
    <t>单位</t>
    <phoneticPr fontId="1"/>
  </si>
  <si>
    <t>工业</t>
  </si>
  <si>
    <t>工业</t>
    <phoneticPr fontId="1"/>
  </si>
  <si>
    <t>服务业</t>
    <phoneticPr fontId="1"/>
  </si>
  <si>
    <t>生活消费</t>
    <phoneticPr fontId="1"/>
  </si>
  <si>
    <t>万吨</t>
  </si>
  <si>
    <t>万吨</t>
    <phoneticPr fontId="1"/>
  </si>
  <si>
    <t>市政园林局燃气处</t>
    <phoneticPr fontId="1"/>
  </si>
  <si>
    <t>2015年</t>
    <phoneticPr fontId="5" type="noConversion"/>
  </si>
  <si>
    <t>企业   项目</t>
  </si>
  <si>
    <t>瓶装液化气销售量(吨)</t>
  </si>
  <si>
    <r>
      <t>管道天然气销售量(万米</t>
    </r>
    <r>
      <rPr>
        <vertAlign val="superscript"/>
        <sz val="12"/>
        <rFont val="等线"/>
        <family val="3"/>
        <charset val="134"/>
      </rPr>
      <t>3</t>
    </r>
    <r>
      <rPr>
        <sz val="12"/>
        <rFont val="等线"/>
        <family val="3"/>
        <charset val="134"/>
      </rPr>
      <t>)</t>
    </r>
    <phoneticPr fontId="7" type="noConversion"/>
  </si>
  <si>
    <t>汽车加液化气(吨)</t>
  </si>
  <si>
    <r>
      <t>汽车加天然气(万米</t>
    </r>
    <r>
      <rPr>
        <vertAlign val="superscript"/>
        <sz val="12"/>
        <rFont val="等线"/>
        <family val="3"/>
        <charset val="134"/>
      </rPr>
      <t>3</t>
    </r>
    <r>
      <rPr>
        <sz val="12"/>
        <rFont val="等线"/>
        <family val="3"/>
        <charset val="134"/>
      </rPr>
      <t>)</t>
    </r>
    <phoneticPr fontId="7" type="noConversion"/>
  </si>
  <si>
    <t>民用</t>
  </si>
  <si>
    <t>商业</t>
  </si>
  <si>
    <t>液化气购入量（吨）</t>
  </si>
  <si>
    <r>
      <t>天然气购入量（万米</t>
    </r>
    <r>
      <rPr>
        <vertAlign val="superscript"/>
        <sz val="12"/>
        <rFont val="等线"/>
        <family val="3"/>
        <charset val="134"/>
      </rPr>
      <t>3</t>
    </r>
    <r>
      <rPr>
        <sz val="12"/>
        <rFont val="等线"/>
        <family val="3"/>
        <charset val="134"/>
      </rPr>
      <t>）</t>
    </r>
    <r>
      <rPr>
        <sz val="12"/>
        <rFont val="宋体"/>
        <family val="3"/>
        <charset val="134"/>
      </rPr>
      <t/>
    </r>
    <phoneticPr fontId="7" type="noConversion"/>
  </si>
  <si>
    <t>年累计</t>
  </si>
  <si>
    <t>城市（县城）天然气基层表</t>
  </si>
  <si>
    <t>城市（县城）液化石油气基层表</t>
  </si>
  <si>
    <t>华润燃气
有限公司</t>
  </si>
  <si>
    <t>市县基7-2表</t>
  </si>
  <si>
    <t>市县基7-3表</t>
  </si>
  <si>
    <t>中油鹭航油
气有限公司</t>
  </si>
  <si>
    <t>制定机关：住 房 城 乡建设部</t>
  </si>
  <si>
    <t>华达石化工
程有限公司</t>
  </si>
  <si>
    <t>批准机关：国  家  统 计  局</t>
  </si>
  <si>
    <t>同气燃气
有限公司</t>
  </si>
  <si>
    <t>批准文号：国统制[2018]号</t>
  </si>
  <si>
    <t>杏泰液化气
有限公司</t>
  </si>
  <si>
    <t>填报单位：厦门华润燃气有限公司</t>
  </si>
  <si>
    <t>2017年</t>
  </si>
  <si>
    <t>有效期至：2021  年   11  月</t>
  </si>
  <si>
    <t>集顺液化气
有限公司</t>
  </si>
  <si>
    <t>指标名称</t>
  </si>
  <si>
    <t>计量单位</t>
  </si>
  <si>
    <t>代码</t>
  </si>
  <si>
    <t>增减</t>
  </si>
  <si>
    <t>增长率(%)</t>
  </si>
  <si>
    <t>同安金裕盛
液化气公司</t>
  </si>
  <si>
    <t>甲</t>
  </si>
  <si>
    <t>乙</t>
  </si>
  <si>
    <t>丙</t>
  </si>
  <si>
    <t>1</t>
  </si>
  <si>
    <t>2</t>
  </si>
  <si>
    <t>3</t>
  </si>
  <si>
    <t>4</t>
  </si>
  <si>
    <t>中石油加气站加气总量</t>
  </si>
  <si>
    <t>管道</t>
  </si>
  <si>
    <t>—</t>
  </si>
  <si>
    <t>全市合计</t>
  </si>
  <si>
    <t>供气管道长度</t>
  </si>
  <si>
    <t>公里</t>
  </si>
  <si>
    <t>1001</t>
  </si>
  <si>
    <t>1101</t>
  </si>
  <si>
    <t xml:space="preserve">  合计中：2000年及以前建设</t>
  </si>
  <si>
    <t>1002</t>
  </si>
  <si>
    <t>供应</t>
  </si>
  <si>
    <t>2016年</t>
    <phoneticPr fontId="4" type="noConversion"/>
  </si>
  <si>
    <t>2015-2016调研</t>
    <phoneticPr fontId="7" type="noConversion"/>
  </si>
  <si>
    <t xml:space="preserve">         2001-2015年建设</t>
  </si>
  <si>
    <t>1003</t>
  </si>
  <si>
    <t>储气能力</t>
  </si>
  <si>
    <t>吨</t>
  </si>
  <si>
    <t>1102</t>
  </si>
  <si>
    <t>序号</t>
    <phoneticPr fontId="5" type="noConversion"/>
  </si>
  <si>
    <t>企业</t>
    <phoneticPr fontId="5" type="noConversion"/>
  </si>
  <si>
    <t>燃气种类</t>
    <phoneticPr fontId="5" type="noConversion"/>
  </si>
  <si>
    <t>家庭用量/户数</t>
    <phoneticPr fontId="4" type="noConversion"/>
  </si>
  <si>
    <t>商业用量/户数</t>
    <phoneticPr fontId="4" type="noConversion"/>
  </si>
  <si>
    <t>工业用量/户数</t>
    <phoneticPr fontId="4" type="noConversion"/>
  </si>
  <si>
    <t>其他(汽车)用量/户数</t>
    <phoneticPr fontId="4" type="noConversion"/>
  </si>
  <si>
    <t>LPG</t>
    <phoneticPr fontId="7" type="noConversion"/>
  </si>
  <si>
    <t>天然气</t>
    <phoneticPr fontId="7" type="noConversion"/>
  </si>
  <si>
    <t xml:space="preserve">         2016年及以后建设</t>
  </si>
  <si>
    <t>1004</t>
  </si>
  <si>
    <t>供气总量</t>
  </si>
  <si>
    <t>1103</t>
  </si>
  <si>
    <t>厦门华润燃气有限公司</t>
    <phoneticPr fontId="5" type="noConversion"/>
  </si>
  <si>
    <t>天然气</t>
    <phoneticPr fontId="5" type="noConversion"/>
  </si>
  <si>
    <t>万吨</t>
    <phoneticPr fontId="5" type="noConversion"/>
  </si>
  <si>
    <t>亿立方米</t>
    <phoneticPr fontId="7" type="noConversion"/>
  </si>
  <si>
    <t>销售气量</t>
  </si>
  <si>
    <t>1104</t>
  </si>
  <si>
    <t>厦门华润燃气有限公司</t>
    <phoneticPr fontId="5" type="noConversion"/>
  </si>
  <si>
    <t>液化气</t>
    <phoneticPr fontId="5" type="noConversion"/>
  </si>
  <si>
    <t>加工转换投入(-)产出(+)量</t>
    <phoneticPr fontId="7" type="noConversion"/>
  </si>
  <si>
    <t>万立方米</t>
  </si>
  <si>
    <t>1005</t>
  </si>
  <si>
    <t xml:space="preserve">  其中：居民家庭</t>
  </si>
  <si>
    <t>1105</t>
  </si>
  <si>
    <t>液化气</t>
    <phoneticPr fontId="4" type="noConversion"/>
  </si>
  <si>
    <t>#火力发电</t>
    <phoneticPr fontId="7" type="noConversion"/>
  </si>
  <si>
    <t>最高日供气量</t>
  </si>
  <si>
    <t>1006</t>
  </si>
  <si>
    <t xml:space="preserve">        燃气汽车</t>
  </si>
  <si>
    <t>1106</t>
  </si>
  <si>
    <t>液化气</t>
  </si>
  <si>
    <t>#供热</t>
  </si>
  <si>
    <t>1007</t>
  </si>
  <si>
    <t>燃气损失量</t>
  </si>
  <si>
    <t>1107</t>
  </si>
  <si>
    <t>液化气</t>
    <phoneticPr fontId="4" type="noConversion"/>
  </si>
  <si>
    <t>输配损失</t>
    <phoneticPr fontId="7" type="noConversion"/>
  </si>
  <si>
    <t>1008</t>
  </si>
  <si>
    <t>服务</t>
  </si>
  <si>
    <t>终端消费量</t>
    <phoneticPr fontId="7" type="noConversion"/>
  </si>
  <si>
    <t>1009</t>
  </si>
  <si>
    <t>用气户数</t>
  </si>
  <si>
    <t>户</t>
  </si>
  <si>
    <t>1108</t>
  </si>
  <si>
    <t>#第一产业</t>
    <phoneticPr fontId="7" type="noConversion"/>
  </si>
  <si>
    <t xml:space="preserve">        集中供热</t>
  </si>
  <si>
    <t>1010</t>
  </si>
  <si>
    <t>1109</t>
  </si>
  <si>
    <t>无</t>
    <phoneticPr fontId="5" type="noConversion"/>
  </si>
  <si>
    <t>无</t>
    <phoneticPr fontId="5" type="noConversion"/>
  </si>
  <si>
    <t>#第二产业</t>
    <phoneticPr fontId="7" type="noConversion"/>
  </si>
  <si>
    <t>1011</t>
  </si>
  <si>
    <t>用气人口</t>
  </si>
  <si>
    <t>万人</t>
  </si>
  <si>
    <t>1110</t>
  </si>
  <si>
    <t>缺</t>
    <phoneticPr fontId="5" type="noConversion"/>
  </si>
  <si>
    <t>##工业</t>
  </si>
  <si>
    <t>1012</t>
  </si>
  <si>
    <t>汽车加气站座数</t>
  </si>
  <si>
    <t>座</t>
  </si>
  <si>
    <t>1111</t>
  </si>
  <si>
    <t>##建 筑 业</t>
    <phoneticPr fontId="7" type="noConversion"/>
  </si>
  <si>
    <t>单位负责人：</t>
  </si>
  <si>
    <t>陆泓</t>
  </si>
  <si>
    <t>统计负责人：</t>
  </si>
  <si>
    <t>林敏雅</t>
  </si>
  <si>
    <t>填表人：</t>
  </si>
  <si>
    <t>李璐婧</t>
  </si>
  <si>
    <t>联系电话：</t>
  </si>
  <si>
    <t>0592-5225229</t>
  </si>
  <si>
    <t>报出日期：</t>
  </si>
  <si>
    <t>2017年</t>
    <phoneticPr fontId="4" type="noConversion"/>
  </si>
  <si>
    <t>#第三产业</t>
    <phoneticPr fontId="7" type="noConversion"/>
  </si>
  <si>
    <t>1013</t>
  </si>
  <si>
    <t>说明：本表由燃气管理部门或供气单位填报。</t>
  </si>
  <si>
    <t>序号</t>
  </si>
  <si>
    <t>企业</t>
  </si>
  <si>
    <t>燃气种类</t>
  </si>
  <si>
    <t>家庭用量/户数</t>
  </si>
  <si>
    <t>工业用量/户数</t>
    <phoneticPr fontId="4" type="noConversion"/>
  </si>
  <si>
    <t>商业用量/户数</t>
    <phoneticPr fontId="4" type="noConversion"/>
  </si>
  <si>
    <t>其他(汽车)用量</t>
    <phoneticPr fontId="4" type="noConversion"/>
  </si>
  <si>
    <t>##交通</t>
    <phoneticPr fontId="7" type="noConversion"/>
  </si>
  <si>
    <t>1014</t>
  </si>
  <si>
    <t>本表逻辑审核关系：</t>
  </si>
  <si>
    <t>吨/万m³</t>
  </si>
  <si>
    <t>##服务业</t>
    <phoneticPr fontId="7" type="noConversion"/>
  </si>
  <si>
    <t>1015</t>
  </si>
  <si>
    <t xml:space="preserve">1.1103=1104+1107；1104≥1105+1106； </t>
  </si>
  <si>
    <t>厦门华润燃气有限公司</t>
  </si>
  <si>
    <t>天然气</t>
  </si>
  <si>
    <t>#生活消费</t>
    <phoneticPr fontId="7" type="noConversion"/>
  </si>
  <si>
    <t>1016</t>
  </si>
  <si>
    <t>2.1108≥1109；若1104=1105，则1108=1109；</t>
  </si>
  <si>
    <t>消费量合计</t>
    <phoneticPr fontId="7" type="noConversion"/>
  </si>
  <si>
    <t>3.1108、1109、1111项保留整数，其余各项保留2位小数。</t>
  </si>
  <si>
    <t>中油鹭航油气有限公司</t>
  </si>
  <si>
    <t>华达石化工程有限公司</t>
  </si>
  <si>
    <t>同气燃气有限公司</t>
  </si>
  <si>
    <t>2017-2018调研</t>
    <phoneticPr fontId="7" type="noConversion"/>
  </si>
  <si>
    <t>1.1001=1002+1003+1004；1007=1008+1012；1008≥1009+1010+1011；</t>
  </si>
  <si>
    <t>杏泰液化气有限公司</t>
  </si>
  <si>
    <t>天然气</t>
    <phoneticPr fontId="7" type="noConversion"/>
  </si>
  <si>
    <t>2.1013≥1014；若1008=1009，则1013=1014；</t>
  </si>
  <si>
    <t>集顺液化气有限公司</t>
  </si>
  <si>
    <t>吨</t>
    <phoneticPr fontId="4" type="noConversion"/>
  </si>
  <si>
    <t>万立方米</t>
    <phoneticPr fontId="7" type="noConversion"/>
  </si>
  <si>
    <t>吨</t>
    <phoneticPr fontId="4" type="noConversion"/>
  </si>
  <si>
    <t>万立方米</t>
    <phoneticPr fontId="7" type="noConversion"/>
  </si>
  <si>
    <t>3.1013、1014、1016项保留整数，其余各项保留2位小数。</t>
  </si>
  <si>
    <t>同安金裕盛液化气公司</t>
  </si>
  <si>
    <t>#第一产业</t>
    <phoneticPr fontId="7" type="noConversion"/>
  </si>
  <si>
    <t>中石油加气站加气总量</t>
    <phoneticPr fontId="4" type="noConversion"/>
  </si>
  <si>
    <t>天然气</t>
    <phoneticPr fontId="4" type="noConversion"/>
  </si>
  <si>
    <t>#第二产业</t>
    <phoneticPr fontId="7" type="noConversion"/>
  </si>
  <si>
    <t>中海油加气站加气总量</t>
    <phoneticPr fontId="4" type="noConversion"/>
  </si>
  <si>
    <t>中石化加气站加气总量</t>
    <phoneticPr fontId="4" type="noConversion"/>
  </si>
  <si>
    <t>2018年</t>
    <phoneticPr fontId="4" type="noConversion"/>
  </si>
  <si>
    <t>##交通</t>
    <phoneticPr fontId="7" type="noConversion"/>
  </si>
  <si>
    <t>商业用量/户数</t>
    <phoneticPr fontId="4" type="noConversion"/>
  </si>
  <si>
    <t>其他(汽车)用量</t>
    <phoneticPr fontId="4" type="noConversion"/>
  </si>
  <si>
    <t>#生活消费</t>
    <phoneticPr fontId="7" type="noConversion"/>
  </si>
  <si>
    <t>消费量合计</t>
    <phoneticPr fontId="7" type="noConversion"/>
  </si>
  <si>
    <t>填报单位：厦门市市政园林局</t>
    <phoneticPr fontId="7" type="noConversion"/>
  </si>
  <si>
    <t>2018年</t>
    <phoneticPr fontId="7" type="noConversion"/>
  </si>
  <si>
    <t>中石化加气站加气总量</t>
    <phoneticPr fontId="4" type="noConversion"/>
  </si>
  <si>
    <t>指标名称</t>
    <phoneticPr fontId="7" type="noConversion"/>
  </si>
  <si>
    <t>2019年</t>
    <phoneticPr fontId="5" type="noConversion"/>
  </si>
  <si>
    <t>天然气</t>
    <phoneticPr fontId="7" type="noConversion"/>
  </si>
  <si>
    <t>其他(汽车)用量</t>
    <phoneticPr fontId="4" type="noConversion"/>
  </si>
  <si>
    <t>##建 筑 业</t>
    <phoneticPr fontId="7" type="noConversion"/>
  </si>
  <si>
    <t>郑伟勋</t>
    <phoneticPr fontId="7" type="noConversion"/>
  </si>
  <si>
    <t>##交通</t>
    <phoneticPr fontId="7" type="noConversion"/>
  </si>
  <si>
    <t>天然气</t>
    <phoneticPr fontId="4" type="noConversion"/>
  </si>
  <si>
    <t>中海油加气站加气总量</t>
    <phoneticPr fontId="4" type="noConversion"/>
  </si>
  <si>
    <t>制定机关：住房城乡建设部</t>
  </si>
  <si>
    <t>批准机关：国 家 统 计 局</t>
  </si>
  <si>
    <t>批准文号：国统制[2018]19号</t>
  </si>
  <si>
    <t>填报单位：厦门市市政园林局</t>
    <phoneticPr fontId="7" type="noConversion"/>
  </si>
  <si>
    <t>2020年</t>
  </si>
  <si>
    <t>有效期至： 2021  年  1 月</t>
  </si>
  <si>
    <t>-</t>
  </si>
  <si>
    <t xml:space="preserve">          2001-2015年建设</t>
  </si>
  <si>
    <t xml:space="preserve">          2016年及以后建设</t>
  </si>
  <si>
    <t>缪林海</t>
    <phoneticPr fontId="7" type="noConversion"/>
  </si>
  <si>
    <t>吕锦川</t>
    <phoneticPr fontId="7" type="noConversion"/>
  </si>
  <si>
    <t>5180065</t>
    <phoneticPr fontId="7" type="noConversion"/>
  </si>
  <si>
    <t>NA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</si>
</sst>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);[Red]\(0.00\)"/>
    <numFmt numFmtId="177" formatCode="0.00_ "/>
    <numFmt numFmtId="178" formatCode="0.000_ "/>
    <numFmt numFmtId="179" formatCode="0_);[Red]\(0\)"/>
    <numFmt numFmtId="180" formatCode="#,##0.00_ "/>
    <numFmt numFmtId="181" formatCode="0_ "/>
  </numFmts>
  <fonts count="2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微软雅黑"/>
      <family val="2"/>
      <charset val="134"/>
    </font>
    <font>
      <sz val="12"/>
      <name val="等线"/>
      <family val="3"/>
      <charset val="134"/>
    </font>
    <font>
      <sz val="9"/>
      <name val="游ゴシック"/>
      <family val="3"/>
      <charset val="134"/>
      <scheme val="minor"/>
    </font>
    <font>
      <sz val="9"/>
      <name val="游ゴシック"/>
      <family val="2"/>
      <charset val="134"/>
      <scheme val="minor"/>
    </font>
    <font>
      <vertAlign val="superscript"/>
      <sz val="12"/>
      <name val="等线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</font>
    <font>
      <sz val="12"/>
      <name val="宋体"/>
      <family val="3"/>
      <charset val="134"/>
    </font>
    <font>
      <sz val="15"/>
      <color rgb="FF000000"/>
      <name val="黑体"/>
      <family val="3"/>
      <charset val="134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2"/>
      <color theme="1"/>
      <name val="等线"/>
      <family val="3"/>
      <charset val="134"/>
    </font>
    <font>
      <sz val="11"/>
      <color indexed="8"/>
      <name val="等线"/>
      <family val="3"/>
      <charset val="134"/>
    </font>
    <font>
      <b/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5"/>
      <color indexed="0"/>
      <name val="黑体"/>
      <family val="3"/>
    </font>
    <font>
      <sz val="11"/>
      <color indexed="0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indexed="9"/>
        <bgColor indexed="64"/>
      </patternFill>
    </fill>
    <fill>
      <patternFill patternType="solid">
        <fgColor rgb="FFC0C0C0"/>
      </patternFill>
    </fill>
    <fill>
      <patternFill patternType="solid">
        <fgColor rgb="FF99FF55"/>
      </patternFill>
    </fill>
    <fill>
      <patternFill patternType="solid">
        <fgColor indexed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"/>
        <bgColor indexed="64"/>
      </patternFill>
    </fill>
    <fill>
      <patternFill patternType="solid">
        <fgColor indexed="5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80808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indexed="23"/>
      </right>
      <top/>
      <bottom/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/>
      <right style="thin">
        <color indexed="0"/>
      </right>
      <top/>
      <bottom style="thick">
        <color indexed="0"/>
      </bottom>
      <diagonal/>
    </border>
    <border>
      <left/>
      <right/>
      <top/>
      <bottom style="thick">
        <color indexed="0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>
      <alignment vertical="center"/>
    </xf>
  </cellStyleXfs>
  <cellXfs count="197">
    <xf numFmtId="0" fontId="0" fillId="0" borderId="0" xfId="0">
      <alignment vertical="center"/>
    </xf>
    <xf numFmtId="0" fontId="2" fillId="0" borderId="0" xfId="0" applyFont="1">
      <alignment vertical="center"/>
    </xf>
    <xf numFmtId="2" fontId="0" fillId="0" borderId="0" xfId="0" applyNumberFormat="1">
      <alignment vertical="center"/>
    </xf>
    <xf numFmtId="0" fontId="8" fillId="0" borderId="0" xfId="0" applyFont="1">
      <alignment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left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3" borderId="16" xfId="0" applyFont="1" applyFill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 wrapText="1"/>
    </xf>
    <xf numFmtId="176" fontId="3" fillId="3" borderId="17" xfId="0" applyNumberFormat="1" applyFont="1" applyFill="1" applyBorder="1" applyAlignment="1" applyProtection="1">
      <alignment horizontal="center" vertical="center" wrapText="1"/>
    </xf>
    <xf numFmtId="176" fontId="3" fillId="3" borderId="16" xfId="0" applyNumberFormat="1" applyFont="1" applyFill="1" applyBorder="1" applyAlignment="1" applyProtection="1">
      <alignment horizontal="center" vertical="center" wrapText="1"/>
    </xf>
    <xf numFmtId="177" fontId="3" fillId="3" borderId="15" xfId="0" applyNumberFormat="1" applyFont="1" applyFill="1" applyBorder="1" applyAlignment="1" applyProtection="1">
      <alignment horizontal="center" vertical="center" wrapText="1"/>
    </xf>
    <xf numFmtId="176" fontId="3" fillId="3" borderId="19" xfId="0" applyNumberFormat="1" applyFont="1" applyFill="1" applyBorder="1" applyAlignment="1" applyProtection="1">
      <alignment horizontal="center" vertical="center" wrapText="1"/>
    </xf>
    <xf numFmtId="0" fontId="11" fillId="2" borderId="13" xfId="0" applyFont="1" applyFill="1" applyBorder="1" applyAlignment="1">
      <alignment horizontal="right" vertical="center"/>
    </xf>
    <xf numFmtId="0" fontId="3" fillId="0" borderId="20" xfId="0" applyFont="1" applyBorder="1" applyAlignment="1" applyProtection="1">
      <alignment horizontal="center" vertical="center"/>
    </xf>
    <xf numFmtId="0" fontId="3" fillId="0" borderId="20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center" vertical="center"/>
    </xf>
    <xf numFmtId="176" fontId="3" fillId="3" borderId="21" xfId="0" applyNumberFormat="1" applyFont="1" applyFill="1" applyBorder="1" applyAlignment="1" applyProtection="1">
      <alignment horizontal="center" vertical="center" wrapText="1"/>
    </xf>
    <xf numFmtId="0" fontId="3" fillId="0" borderId="22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/>
    </xf>
    <xf numFmtId="0" fontId="3" fillId="0" borderId="24" xfId="0" applyFont="1" applyBorder="1" applyAlignment="1" applyProtection="1">
      <alignment horizontal="center" vertical="center"/>
    </xf>
    <xf numFmtId="177" fontId="3" fillId="3" borderId="21" xfId="0" applyNumberFormat="1" applyFont="1" applyFill="1" applyBorder="1" applyAlignment="1" applyProtection="1">
      <alignment horizontal="center" vertical="center" wrapText="1"/>
    </xf>
    <xf numFmtId="0" fontId="11" fillId="2" borderId="25" xfId="0" applyFont="1" applyFill="1" applyBorder="1" applyAlignment="1">
      <alignment horizontal="left" vertical="center"/>
    </xf>
    <xf numFmtId="0" fontId="7" fillId="2" borderId="25" xfId="0" applyFont="1" applyFill="1" applyBorder="1" applyAlignment="1">
      <alignment horizontal="left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right" vertical="center"/>
    </xf>
    <xf numFmtId="0" fontId="3" fillId="0" borderId="17" xfId="0" applyFont="1" applyBorder="1" applyAlignment="1" applyProtection="1">
      <alignment vertical="center" wrapText="1"/>
    </xf>
    <xf numFmtId="0" fontId="12" fillId="4" borderId="27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12" fillId="2" borderId="28" xfId="0" applyFont="1" applyFill="1" applyBorder="1" applyAlignment="1">
      <alignment horizontal="left" vertical="center"/>
    </xf>
    <xf numFmtId="0" fontId="3" fillId="0" borderId="17" xfId="0" applyFont="1" applyBorder="1" applyAlignment="1" applyProtection="1">
      <alignment horizontal="center" vertical="center" wrapText="1"/>
    </xf>
    <xf numFmtId="178" fontId="3" fillId="0" borderId="20" xfId="0" applyNumberFormat="1" applyFont="1" applyBorder="1" applyAlignment="1" applyProtection="1">
      <alignment horizontal="center" vertical="center"/>
    </xf>
    <xf numFmtId="0" fontId="13" fillId="4" borderId="27" xfId="0" applyFont="1" applyFill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2" fillId="2" borderId="27" xfId="0" applyFont="1" applyFill="1" applyBorder="1" applyAlignment="1">
      <alignment horizontal="center" vertical="center"/>
    </xf>
    <xf numFmtId="0" fontId="3" fillId="0" borderId="31" xfId="0" applyFont="1" applyBorder="1" applyAlignment="1" applyProtection="1">
      <alignment horizontal="center" vertical="center"/>
    </xf>
    <xf numFmtId="177" fontId="3" fillId="0" borderId="31" xfId="0" applyNumberFormat="1" applyFont="1" applyBorder="1" applyAlignment="1" applyProtection="1">
      <alignment horizontal="center" vertical="center"/>
    </xf>
    <xf numFmtId="178" fontId="3" fillId="0" borderId="31" xfId="0" applyNumberFormat="1" applyFont="1" applyBorder="1" applyAlignment="1" applyProtection="1">
      <alignment horizontal="center" vertical="center"/>
    </xf>
    <xf numFmtId="178" fontId="3" fillId="0" borderId="32" xfId="0" applyNumberFormat="1" applyFont="1" applyBorder="1" applyAlignment="1" applyProtection="1">
      <alignment horizontal="center" vertical="center"/>
    </xf>
    <xf numFmtId="0" fontId="12" fillId="4" borderId="27" xfId="0" applyFont="1" applyFill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4" fontId="12" fillId="2" borderId="27" xfId="0" applyNumberFormat="1" applyFont="1" applyFill="1" applyBorder="1" applyAlignment="1">
      <alignment horizontal="right" vertical="center"/>
    </xf>
    <xf numFmtId="4" fontId="12" fillId="5" borderId="27" xfId="0" applyNumberFormat="1" applyFont="1" applyFill="1" applyBorder="1" applyAlignment="1">
      <alignment horizontal="right" vertical="center"/>
    </xf>
    <xf numFmtId="0" fontId="14" fillId="0" borderId="0" xfId="0" applyFont="1" applyAlignment="1"/>
    <xf numFmtId="0" fontId="8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left"/>
    </xf>
    <xf numFmtId="177" fontId="17" fillId="0" borderId="17" xfId="0" applyNumberFormat="1" applyFont="1" applyFill="1" applyBorder="1" applyAlignment="1">
      <alignment horizontal="right"/>
    </xf>
    <xf numFmtId="0" fontId="8" fillId="0" borderId="17" xfId="0" applyFont="1" applyBorder="1" applyAlignment="1">
      <alignment horizontal="left" vertical="center"/>
    </xf>
    <xf numFmtId="177" fontId="8" fillId="0" borderId="17" xfId="0" applyNumberFormat="1" applyFont="1" applyBorder="1" applyAlignment="1">
      <alignment horizontal="left" vertical="center"/>
    </xf>
    <xf numFmtId="0" fontId="18" fillId="0" borderId="17" xfId="0" applyFont="1" applyBorder="1" applyAlignment="1" applyProtection="1">
      <alignment horizontal="left"/>
      <protection locked="0"/>
    </xf>
    <xf numFmtId="177" fontId="17" fillId="0" borderId="17" xfId="0" applyNumberFormat="1" applyFont="1" applyFill="1" applyBorder="1" applyAlignment="1" applyProtection="1">
      <alignment horizontal="right"/>
      <protection locked="0"/>
    </xf>
    <xf numFmtId="0" fontId="15" fillId="0" borderId="17" xfId="0" applyFont="1" applyBorder="1" applyAlignment="1" applyProtection="1">
      <alignment horizontal="left"/>
      <protection locked="0"/>
    </xf>
    <xf numFmtId="0" fontId="18" fillId="0" borderId="17" xfId="0" applyFont="1" applyFill="1" applyBorder="1" applyAlignment="1">
      <alignment horizontal="center"/>
    </xf>
    <xf numFmtId="177" fontId="17" fillId="0" borderId="17" xfId="0" applyNumberFormat="1" applyFont="1" applyFill="1" applyBorder="1" applyAlignment="1">
      <alignment horizontal="center"/>
    </xf>
    <xf numFmtId="3" fontId="12" fillId="2" borderId="27" xfId="0" applyNumberFormat="1" applyFont="1" applyFill="1" applyBorder="1" applyAlignment="1">
      <alignment horizontal="right" vertical="center"/>
    </xf>
    <xf numFmtId="3" fontId="12" fillId="5" borderId="27" xfId="0" applyNumberFormat="1" applyFont="1" applyFill="1" applyBorder="1" applyAlignment="1">
      <alignment horizontal="right" vertical="center"/>
    </xf>
    <xf numFmtId="0" fontId="18" fillId="0" borderId="17" xfId="0" applyFont="1" applyFill="1" applyBorder="1" applyAlignment="1" applyProtection="1">
      <alignment horizontal="center"/>
      <protection locked="0"/>
    </xf>
    <xf numFmtId="177" fontId="17" fillId="0" borderId="17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vertical="center"/>
    </xf>
    <xf numFmtId="177" fontId="19" fillId="0" borderId="17" xfId="0" applyNumberFormat="1" applyFont="1" applyFill="1" applyBorder="1" applyAlignment="1" applyProtection="1">
      <alignment horizontal="center"/>
      <protection locked="0"/>
    </xf>
    <xf numFmtId="0" fontId="12" fillId="4" borderId="33" xfId="0" applyFont="1" applyFill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2" fillId="4" borderId="33" xfId="0" applyFont="1" applyFill="1" applyBorder="1" applyAlignment="1">
      <alignment horizontal="center" vertical="center"/>
    </xf>
    <xf numFmtId="3" fontId="12" fillId="2" borderId="33" xfId="0" applyNumberFormat="1" applyFont="1" applyFill="1" applyBorder="1" applyAlignment="1">
      <alignment horizontal="right" vertical="center"/>
    </xf>
    <xf numFmtId="3" fontId="12" fillId="5" borderId="33" xfId="0" applyNumberFormat="1" applyFont="1" applyFill="1" applyBorder="1" applyAlignment="1">
      <alignment horizontal="right" vertical="center"/>
    </xf>
    <xf numFmtId="4" fontId="12" fillId="5" borderId="33" xfId="0" applyNumberFormat="1" applyFont="1" applyFill="1" applyBorder="1" applyAlignment="1">
      <alignment horizontal="right" vertical="center"/>
    </xf>
    <xf numFmtId="0" fontId="12" fillId="2" borderId="0" xfId="0" applyFont="1" applyFill="1" applyBorder="1" applyAlignment="1">
      <alignment horizontal="right" vertical="center"/>
    </xf>
    <xf numFmtId="0" fontId="12" fillId="5" borderId="0" xfId="0" applyFont="1" applyFill="1" applyBorder="1" applyAlignment="1">
      <alignment horizontal="left" vertical="center"/>
    </xf>
    <xf numFmtId="14" fontId="12" fillId="5" borderId="0" xfId="0" applyNumberFormat="1" applyFont="1" applyFill="1" applyBorder="1" applyAlignment="1">
      <alignment horizontal="left" vertical="center"/>
    </xf>
    <xf numFmtId="0" fontId="8" fillId="0" borderId="0" xfId="0" applyFont="1" applyAlignment="1"/>
    <xf numFmtId="0" fontId="8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justify" vertical="center" wrapText="1"/>
    </xf>
    <xf numFmtId="0" fontId="15" fillId="0" borderId="17" xfId="0" applyFont="1" applyFill="1" applyBorder="1" applyAlignment="1">
      <alignment horizontal="center"/>
    </xf>
    <xf numFmtId="179" fontId="8" fillId="0" borderId="17" xfId="0" applyNumberFormat="1" applyFont="1" applyBorder="1" applyAlignment="1">
      <alignment horizontal="center" vertical="center" wrapText="1"/>
    </xf>
    <xf numFmtId="177" fontId="17" fillId="0" borderId="24" xfId="0" applyNumberFormat="1" applyFont="1" applyFill="1" applyBorder="1" applyAlignment="1">
      <alignment horizontal="center"/>
    </xf>
    <xf numFmtId="176" fontId="8" fillId="0" borderId="17" xfId="0" applyNumberFormat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justify" vertical="center"/>
    </xf>
    <xf numFmtId="0" fontId="15" fillId="0" borderId="17" xfId="0" applyFont="1" applyFill="1" applyBorder="1" applyAlignment="1">
      <alignment horizontal="center" vertical="center" wrapText="1"/>
    </xf>
    <xf numFmtId="177" fontId="17" fillId="0" borderId="17" xfId="0" applyNumberFormat="1" applyFont="1" applyBorder="1" applyAlignment="1" applyProtection="1">
      <alignment horizontal="right"/>
      <protection locked="0"/>
    </xf>
    <xf numFmtId="177" fontId="17" fillId="0" borderId="17" xfId="0" applyNumberFormat="1" applyFont="1" applyBorder="1" applyAlignment="1">
      <alignment horizontal="right"/>
    </xf>
    <xf numFmtId="0" fontId="7" fillId="6" borderId="0" xfId="0" applyFont="1" applyFill="1" applyBorder="1" applyAlignment="1">
      <alignment horizontal="left" vertical="center"/>
    </xf>
    <xf numFmtId="0" fontId="20" fillId="6" borderId="0" xfId="0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left" vertical="center"/>
    </xf>
    <xf numFmtId="0" fontId="21" fillId="6" borderId="34" xfId="0" applyFont="1" applyFill="1" applyBorder="1" applyAlignment="1">
      <alignment horizontal="right" vertical="center"/>
    </xf>
    <xf numFmtId="0" fontId="21" fillId="6" borderId="35" xfId="0" applyFont="1" applyFill="1" applyBorder="1" applyAlignment="1">
      <alignment horizontal="left" vertical="center"/>
    </xf>
    <xf numFmtId="0" fontId="7" fillId="6" borderId="35" xfId="0" applyFont="1" applyFill="1" applyBorder="1" applyAlignment="1">
      <alignment horizontal="left" vertical="center"/>
    </xf>
    <xf numFmtId="0" fontId="21" fillId="6" borderId="35" xfId="0" applyFont="1" applyFill="1" applyBorder="1" applyAlignment="1">
      <alignment horizontal="center" vertical="center"/>
    </xf>
    <xf numFmtId="0" fontId="21" fillId="6" borderId="36" xfId="0" applyFont="1" applyFill="1" applyBorder="1" applyAlignment="1">
      <alignment horizontal="right" vertical="center"/>
    </xf>
    <xf numFmtId="177" fontId="8" fillId="0" borderId="17" xfId="0" applyNumberFormat="1" applyFont="1" applyBorder="1" applyAlignment="1">
      <alignment horizontal="center" vertical="center" wrapText="1"/>
    </xf>
    <xf numFmtId="0" fontId="12" fillId="7" borderId="37" xfId="0" applyFont="1" applyFill="1" applyBorder="1" applyAlignment="1">
      <alignment horizontal="center" vertical="center" shrinkToFit="1"/>
    </xf>
    <xf numFmtId="0" fontId="12" fillId="6" borderId="0" xfId="0" applyFont="1" applyFill="1" applyBorder="1" applyAlignment="1">
      <alignment horizontal="left" vertical="center"/>
    </xf>
    <xf numFmtId="0" fontId="12" fillId="6" borderId="38" xfId="0" applyFont="1" applyFill="1" applyBorder="1" applyAlignment="1">
      <alignment horizontal="left" vertical="center"/>
    </xf>
    <xf numFmtId="0" fontId="12" fillId="6" borderId="37" xfId="0" applyFont="1" applyFill="1" applyBorder="1" applyAlignment="1">
      <alignment horizontal="center" vertical="center" shrinkToFit="1"/>
    </xf>
    <xf numFmtId="4" fontId="12" fillId="6" borderId="37" xfId="0" applyNumberFormat="1" applyFont="1" applyFill="1" applyBorder="1" applyAlignment="1">
      <alignment horizontal="right" vertical="center" shrinkToFit="1"/>
    </xf>
    <xf numFmtId="4" fontId="12" fillId="8" borderId="37" xfId="0" applyNumberFormat="1" applyFont="1" applyFill="1" applyBorder="1" applyAlignment="1">
      <alignment horizontal="right" vertical="center" shrinkToFit="1"/>
    </xf>
    <xf numFmtId="180" fontId="8" fillId="0" borderId="0" xfId="0" applyNumberFormat="1" applyFont="1">
      <alignment vertical="center"/>
    </xf>
    <xf numFmtId="0" fontId="14" fillId="0" borderId="0" xfId="0" applyFont="1">
      <alignment vertical="center"/>
    </xf>
    <xf numFmtId="3" fontId="12" fillId="6" borderId="37" xfId="0" applyNumberFormat="1" applyFont="1" applyFill="1" applyBorder="1" applyAlignment="1">
      <alignment horizontal="right" vertical="center" shrinkToFit="1"/>
    </xf>
    <xf numFmtId="3" fontId="12" fillId="6" borderId="37" xfId="0" applyNumberFormat="1" applyFont="1" applyFill="1" applyBorder="1" applyAlignment="1">
      <alignment horizontal="right" vertical="center" wrapText="1" shrinkToFit="1"/>
    </xf>
    <xf numFmtId="3" fontId="12" fillId="8" borderId="37" xfId="0" applyNumberFormat="1" applyFont="1" applyFill="1" applyBorder="1" applyAlignment="1">
      <alignment horizontal="right" vertical="center" shrinkToFit="1"/>
    </xf>
    <xf numFmtId="4" fontId="8" fillId="0" borderId="17" xfId="0" applyNumberFormat="1" applyFont="1" applyBorder="1" applyAlignment="1">
      <alignment horizontal="center" vertical="center" wrapText="1"/>
    </xf>
    <xf numFmtId="0" fontId="12" fillId="7" borderId="39" xfId="0" applyFont="1" applyFill="1" applyBorder="1" applyAlignment="1">
      <alignment horizontal="center" vertical="center" shrinkToFit="1"/>
    </xf>
    <xf numFmtId="3" fontId="12" fillId="6" borderId="39" xfId="0" applyNumberFormat="1" applyFont="1" applyFill="1" applyBorder="1" applyAlignment="1">
      <alignment horizontal="right" vertical="center" shrinkToFit="1"/>
    </xf>
    <xf numFmtId="3" fontId="12" fillId="8" borderId="39" xfId="0" applyNumberFormat="1" applyFont="1" applyFill="1" applyBorder="1" applyAlignment="1">
      <alignment horizontal="right" vertical="center" shrinkToFit="1"/>
    </xf>
    <xf numFmtId="4" fontId="12" fillId="8" borderId="39" xfId="0" applyNumberFormat="1" applyFont="1" applyFill="1" applyBorder="1" applyAlignment="1">
      <alignment horizontal="right" vertical="center" shrinkToFit="1"/>
    </xf>
    <xf numFmtId="0" fontId="12" fillId="6" borderId="4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right" vertical="center" shrinkToFit="1"/>
    </xf>
    <xf numFmtId="0" fontId="12" fillId="8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right" vertical="center"/>
    </xf>
    <xf numFmtId="0" fontId="12" fillId="8" borderId="0" xfId="0" applyFont="1" applyFill="1" applyBorder="1" applyAlignment="1">
      <alignment horizontal="left" vertical="center" shrinkToFit="1"/>
    </xf>
    <xf numFmtId="14" fontId="12" fillId="8" borderId="0" xfId="0" applyNumberFormat="1" applyFont="1" applyFill="1" applyBorder="1" applyAlignment="1">
      <alignment horizontal="left" vertical="center" shrinkToFit="1"/>
    </xf>
    <xf numFmtId="0" fontId="17" fillId="0" borderId="17" xfId="0" applyFont="1" applyBorder="1" applyAlignment="1">
      <alignment horizontal="center" vertical="center" wrapText="1"/>
    </xf>
    <xf numFmtId="0" fontId="23" fillId="3" borderId="0" xfId="0" applyFont="1" applyFill="1" applyBorder="1" applyAlignment="1">
      <alignment vertical="center"/>
    </xf>
    <xf numFmtId="0" fontId="23" fillId="3" borderId="35" xfId="0" applyFont="1" applyFill="1" applyBorder="1" applyAlignment="1">
      <alignment vertical="center"/>
    </xf>
    <xf numFmtId="0" fontId="23" fillId="7" borderId="41" xfId="0" applyFont="1" applyFill="1" applyBorder="1" applyAlignment="1">
      <alignment horizontal="center" vertical="center"/>
    </xf>
    <xf numFmtId="0" fontId="23" fillId="7" borderId="42" xfId="0" applyFont="1" applyFill="1" applyBorder="1" applyAlignment="1">
      <alignment horizontal="center" vertical="center"/>
    </xf>
    <xf numFmtId="0" fontId="25" fillId="7" borderId="42" xfId="0" applyFont="1" applyFill="1" applyBorder="1" applyAlignment="1">
      <alignment vertical="center"/>
    </xf>
    <xf numFmtId="0" fontId="23" fillId="3" borderId="42" xfId="0" applyFont="1" applyFill="1" applyBorder="1" applyAlignment="1">
      <alignment horizontal="center" vertical="center"/>
    </xf>
    <xf numFmtId="0" fontId="23" fillId="7" borderId="42" xfId="0" applyFont="1" applyFill="1" applyBorder="1" applyAlignment="1">
      <alignment vertical="center"/>
    </xf>
    <xf numFmtId="177" fontId="23" fillId="7" borderId="42" xfId="0" applyNumberFormat="1" applyFont="1" applyFill="1" applyBorder="1" applyAlignment="1">
      <alignment vertical="center"/>
    </xf>
    <xf numFmtId="177" fontId="23" fillId="3" borderId="42" xfId="0" applyNumberFormat="1" applyFont="1" applyFill="1" applyBorder="1" applyAlignment="1">
      <alignment vertical="center"/>
    </xf>
    <xf numFmtId="177" fontId="23" fillId="9" borderId="42" xfId="0" applyNumberFormat="1" applyFont="1" applyFill="1" applyBorder="1" applyAlignment="1">
      <alignment vertical="center"/>
    </xf>
    <xf numFmtId="181" fontId="23" fillId="7" borderId="42" xfId="0" applyNumberFormat="1" applyFont="1" applyFill="1" applyBorder="1" applyAlignment="1">
      <alignment vertical="center"/>
    </xf>
    <xf numFmtId="181" fontId="23" fillId="3" borderId="42" xfId="0" applyNumberFormat="1" applyFont="1" applyFill="1" applyBorder="1" applyAlignment="1">
      <alignment vertical="center"/>
    </xf>
    <xf numFmtId="181" fontId="23" fillId="9" borderId="42" xfId="0" applyNumberFormat="1" applyFont="1" applyFill="1" applyBorder="1" applyAlignment="1">
      <alignment vertical="center"/>
    </xf>
    <xf numFmtId="0" fontId="23" fillId="3" borderId="43" xfId="0" applyFont="1" applyFill="1" applyBorder="1" applyAlignment="1">
      <alignment horizontal="right" vertical="center"/>
    </xf>
    <xf numFmtId="49" fontId="23" fillId="9" borderId="44" xfId="0" applyNumberFormat="1" applyFont="1" applyFill="1" applyBorder="1" applyAlignment="1">
      <alignment vertical="center"/>
    </xf>
    <xf numFmtId="0" fontId="23" fillId="3" borderId="45" xfId="0" applyFont="1" applyFill="1" applyBorder="1" applyAlignment="1">
      <alignment horizontal="right" vertical="center"/>
    </xf>
    <xf numFmtId="0" fontId="23" fillId="3" borderId="45" xfId="0" applyFont="1" applyFill="1" applyBorder="1" applyAlignment="1">
      <alignment vertical="center"/>
    </xf>
    <xf numFmtId="181" fontId="7" fillId="0" borderId="42" xfId="0" applyNumberFormat="1" applyFont="1" applyFill="1" applyBorder="1" applyAlignment="1">
      <alignment vertical="center"/>
    </xf>
    <xf numFmtId="0" fontId="23" fillId="3" borderId="46" xfId="0" applyFont="1" applyFill="1" applyBorder="1" applyAlignment="1">
      <alignment horizontal="right" vertical="center"/>
    </xf>
    <xf numFmtId="0" fontId="23" fillId="3" borderId="0" xfId="0" applyFont="1" applyFill="1" applyBorder="1" applyAlignment="1">
      <alignment horizontal="right" vertical="center"/>
    </xf>
    <xf numFmtId="31" fontId="23" fillId="9" borderId="44" xfId="0" applyNumberFormat="1" applyFont="1" applyFill="1" applyBorder="1" applyAlignment="1">
      <alignment vertical="center"/>
    </xf>
    <xf numFmtId="177" fontId="7" fillId="0" borderId="42" xfId="0" applyNumberFormat="1" applyFont="1" applyFill="1" applyBorder="1" applyAlignment="1">
      <alignment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29" xfId="0" applyFont="1" applyBorder="1" applyAlignment="1" applyProtection="1">
      <alignment horizontal="center" vertical="center"/>
    </xf>
    <xf numFmtId="0" fontId="3" fillId="0" borderId="30" xfId="0" applyFont="1" applyBorder="1" applyAlignment="1" applyProtection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2" fillId="4" borderId="27" xfId="0" applyFont="1" applyFill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2" fillId="4" borderId="33" xfId="0" applyFont="1" applyFill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2" fillId="7" borderId="37" xfId="0" applyFont="1" applyFill="1" applyBorder="1" applyAlignment="1">
      <alignment horizontal="center" vertical="center" shrinkToFit="1"/>
    </xf>
    <xf numFmtId="0" fontId="12" fillId="0" borderId="37" xfId="0" applyFont="1" applyBorder="1" applyAlignment="1">
      <alignment horizontal="center" vertical="center" shrinkToFit="1"/>
    </xf>
    <xf numFmtId="0" fontId="13" fillId="7" borderId="37" xfId="0" applyFont="1" applyFill="1" applyBorder="1" applyAlignment="1">
      <alignment horizontal="left" vertical="center" shrinkToFit="1"/>
    </xf>
    <xf numFmtId="0" fontId="13" fillId="0" borderId="37" xfId="0" applyFont="1" applyBorder="1" applyAlignment="1">
      <alignment horizontal="left" vertical="center" shrinkToFit="1"/>
    </xf>
    <xf numFmtId="0" fontId="12" fillId="7" borderId="37" xfId="0" applyFont="1" applyFill="1" applyBorder="1" applyAlignment="1">
      <alignment horizontal="left" vertical="center" shrinkToFit="1"/>
    </xf>
    <xf numFmtId="0" fontId="12" fillId="0" borderId="37" xfId="0" applyFont="1" applyBorder="1" applyAlignment="1">
      <alignment horizontal="left" vertical="center" shrinkToFit="1"/>
    </xf>
    <xf numFmtId="0" fontId="12" fillId="7" borderId="37" xfId="0" applyFont="1" applyFill="1" applyBorder="1" applyAlignment="1">
      <alignment horizontal="left" vertical="center"/>
    </xf>
    <xf numFmtId="0" fontId="12" fillId="0" borderId="37" xfId="0" applyFont="1" applyBorder="1" applyAlignment="1">
      <alignment horizontal="left" vertical="center"/>
    </xf>
    <xf numFmtId="0" fontId="12" fillId="7" borderId="39" xfId="0" applyFont="1" applyFill="1" applyBorder="1" applyAlignment="1">
      <alignment horizontal="left" vertical="center" shrinkToFit="1"/>
    </xf>
    <xf numFmtId="0" fontId="12" fillId="0" borderId="39" xfId="0" applyFont="1" applyBorder="1" applyAlignment="1">
      <alignment horizontal="left" vertical="center" shrinkToFit="1"/>
    </xf>
    <xf numFmtId="0" fontId="12" fillId="6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 shrinkToFit="1"/>
    </xf>
    <xf numFmtId="0" fontId="12" fillId="0" borderId="0" xfId="0" applyFont="1" applyBorder="1" applyAlignment="1">
      <alignment horizontal="left" vertical="center" shrinkToFit="1"/>
    </xf>
    <xf numFmtId="0" fontId="23" fillId="3" borderId="0" xfId="0" applyFont="1" applyFill="1" applyBorder="1" applyAlignment="1">
      <alignment horizontal="right" vertical="center" wrapText="1"/>
    </xf>
    <xf numFmtId="0" fontId="23" fillId="3" borderId="0" xfId="0" applyFont="1" applyFill="1" applyBorder="1" applyAlignment="1">
      <alignment vertical="center"/>
    </xf>
    <xf numFmtId="0" fontId="23" fillId="3" borderId="0" xfId="0" applyFont="1" applyFill="1" applyBorder="1" applyAlignment="1">
      <alignment horizontal="left" vertical="center"/>
    </xf>
    <xf numFmtId="0" fontId="24" fillId="3" borderId="0" xfId="0" applyFont="1" applyFill="1" applyBorder="1" applyAlignment="1">
      <alignment horizontal="left" vertical="center" wrapText="1"/>
    </xf>
    <xf numFmtId="0" fontId="22" fillId="3" borderId="0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vertical="center"/>
    </xf>
    <xf numFmtId="0" fontId="23" fillId="3" borderId="46" xfId="0" applyFont="1" applyFill="1" applyBorder="1" applyAlignment="1">
      <alignment vertical="center"/>
    </xf>
    <xf numFmtId="0" fontId="23" fillId="3" borderId="45" xfId="0" applyFont="1" applyFill="1" applyBorder="1" applyAlignment="1">
      <alignment vertical="center"/>
    </xf>
    <xf numFmtId="0" fontId="23" fillId="3" borderId="35" xfId="0" applyFont="1" applyFill="1" applyBorder="1" applyAlignment="1">
      <alignment horizontal="center" vertical="center" wrapText="1"/>
    </xf>
    <xf numFmtId="0" fontId="23" fillId="3" borderId="35" xfId="0" applyFont="1" applyFill="1" applyBorder="1" applyAlignment="1">
      <alignment vertical="center"/>
    </xf>
    <xf numFmtId="0" fontId="23" fillId="3" borderId="35" xfId="0" applyFont="1" applyFill="1" applyBorder="1" applyAlignment="1">
      <alignment horizontal="right" vertical="center" wrapText="1"/>
    </xf>
    <xf numFmtId="0" fontId="23" fillId="3" borderId="3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H7" sqref="H7"/>
    </sheetView>
  </sheetViews>
  <sheetFormatPr defaultRowHeight="17.649999999999999"/>
  <sheetData>
    <row r="1" spans="1:9">
      <c r="A1" t="s">
        <v>0</v>
      </c>
      <c r="B1" s="1" t="s">
        <v>1</v>
      </c>
      <c r="C1" s="1" t="s">
        <v>2</v>
      </c>
      <c r="D1" s="1" t="s">
        <v>3</v>
      </c>
      <c r="E1">
        <v>2015</v>
      </c>
      <c r="F1">
        <v>2016</v>
      </c>
      <c r="G1">
        <v>2017</v>
      </c>
      <c r="H1">
        <v>2018</v>
      </c>
      <c r="I1">
        <v>2019</v>
      </c>
    </row>
    <row r="2" spans="1:9">
      <c r="A2" t="s">
        <v>10</v>
      </c>
      <c r="B2" s="1" t="s">
        <v>218</v>
      </c>
      <c r="C2" s="1" t="s">
        <v>5</v>
      </c>
      <c r="D2" s="1" t="s">
        <v>9</v>
      </c>
      <c r="E2" s="2">
        <v>2.0498504</v>
      </c>
      <c r="F2" s="2">
        <v>1.5960000000000001</v>
      </c>
      <c r="G2" s="2">
        <v>1.4635800000000001</v>
      </c>
      <c r="H2" s="2">
        <v>1.4889485499999999</v>
      </c>
      <c r="I2" s="2">
        <v>1.2582850000000001</v>
      </c>
    </row>
    <row r="3" spans="1:9">
      <c r="A3" t="s">
        <v>10</v>
      </c>
      <c r="B3" s="1" t="s">
        <v>218</v>
      </c>
      <c r="C3" s="1" t="s">
        <v>6</v>
      </c>
      <c r="D3" s="1" t="s">
        <v>9</v>
      </c>
      <c r="E3" s="2">
        <v>3.1322585200000002</v>
      </c>
      <c r="F3" s="2">
        <v>4.2388000000000003</v>
      </c>
      <c r="G3" s="2">
        <v>4.0426299999999999</v>
      </c>
      <c r="H3" s="2">
        <v>4.4182699999999997</v>
      </c>
      <c r="I3" s="2">
        <v>4.8923899999999998</v>
      </c>
    </row>
    <row r="4" spans="1:9">
      <c r="A4" t="s">
        <v>10</v>
      </c>
      <c r="B4" s="1" t="s">
        <v>218</v>
      </c>
      <c r="C4" s="1" t="s">
        <v>7</v>
      </c>
      <c r="D4" s="1" t="s">
        <v>9</v>
      </c>
      <c r="E4" s="2">
        <v>3.2048321</v>
      </c>
      <c r="F4" s="2">
        <v>3.6372</v>
      </c>
      <c r="G4" s="2">
        <v>4.9172799999999999</v>
      </c>
      <c r="H4" s="2">
        <v>4.8295500000000002</v>
      </c>
      <c r="I4" s="2">
        <v>5.2970309999999996</v>
      </c>
    </row>
    <row r="6" spans="1:9">
      <c r="E6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07"/>
  <sheetViews>
    <sheetView workbookViewId="0">
      <selection activeCell="D16" sqref="D16"/>
    </sheetView>
  </sheetViews>
  <sheetFormatPr defaultRowHeight="13.9"/>
  <cols>
    <col min="1" max="1" width="9.125" style="3" bestFit="1" customWidth="1"/>
    <col min="2" max="2" width="26.5" style="3" customWidth="1"/>
    <col min="3" max="3" width="9.125" style="3" bestFit="1" customWidth="1"/>
    <col min="4" max="11" width="14" style="3" customWidth="1"/>
    <col min="12" max="12" width="9.125" style="3" bestFit="1" customWidth="1"/>
    <col min="13" max="13" width="9" style="3"/>
    <col min="14" max="14" width="11.75" style="3" customWidth="1"/>
    <col min="15" max="17" width="9.375" style="3" bestFit="1" customWidth="1"/>
    <col min="18" max="20" width="10.5" style="3" customWidth="1"/>
    <col min="21" max="27" width="11.25" style="3" customWidth="1"/>
    <col min="28" max="29" width="22.875" style="3" customWidth="1"/>
    <col min="30" max="16384" width="9" style="3"/>
  </cols>
  <sheetData>
    <row r="1" spans="1:42" ht="17.649999999999999">
      <c r="A1" s="146" t="s">
        <v>11</v>
      </c>
      <c r="B1" s="148" t="s">
        <v>12</v>
      </c>
      <c r="C1" s="150" t="s">
        <v>13</v>
      </c>
      <c r="D1" s="151"/>
      <c r="E1" s="151"/>
      <c r="F1" s="152"/>
      <c r="G1" s="150" t="s">
        <v>14</v>
      </c>
      <c r="H1" s="151"/>
      <c r="I1" s="151"/>
      <c r="J1" s="152"/>
      <c r="K1" s="148" t="s">
        <v>15</v>
      </c>
      <c r="L1" s="148"/>
      <c r="M1" s="153" t="s">
        <v>16</v>
      </c>
      <c r="N1" s="154"/>
    </row>
    <row r="2" spans="1:42" ht="32.65">
      <c r="A2" s="147"/>
      <c r="B2" s="149"/>
      <c r="C2" s="4" t="s">
        <v>17</v>
      </c>
      <c r="D2" s="4" t="s">
        <v>4</v>
      </c>
      <c r="E2" s="4" t="s">
        <v>18</v>
      </c>
      <c r="F2" s="4" t="s">
        <v>19</v>
      </c>
      <c r="G2" s="4" t="s">
        <v>17</v>
      </c>
      <c r="H2" s="4" t="s">
        <v>4</v>
      </c>
      <c r="I2" s="5" t="s">
        <v>18</v>
      </c>
      <c r="J2" s="6" t="s">
        <v>20</v>
      </c>
      <c r="K2" s="7"/>
      <c r="L2" s="4" t="s">
        <v>21</v>
      </c>
      <c r="M2" s="4"/>
      <c r="N2" s="8" t="s">
        <v>21</v>
      </c>
      <c r="U2" s="9"/>
      <c r="V2" s="9"/>
      <c r="W2" s="9"/>
      <c r="X2" s="9"/>
      <c r="Y2" s="10" t="s">
        <v>22</v>
      </c>
      <c r="Z2" s="9"/>
      <c r="AA2" s="9"/>
      <c r="AB2" s="9"/>
      <c r="AC2" s="9"/>
      <c r="AD2" s="11"/>
      <c r="AG2" s="9"/>
      <c r="AH2" s="9"/>
      <c r="AI2" s="9"/>
      <c r="AJ2" s="9"/>
      <c r="AK2" s="10" t="s">
        <v>23</v>
      </c>
      <c r="AL2" s="9"/>
      <c r="AM2" s="9"/>
      <c r="AN2" s="9"/>
      <c r="AO2" s="9"/>
      <c r="AP2" s="11"/>
    </row>
    <row r="3" spans="1:42" ht="15">
      <c r="A3" s="12">
        <v>1</v>
      </c>
      <c r="B3" s="13" t="s">
        <v>24</v>
      </c>
      <c r="C3" s="14">
        <v>12517.730000000001</v>
      </c>
      <c r="D3" s="15">
        <v>2969.16</v>
      </c>
      <c r="E3" s="13">
        <v>7771.1399999999985</v>
      </c>
      <c r="F3" s="15">
        <v>26103.569999999996</v>
      </c>
      <c r="G3" s="16">
        <v>3246.98</v>
      </c>
      <c r="H3" s="17">
        <v>9697.7500000000018</v>
      </c>
      <c r="I3" s="16">
        <v>2834.1700000000005</v>
      </c>
      <c r="J3" s="17">
        <v>20766.230000000003</v>
      </c>
      <c r="K3" s="18"/>
      <c r="L3" s="18">
        <v>50.77</v>
      </c>
      <c r="M3" s="19"/>
      <c r="N3" s="20">
        <v>4821.22</v>
      </c>
      <c r="U3" s="9"/>
      <c r="V3" s="9"/>
      <c r="W3" s="9"/>
      <c r="X3" s="9"/>
      <c r="Y3" s="9"/>
      <c r="Z3" s="9"/>
      <c r="AA3" s="9"/>
      <c r="AB3" s="9"/>
      <c r="AC3" s="9"/>
      <c r="AD3" s="21" t="s">
        <v>25</v>
      </c>
      <c r="AG3" s="9"/>
      <c r="AH3" s="9"/>
      <c r="AI3" s="9"/>
      <c r="AJ3" s="9"/>
      <c r="AK3" s="9"/>
      <c r="AL3" s="9"/>
      <c r="AM3" s="9"/>
      <c r="AN3" s="9"/>
      <c r="AO3" s="9"/>
      <c r="AP3" s="21" t="s">
        <v>26</v>
      </c>
    </row>
    <row r="4" spans="1:42" ht="15">
      <c r="A4" s="12">
        <v>2</v>
      </c>
      <c r="B4" s="15" t="s">
        <v>27</v>
      </c>
      <c r="C4" s="22">
        <v>7679</v>
      </c>
      <c r="D4" s="22">
        <v>4114</v>
      </c>
      <c r="E4" s="22">
        <v>3936</v>
      </c>
      <c r="F4" s="23">
        <v>15842.04</v>
      </c>
      <c r="G4" s="22"/>
      <c r="H4" s="22"/>
      <c r="I4" s="22"/>
      <c r="J4" s="22"/>
      <c r="K4" s="22"/>
      <c r="L4" s="22"/>
      <c r="M4" s="22"/>
      <c r="N4" s="24"/>
      <c r="U4" s="9"/>
      <c r="V4" s="9"/>
      <c r="W4" s="9"/>
      <c r="X4" s="9"/>
      <c r="Y4" s="9"/>
      <c r="Z4" s="9"/>
      <c r="AA4" s="9"/>
      <c r="AB4" s="9"/>
      <c r="AC4" s="9"/>
      <c r="AD4" s="21" t="s">
        <v>28</v>
      </c>
      <c r="AG4" s="9"/>
      <c r="AH4" s="9"/>
      <c r="AI4" s="9"/>
      <c r="AJ4" s="9"/>
      <c r="AK4" s="9"/>
      <c r="AL4" s="9"/>
      <c r="AM4" s="9"/>
      <c r="AN4" s="9"/>
      <c r="AO4" s="9"/>
      <c r="AP4" s="21" t="s">
        <v>28</v>
      </c>
    </row>
    <row r="5" spans="1:42" ht="15">
      <c r="A5" s="12">
        <v>3</v>
      </c>
      <c r="B5" s="15" t="s">
        <v>29</v>
      </c>
      <c r="C5" s="15">
        <v>2892</v>
      </c>
      <c r="D5" s="15">
        <v>1475</v>
      </c>
      <c r="E5" s="15">
        <v>4154</v>
      </c>
      <c r="F5" s="15">
        <v>8521</v>
      </c>
      <c r="G5" s="25"/>
      <c r="H5" s="15"/>
      <c r="I5" s="15"/>
      <c r="J5" s="15"/>
      <c r="K5" s="15"/>
      <c r="L5" s="15"/>
      <c r="M5" s="15"/>
      <c r="N5" s="26"/>
      <c r="U5" s="9"/>
      <c r="V5" s="9"/>
      <c r="W5" s="9"/>
      <c r="X5" s="9"/>
      <c r="Y5" s="9"/>
      <c r="Z5" s="9"/>
      <c r="AA5" s="9"/>
      <c r="AB5" s="9"/>
      <c r="AC5" s="9"/>
      <c r="AD5" s="21" t="s">
        <v>30</v>
      </c>
      <c r="AG5" s="9"/>
      <c r="AH5" s="9"/>
      <c r="AI5" s="9"/>
      <c r="AJ5" s="9"/>
      <c r="AK5" s="9"/>
      <c r="AL5" s="9"/>
      <c r="AM5" s="9"/>
      <c r="AN5" s="9"/>
      <c r="AO5" s="9"/>
      <c r="AP5" s="21" t="s">
        <v>30</v>
      </c>
    </row>
    <row r="6" spans="1:42" ht="15">
      <c r="A6" s="12">
        <v>4</v>
      </c>
      <c r="B6" s="15" t="s">
        <v>31</v>
      </c>
      <c r="C6" s="22">
        <v>888.95299999999997</v>
      </c>
      <c r="D6" s="15">
        <v>5506.1063999999997</v>
      </c>
      <c r="E6" s="15">
        <v>8938.6412999999993</v>
      </c>
      <c r="F6" s="15">
        <v>15371.343999999999</v>
      </c>
      <c r="G6" s="25"/>
      <c r="H6" s="15"/>
      <c r="I6" s="15"/>
      <c r="J6" s="15"/>
      <c r="K6" s="15"/>
      <c r="L6" s="15"/>
      <c r="M6" s="15"/>
      <c r="N6" s="24"/>
      <c r="U6" s="9"/>
      <c r="V6" s="9"/>
      <c r="W6" s="9"/>
      <c r="X6" s="9"/>
      <c r="Y6" s="9"/>
      <c r="Z6" s="9"/>
      <c r="AA6" s="9"/>
      <c r="AB6" s="9"/>
      <c r="AC6" s="9"/>
      <c r="AD6" s="21" t="s">
        <v>32</v>
      </c>
      <c r="AG6" s="9"/>
      <c r="AH6" s="9"/>
      <c r="AI6" s="9"/>
      <c r="AJ6" s="9"/>
      <c r="AK6" s="9"/>
      <c r="AL6" s="9"/>
      <c r="AM6" s="9"/>
      <c r="AN6" s="9"/>
      <c r="AO6" s="9"/>
      <c r="AP6" s="21" t="s">
        <v>32</v>
      </c>
    </row>
    <row r="7" spans="1:42" ht="15">
      <c r="A7" s="27">
        <v>5</v>
      </c>
      <c r="B7" s="22" t="s">
        <v>33</v>
      </c>
      <c r="C7" s="28">
        <v>2101.75</v>
      </c>
      <c r="D7" s="28">
        <v>1542.83</v>
      </c>
      <c r="E7" s="28">
        <v>1753.11</v>
      </c>
      <c r="F7" s="28">
        <v>4971.97</v>
      </c>
      <c r="G7" s="25"/>
      <c r="H7" s="29"/>
      <c r="I7" s="25"/>
      <c r="J7" s="22"/>
      <c r="K7" s="22"/>
      <c r="L7" s="22"/>
      <c r="M7" s="22"/>
      <c r="N7" s="26"/>
      <c r="U7" s="30" t="s">
        <v>34</v>
      </c>
      <c r="V7" s="31"/>
      <c r="W7" s="31"/>
      <c r="X7" s="31"/>
      <c r="Y7" s="32" t="s">
        <v>35</v>
      </c>
      <c r="Z7" s="31"/>
      <c r="AA7" s="31"/>
      <c r="AB7" s="31"/>
      <c r="AC7" s="31"/>
      <c r="AD7" s="33" t="s">
        <v>36</v>
      </c>
      <c r="AG7" s="30" t="s">
        <v>34</v>
      </c>
      <c r="AH7" s="31"/>
      <c r="AI7" s="31"/>
      <c r="AJ7" s="31"/>
      <c r="AK7" s="32" t="s">
        <v>35</v>
      </c>
      <c r="AL7" s="31"/>
      <c r="AM7" s="31"/>
      <c r="AN7" s="31"/>
      <c r="AO7" s="31"/>
      <c r="AP7" s="33" t="s">
        <v>36</v>
      </c>
    </row>
    <row r="8" spans="1:42" ht="15">
      <c r="A8" s="12">
        <v>6</v>
      </c>
      <c r="B8" s="15" t="s">
        <v>37</v>
      </c>
      <c r="C8" s="34">
        <v>4072.8879999999999</v>
      </c>
      <c r="D8" s="34">
        <v>3350.4076</v>
      </c>
      <c r="E8" s="34">
        <v>3559.6939000000002</v>
      </c>
      <c r="F8" s="15">
        <v>10982.9895</v>
      </c>
      <c r="G8" s="25"/>
      <c r="H8" s="29"/>
      <c r="I8" s="25"/>
      <c r="J8" s="15"/>
      <c r="K8" s="15"/>
      <c r="L8" s="15"/>
      <c r="M8" s="15"/>
      <c r="N8" s="24"/>
      <c r="U8" s="35" t="s">
        <v>38</v>
      </c>
      <c r="V8" s="36"/>
      <c r="W8" s="35" t="s">
        <v>39</v>
      </c>
      <c r="X8" s="35" t="s">
        <v>40</v>
      </c>
      <c r="Y8" s="35">
        <v>2016</v>
      </c>
      <c r="Z8" s="35">
        <v>2017</v>
      </c>
      <c r="AA8" s="35" t="s">
        <v>41</v>
      </c>
      <c r="AB8" s="35" t="s">
        <v>42</v>
      </c>
      <c r="AC8" s="37"/>
      <c r="AD8" s="38"/>
      <c r="AG8" s="35" t="s">
        <v>38</v>
      </c>
      <c r="AH8" s="36" t="s">
        <v>38</v>
      </c>
      <c r="AI8" s="35" t="s">
        <v>39</v>
      </c>
      <c r="AJ8" s="35" t="s">
        <v>40</v>
      </c>
      <c r="AK8" s="35">
        <v>2016</v>
      </c>
      <c r="AL8" s="35">
        <v>2017</v>
      </c>
      <c r="AM8" s="35" t="s">
        <v>41</v>
      </c>
      <c r="AN8" s="35" t="s">
        <v>42</v>
      </c>
      <c r="AO8" s="37"/>
      <c r="AP8" s="38"/>
    </row>
    <row r="9" spans="1:42" ht="15">
      <c r="A9" s="12">
        <v>7</v>
      </c>
      <c r="B9" s="15" t="s">
        <v>43</v>
      </c>
      <c r="C9" s="15">
        <v>1896</v>
      </c>
      <c r="D9" s="22">
        <v>1541</v>
      </c>
      <c r="E9" s="22">
        <v>1210</v>
      </c>
      <c r="F9" s="15">
        <v>4697</v>
      </c>
      <c r="G9" s="15"/>
      <c r="H9" s="29"/>
      <c r="I9" s="25"/>
      <c r="J9" s="15"/>
      <c r="K9" s="15"/>
      <c r="L9" s="15"/>
      <c r="M9" s="15"/>
      <c r="N9" s="24"/>
      <c r="U9" s="35" t="s">
        <v>44</v>
      </c>
      <c r="V9" s="36"/>
      <c r="W9" s="35" t="s">
        <v>45</v>
      </c>
      <c r="X9" s="35" t="s">
        <v>46</v>
      </c>
      <c r="Y9" s="35" t="s">
        <v>47</v>
      </c>
      <c r="Z9" s="35" t="s">
        <v>48</v>
      </c>
      <c r="AA9" s="35" t="s">
        <v>49</v>
      </c>
      <c r="AB9" s="35" t="s">
        <v>50</v>
      </c>
      <c r="AC9" s="37"/>
      <c r="AD9" s="37"/>
      <c r="AG9" s="35" t="s">
        <v>44</v>
      </c>
      <c r="AH9" s="36" t="s">
        <v>44</v>
      </c>
      <c r="AI9" s="35" t="s">
        <v>45</v>
      </c>
      <c r="AJ9" s="35" t="s">
        <v>46</v>
      </c>
      <c r="AK9" s="35" t="s">
        <v>47</v>
      </c>
      <c r="AL9" s="35" t="s">
        <v>48</v>
      </c>
      <c r="AM9" s="35" t="s">
        <v>49</v>
      </c>
      <c r="AN9" s="35" t="s">
        <v>50</v>
      </c>
      <c r="AO9" s="37"/>
      <c r="AP9" s="37"/>
    </row>
    <row r="10" spans="1:42" ht="15">
      <c r="A10" s="12">
        <v>8</v>
      </c>
      <c r="B10" s="39" t="s">
        <v>51</v>
      </c>
      <c r="C10" s="15"/>
      <c r="D10" s="15"/>
      <c r="E10" s="15"/>
      <c r="F10" s="15"/>
      <c r="G10" s="15"/>
      <c r="H10" s="15"/>
      <c r="I10" s="15"/>
      <c r="J10" s="15"/>
      <c r="K10" s="40"/>
      <c r="L10" s="40"/>
      <c r="M10" s="15"/>
      <c r="N10" s="24">
        <v>3959.6975159999997</v>
      </c>
      <c r="U10" s="41" t="s">
        <v>52</v>
      </c>
      <c r="V10" s="42"/>
      <c r="W10" s="35" t="s">
        <v>53</v>
      </c>
      <c r="X10" s="35" t="s">
        <v>53</v>
      </c>
      <c r="Y10" s="43" t="s">
        <v>53</v>
      </c>
      <c r="Z10" s="43" t="s">
        <v>53</v>
      </c>
      <c r="AA10" s="43" t="s">
        <v>53</v>
      </c>
      <c r="AB10" s="43" t="s">
        <v>53</v>
      </c>
      <c r="AC10" s="37"/>
      <c r="AD10" s="37"/>
      <c r="AG10" s="41" t="s">
        <v>52</v>
      </c>
      <c r="AH10" s="42" t="s">
        <v>52</v>
      </c>
      <c r="AI10" s="35" t="s">
        <v>53</v>
      </c>
      <c r="AJ10" s="35" t="s">
        <v>53</v>
      </c>
      <c r="AK10" s="43" t="s">
        <v>53</v>
      </c>
      <c r="AL10" s="43" t="s">
        <v>53</v>
      </c>
      <c r="AM10" s="43" t="s">
        <v>53</v>
      </c>
      <c r="AN10" s="43" t="s">
        <v>53</v>
      </c>
      <c r="AO10" s="37"/>
      <c r="AP10" s="37"/>
    </row>
    <row r="11" spans="1:42" ht="15.4" thickBot="1">
      <c r="A11" s="155" t="s">
        <v>54</v>
      </c>
      <c r="B11" s="156"/>
      <c r="C11" s="44">
        <f t="shared" ref="C11:N11" si="0">SUM(C3:C10)</f>
        <v>32048.321000000004</v>
      </c>
      <c r="D11" s="44">
        <f t="shared" si="0"/>
        <v>20498.504000000001</v>
      </c>
      <c r="E11" s="44">
        <f t="shared" si="0"/>
        <v>31322.585200000001</v>
      </c>
      <c r="F11" s="44">
        <f t="shared" si="0"/>
        <v>86489.913499999995</v>
      </c>
      <c r="G11" s="44">
        <f t="shared" si="0"/>
        <v>3246.98</v>
      </c>
      <c r="H11" s="44">
        <f t="shared" si="0"/>
        <v>9697.7500000000018</v>
      </c>
      <c r="I11" s="44">
        <f t="shared" si="0"/>
        <v>2834.1700000000005</v>
      </c>
      <c r="J11" s="44">
        <f t="shared" si="0"/>
        <v>20766.230000000003</v>
      </c>
      <c r="K11" s="45"/>
      <c r="L11" s="46">
        <f t="shared" si="0"/>
        <v>50.77</v>
      </c>
      <c r="M11" s="46"/>
      <c r="N11" s="47">
        <f t="shared" si="0"/>
        <v>8780.9175159999995</v>
      </c>
      <c r="U11" s="48" t="s">
        <v>55</v>
      </c>
      <c r="V11" s="49"/>
      <c r="W11" s="35" t="s">
        <v>56</v>
      </c>
      <c r="X11" s="35" t="s">
        <v>57</v>
      </c>
      <c r="Y11" s="50">
        <v>1944.34</v>
      </c>
      <c r="Z11" s="51">
        <v>2102.0500000000002</v>
      </c>
      <c r="AA11" s="51">
        <v>157.71</v>
      </c>
      <c r="AB11" s="51">
        <v>8.11</v>
      </c>
      <c r="AC11" s="37"/>
      <c r="AD11" s="37"/>
      <c r="AG11" s="48" t="s">
        <v>55</v>
      </c>
      <c r="AH11" s="49" t="s">
        <v>55</v>
      </c>
      <c r="AI11" s="35" t="s">
        <v>56</v>
      </c>
      <c r="AJ11" s="35" t="s">
        <v>58</v>
      </c>
      <c r="AK11" s="50">
        <v>1944.34</v>
      </c>
      <c r="AL11" s="50">
        <v>2102.0500000000002</v>
      </c>
      <c r="AM11" s="51">
        <v>157.71</v>
      </c>
      <c r="AN11" s="51">
        <v>8.11</v>
      </c>
      <c r="AO11" s="37"/>
      <c r="AP11" s="37"/>
    </row>
    <row r="12" spans="1:42">
      <c r="U12" s="48" t="s">
        <v>59</v>
      </c>
      <c r="V12" s="49"/>
      <c r="W12" s="35" t="s">
        <v>56</v>
      </c>
      <c r="X12" s="35" t="s">
        <v>60</v>
      </c>
      <c r="Y12" s="50">
        <v>362.72</v>
      </c>
      <c r="Z12" s="50">
        <v>362.72</v>
      </c>
      <c r="AA12" s="51"/>
      <c r="AB12" s="51"/>
      <c r="AC12" s="37"/>
      <c r="AD12" s="37"/>
      <c r="AG12" s="41" t="s">
        <v>61</v>
      </c>
      <c r="AH12" s="42" t="s">
        <v>61</v>
      </c>
      <c r="AI12" s="35" t="s">
        <v>53</v>
      </c>
      <c r="AJ12" s="35" t="s">
        <v>53</v>
      </c>
      <c r="AK12" s="43" t="s">
        <v>53</v>
      </c>
      <c r="AL12" s="43" t="s">
        <v>53</v>
      </c>
      <c r="AM12" s="43" t="s">
        <v>53</v>
      </c>
      <c r="AN12" s="43" t="s">
        <v>53</v>
      </c>
      <c r="AO12" s="37"/>
      <c r="AP12" s="37"/>
    </row>
    <row r="13" spans="1:42">
      <c r="A13" s="52" t="s">
        <v>62</v>
      </c>
      <c r="M13" s="157" t="s">
        <v>63</v>
      </c>
      <c r="N13" s="160">
        <v>2015</v>
      </c>
      <c r="O13" s="160"/>
      <c r="P13" s="160">
        <v>2016</v>
      </c>
      <c r="Q13" s="160"/>
      <c r="R13" s="160">
        <v>2017</v>
      </c>
      <c r="S13" s="160"/>
      <c r="U13" s="48" t="s">
        <v>64</v>
      </c>
      <c r="V13" s="49"/>
      <c r="W13" s="35" t="s">
        <v>56</v>
      </c>
      <c r="X13" s="35" t="s">
        <v>65</v>
      </c>
      <c r="Y13" s="50">
        <v>1409.99</v>
      </c>
      <c r="Z13" s="50">
        <v>1409.99</v>
      </c>
      <c r="AA13" s="51"/>
      <c r="AB13" s="51"/>
      <c r="AC13" s="37"/>
      <c r="AD13" s="37"/>
      <c r="AG13" s="48" t="s">
        <v>66</v>
      </c>
      <c r="AH13" s="49" t="s">
        <v>66</v>
      </c>
      <c r="AI13" s="35" t="s">
        <v>67</v>
      </c>
      <c r="AJ13" s="35" t="s">
        <v>68</v>
      </c>
      <c r="AK13" s="50">
        <v>1800</v>
      </c>
      <c r="AL13" s="50">
        <v>1800</v>
      </c>
      <c r="AM13" s="51"/>
      <c r="AN13" s="51"/>
      <c r="AO13" s="37"/>
      <c r="AP13" s="37"/>
    </row>
    <row r="14" spans="1:42" ht="15">
      <c r="A14" s="53" t="s">
        <v>69</v>
      </c>
      <c r="B14" s="54" t="s">
        <v>70</v>
      </c>
      <c r="C14" s="54" t="s">
        <v>71</v>
      </c>
      <c r="D14" s="161" t="s">
        <v>72</v>
      </c>
      <c r="E14" s="161"/>
      <c r="F14" s="161" t="s">
        <v>73</v>
      </c>
      <c r="G14" s="161"/>
      <c r="H14" s="161" t="s">
        <v>74</v>
      </c>
      <c r="I14" s="161"/>
      <c r="J14" s="161" t="s">
        <v>75</v>
      </c>
      <c r="K14" s="161"/>
      <c r="M14" s="158"/>
      <c r="N14" s="55" t="s">
        <v>76</v>
      </c>
      <c r="O14" s="55" t="s">
        <v>77</v>
      </c>
      <c r="P14" s="55" t="s">
        <v>76</v>
      </c>
      <c r="Q14" s="55" t="s">
        <v>77</v>
      </c>
      <c r="R14" s="55" t="s">
        <v>76</v>
      </c>
      <c r="S14" s="55" t="s">
        <v>77</v>
      </c>
      <c r="U14" s="48" t="s">
        <v>78</v>
      </c>
      <c r="V14" s="49"/>
      <c r="W14" s="35" t="s">
        <v>56</v>
      </c>
      <c r="X14" s="35" t="s">
        <v>79</v>
      </c>
      <c r="Y14" s="50">
        <v>171.63</v>
      </c>
      <c r="Z14" s="50">
        <v>329.34</v>
      </c>
      <c r="AA14" s="51">
        <v>157.71</v>
      </c>
      <c r="AB14" s="51">
        <v>91.89</v>
      </c>
      <c r="AC14" s="37"/>
      <c r="AD14" s="37"/>
      <c r="AG14" s="48" t="s">
        <v>80</v>
      </c>
      <c r="AH14" s="49" t="s">
        <v>80</v>
      </c>
      <c r="AI14" s="35" t="s">
        <v>67</v>
      </c>
      <c r="AJ14" s="35" t="s">
        <v>81</v>
      </c>
      <c r="AK14" s="50">
        <v>21641.18</v>
      </c>
      <c r="AL14" s="51">
        <v>22216.87</v>
      </c>
      <c r="AM14" s="51">
        <v>575.69000000000005</v>
      </c>
      <c r="AN14" s="51">
        <v>2.66</v>
      </c>
      <c r="AO14" s="37"/>
      <c r="AP14" s="37"/>
    </row>
    <row r="15" spans="1:42" ht="15">
      <c r="A15" s="53">
        <v>1</v>
      </c>
      <c r="B15" s="54" t="s">
        <v>82</v>
      </c>
      <c r="C15" s="54" t="s">
        <v>83</v>
      </c>
      <c r="D15" s="56">
        <v>3661.89</v>
      </c>
      <c r="E15" s="54"/>
      <c r="F15" s="56">
        <v>3017.79</v>
      </c>
      <c r="G15" s="54"/>
      <c r="H15" s="56">
        <v>11216.9</v>
      </c>
      <c r="I15" s="54"/>
      <c r="J15" s="56">
        <v>4850.1899999999996</v>
      </c>
      <c r="K15" s="54"/>
      <c r="M15" s="159"/>
      <c r="N15" s="55" t="s">
        <v>84</v>
      </c>
      <c r="O15" s="55" t="s">
        <v>85</v>
      </c>
      <c r="P15" s="55" t="s">
        <v>8</v>
      </c>
      <c r="Q15" s="55" t="s">
        <v>85</v>
      </c>
      <c r="R15" s="55" t="s">
        <v>8</v>
      </c>
      <c r="S15" s="55" t="s">
        <v>85</v>
      </c>
      <c r="U15" s="41" t="s">
        <v>61</v>
      </c>
      <c r="V15" s="42"/>
      <c r="W15" s="35" t="s">
        <v>53</v>
      </c>
      <c r="X15" s="35" t="s">
        <v>53</v>
      </c>
      <c r="Y15" s="43" t="s">
        <v>53</v>
      </c>
      <c r="Z15" s="43" t="s">
        <v>53</v>
      </c>
      <c r="AA15" s="43" t="s">
        <v>53</v>
      </c>
      <c r="AB15" s="43" t="s">
        <v>53</v>
      </c>
      <c r="AC15" s="37"/>
      <c r="AD15" s="37"/>
      <c r="AG15" s="48" t="s">
        <v>86</v>
      </c>
      <c r="AH15" s="49" t="s">
        <v>86</v>
      </c>
      <c r="AI15" s="35" t="s">
        <v>67</v>
      </c>
      <c r="AJ15" s="35" t="s">
        <v>87</v>
      </c>
      <c r="AK15" s="50">
        <v>21641.18</v>
      </c>
      <c r="AL15" s="50">
        <v>22216.87</v>
      </c>
      <c r="AM15" s="51">
        <v>575.69000000000005</v>
      </c>
      <c r="AN15" s="51">
        <v>2.66</v>
      </c>
      <c r="AO15" s="37"/>
      <c r="AP15" s="37"/>
    </row>
    <row r="16" spans="1:42" ht="15">
      <c r="A16" s="53">
        <v>2</v>
      </c>
      <c r="B16" s="54" t="s">
        <v>88</v>
      </c>
      <c r="C16" s="54" t="s">
        <v>89</v>
      </c>
      <c r="D16" s="56">
        <v>11837.76</v>
      </c>
      <c r="E16" s="54"/>
      <c r="F16" s="56">
        <v>6371.26</v>
      </c>
      <c r="G16" s="54"/>
      <c r="H16" s="56">
        <v>3432.16</v>
      </c>
      <c r="I16" s="54"/>
      <c r="J16" s="56"/>
      <c r="K16" s="54"/>
      <c r="M16" s="57" t="s">
        <v>90</v>
      </c>
      <c r="N16" s="58"/>
      <c r="O16" s="58"/>
      <c r="P16" s="58"/>
      <c r="Q16" s="58"/>
      <c r="R16" s="58"/>
      <c r="S16" s="58"/>
      <c r="U16" s="48" t="s">
        <v>66</v>
      </c>
      <c r="V16" s="49"/>
      <c r="W16" s="35" t="s">
        <v>91</v>
      </c>
      <c r="X16" s="35" t="s">
        <v>92</v>
      </c>
      <c r="Y16" s="50">
        <v>20</v>
      </c>
      <c r="Z16" s="50">
        <v>34.82</v>
      </c>
      <c r="AA16" s="51">
        <v>14.82</v>
      </c>
      <c r="AB16" s="51">
        <v>74.099999999999994</v>
      </c>
      <c r="AC16" s="37"/>
      <c r="AD16" s="37"/>
      <c r="AG16" s="48" t="s">
        <v>93</v>
      </c>
      <c r="AH16" s="49" t="s">
        <v>93</v>
      </c>
      <c r="AI16" s="35" t="s">
        <v>67</v>
      </c>
      <c r="AJ16" s="35" t="s">
        <v>94</v>
      </c>
      <c r="AK16" s="50">
        <v>11837.76</v>
      </c>
      <c r="AL16" s="50">
        <v>15687.14</v>
      </c>
      <c r="AM16" s="51">
        <v>3849.38</v>
      </c>
      <c r="AN16" s="51">
        <v>32.520000000000003</v>
      </c>
      <c r="AO16" s="37"/>
      <c r="AP16" s="37"/>
    </row>
    <row r="17" spans="1:42" ht="15">
      <c r="A17" s="53">
        <v>3</v>
      </c>
      <c r="B17" s="15" t="s">
        <v>27</v>
      </c>
      <c r="C17" s="15" t="s">
        <v>95</v>
      </c>
      <c r="D17" s="59">
        <v>1550.01000000001</v>
      </c>
      <c r="E17" s="59">
        <v>4260</v>
      </c>
      <c r="F17" s="59">
        <v>11877.8368640018</v>
      </c>
      <c r="G17" s="59">
        <v>4856</v>
      </c>
      <c r="H17" s="60">
        <v>3388.9917100000198</v>
      </c>
      <c r="I17" s="59">
        <v>167</v>
      </c>
      <c r="J17" s="59">
        <v>0</v>
      </c>
      <c r="K17" s="59">
        <v>0</v>
      </c>
      <c r="M17" s="61" t="s">
        <v>96</v>
      </c>
      <c r="N17" s="62"/>
      <c r="O17" s="62"/>
      <c r="P17" s="62"/>
      <c r="Q17" s="62"/>
      <c r="R17" s="62"/>
      <c r="S17" s="62"/>
      <c r="U17" s="48" t="s">
        <v>97</v>
      </c>
      <c r="V17" s="49"/>
      <c r="W17" s="35" t="s">
        <v>91</v>
      </c>
      <c r="X17" s="35" t="s">
        <v>98</v>
      </c>
      <c r="Y17" s="50">
        <v>79.489999999999995</v>
      </c>
      <c r="Z17" s="50">
        <v>97.53</v>
      </c>
      <c r="AA17" s="51">
        <v>18.04</v>
      </c>
      <c r="AB17" s="51">
        <v>22.69</v>
      </c>
      <c r="AC17" s="37"/>
      <c r="AD17" s="37"/>
      <c r="AG17" s="48" t="s">
        <v>99</v>
      </c>
      <c r="AH17" s="49" t="s">
        <v>99</v>
      </c>
      <c r="AI17" s="35" t="s">
        <v>67</v>
      </c>
      <c r="AJ17" s="35" t="s">
        <v>100</v>
      </c>
      <c r="AK17" s="50"/>
      <c r="AL17" s="50"/>
      <c r="AM17" s="51"/>
      <c r="AN17" s="51"/>
      <c r="AO17" s="37"/>
      <c r="AP17" s="37"/>
    </row>
    <row r="18" spans="1:42" ht="15">
      <c r="A18" s="53">
        <v>4</v>
      </c>
      <c r="B18" s="15" t="s">
        <v>29</v>
      </c>
      <c r="C18" s="15" t="s">
        <v>101</v>
      </c>
      <c r="D18" s="59">
        <v>3101.3699000000001</v>
      </c>
      <c r="E18" s="59">
        <v>25743</v>
      </c>
      <c r="F18" s="59">
        <v>5105.5108</v>
      </c>
      <c r="G18" s="59">
        <v>2338</v>
      </c>
      <c r="H18" s="59">
        <v>2582.5736999999999</v>
      </c>
      <c r="I18" s="59">
        <v>93</v>
      </c>
      <c r="J18" s="59"/>
      <c r="K18" s="59"/>
      <c r="M18" s="63" t="s">
        <v>102</v>
      </c>
      <c r="N18" s="62"/>
      <c r="O18" s="62"/>
      <c r="P18" s="62"/>
      <c r="Q18" s="62"/>
      <c r="R18" s="62"/>
      <c r="S18" s="62"/>
      <c r="U18" s="48" t="s">
        <v>80</v>
      </c>
      <c r="V18" s="49"/>
      <c r="W18" s="35" t="s">
        <v>91</v>
      </c>
      <c r="X18" s="35" t="s">
        <v>103</v>
      </c>
      <c r="Y18" s="50">
        <v>23169.64</v>
      </c>
      <c r="Z18" s="51">
        <v>25659.67</v>
      </c>
      <c r="AA18" s="51">
        <v>2490.0300000000002</v>
      </c>
      <c r="AB18" s="51">
        <v>10.75</v>
      </c>
      <c r="AC18" s="37"/>
      <c r="AD18" s="37"/>
      <c r="AG18" s="48" t="s">
        <v>104</v>
      </c>
      <c r="AH18" s="49" t="s">
        <v>104</v>
      </c>
      <c r="AI18" s="35" t="s">
        <v>67</v>
      </c>
      <c r="AJ18" s="35" t="s">
        <v>105</v>
      </c>
      <c r="AK18" s="50"/>
      <c r="AL18" s="50"/>
      <c r="AM18" s="51"/>
      <c r="AN18" s="51"/>
      <c r="AO18" s="37"/>
      <c r="AP18" s="37"/>
    </row>
    <row r="19" spans="1:42" ht="15">
      <c r="A19" s="53">
        <v>5</v>
      </c>
      <c r="B19" s="15" t="s">
        <v>31</v>
      </c>
      <c r="C19" s="15" t="s">
        <v>106</v>
      </c>
      <c r="D19" s="59">
        <v>7911.2</v>
      </c>
      <c r="E19" s="59">
        <v>130490</v>
      </c>
      <c r="F19" s="59">
        <v>5034.3999999999996</v>
      </c>
      <c r="G19" s="59">
        <v>6458</v>
      </c>
      <c r="H19" s="59">
        <v>1438.4</v>
      </c>
      <c r="I19" s="59">
        <v>116</v>
      </c>
      <c r="J19" s="59"/>
      <c r="K19" s="59"/>
      <c r="M19" s="63" t="s">
        <v>107</v>
      </c>
      <c r="N19" s="62"/>
      <c r="O19" s="62"/>
      <c r="P19" s="62"/>
      <c r="Q19" s="62"/>
      <c r="R19" s="62"/>
      <c r="S19" s="62"/>
      <c r="U19" s="48" t="s">
        <v>86</v>
      </c>
      <c r="V19" s="49"/>
      <c r="W19" s="35" t="s">
        <v>91</v>
      </c>
      <c r="X19" s="35" t="s">
        <v>108</v>
      </c>
      <c r="Y19" s="50">
        <v>22746.77</v>
      </c>
      <c r="Z19" s="50">
        <v>25184.97</v>
      </c>
      <c r="AA19" s="51">
        <v>2438.1999999999998</v>
      </c>
      <c r="AB19" s="51">
        <v>10.72</v>
      </c>
      <c r="AC19" s="37"/>
      <c r="AD19" s="37"/>
      <c r="AG19" s="41" t="s">
        <v>109</v>
      </c>
      <c r="AH19" s="42" t="s">
        <v>109</v>
      </c>
      <c r="AI19" s="35" t="s">
        <v>53</v>
      </c>
      <c r="AJ19" s="35" t="s">
        <v>53</v>
      </c>
      <c r="AK19" s="43" t="s">
        <v>53</v>
      </c>
      <c r="AL19" s="43" t="s">
        <v>53</v>
      </c>
      <c r="AM19" s="43" t="s">
        <v>53</v>
      </c>
      <c r="AN19" s="43" t="s">
        <v>53</v>
      </c>
      <c r="AO19" s="37"/>
      <c r="AP19" s="37"/>
    </row>
    <row r="20" spans="1:42" ht="15">
      <c r="A20" s="53">
        <v>6</v>
      </c>
      <c r="B20" s="15" t="s">
        <v>33</v>
      </c>
      <c r="C20" s="15" t="s">
        <v>101</v>
      </c>
      <c r="D20" s="59">
        <v>3100</v>
      </c>
      <c r="E20" s="59">
        <v>62000</v>
      </c>
      <c r="F20" s="59">
        <v>7000</v>
      </c>
      <c r="G20" s="59">
        <v>2500</v>
      </c>
      <c r="H20" s="59">
        <v>0</v>
      </c>
      <c r="I20" s="59">
        <v>0</v>
      </c>
      <c r="J20" s="59">
        <v>0</v>
      </c>
      <c r="K20" s="59">
        <v>0</v>
      </c>
      <c r="M20" s="64" t="s">
        <v>110</v>
      </c>
      <c r="N20" s="65"/>
      <c r="O20" s="65"/>
      <c r="P20" s="65"/>
      <c r="Q20" s="65"/>
      <c r="R20" s="65"/>
      <c r="S20" s="65"/>
      <c r="U20" s="48" t="s">
        <v>93</v>
      </c>
      <c r="V20" s="49"/>
      <c r="W20" s="35" t="s">
        <v>91</v>
      </c>
      <c r="X20" s="35" t="s">
        <v>111</v>
      </c>
      <c r="Y20" s="50">
        <v>3661.89</v>
      </c>
      <c r="Z20" s="50">
        <v>4042.36</v>
      </c>
      <c r="AA20" s="51">
        <v>380.47</v>
      </c>
      <c r="AB20" s="51">
        <v>10.39</v>
      </c>
      <c r="AC20" s="37"/>
      <c r="AD20" s="37"/>
      <c r="AG20" s="48" t="s">
        <v>112</v>
      </c>
      <c r="AH20" s="49" t="s">
        <v>112</v>
      </c>
      <c r="AI20" s="35" t="s">
        <v>113</v>
      </c>
      <c r="AJ20" s="35" t="s">
        <v>114</v>
      </c>
      <c r="AK20" s="66">
        <v>292323</v>
      </c>
      <c r="AL20" s="66">
        <v>293378</v>
      </c>
      <c r="AM20" s="67">
        <v>1055</v>
      </c>
      <c r="AN20" s="51">
        <v>0.36</v>
      </c>
      <c r="AO20" s="37"/>
      <c r="AP20" s="37"/>
    </row>
    <row r="21" spans="1:42" ht="15">
      <c r="A21" s="53">
        <v>7</v>
      </c>
      <c r="B21" s="15" t="s">
        <v>37</v>
      </c>
      <c r="C21" s="15" t="s">
        <v>101</v>
      </c>
      <c r="D21" s="59">
        <v>4421.7335999999996</v>
      </c>
      <c r="E21" s="59">
        <v>42008</v>
      </c>
      <c r="F21" s="59">
        <v>3515.7215000000001</v>
      </c>
      <c r="G21" s="59">
        <v>4312</v>
      </c>
      <c r="H21" s="59">
        <v>3587.0331000000001</v>
      </c>
      <c r="I21" s="59">
        <v>51</v>
      </c>
      <c r="J21" s="59"/>
      <c r="K21" s="59"/>
      <c r="M21" s="68" t="s">
        <v>115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U21" s="48" t="s">
        <v>116</v>
      </c>
      <c r="V21" s="49"/>
      <c r="W21" s="35" t="s">
        <v>91</v>
      </c>
      <c r="X21" s="35" t="s">
        <v>117</v>
      </c>
      <c r="Y21" s="50"/>
      <c r="Z21" s="50"/>
      <c r="AA21" s="51"/>
      <c r="AB21" s="51"/>
      <c r="AC21" s="37"/>
      <c r="AD21" s="37"/>
      <c r="AG21" s="48" t="s">
        <v>93</v>
      </c>
      <c r="AH21" s="49" t="s">
        <v>93</v>
      </c>
      <c r="AI21" s="35" t="s">
        <v>113</v>
      </c>
      <c r="AJ21" s="35" t="s">
        <v>118</v>
      </c>
      <c r="AK21" s="66">
        <v>273844</v>
      </c>
      <c r="AL21" s="66">
        <v>274668</v>
      </c>
      <c r="AM21" s="67">
        <v>824</v>
      </c>
      <c r="AN21" s="51">
        <v>0.3</v>
      </c>
      <c r="AO21" s="37"/>
      <c r="AP21" s="37"/>
    </row>
    <row r="22" spans="1:42" ht="15">
      <c r="A22" s="53">
        <v>8</v>
      </c>
      <c r="B22" s="15" t="s">
        <v>43</v>
      </c>
      <c r="C22" s="15" t="s">
        <v>101</v>
      </c>
      <c r="D22" s="59">
        <v>4450</v>
      </c>
      <c r="E22" s="59">
        <v>43850</v>
      </c>
      <c r="F22" s="59">
        <v>3484</v>
      </c>
      <c r="G22" s="59">
        <v>1335</v>
      </c>
      <c r="H22" s="59">
        <v>1531</v>
      </c>
      <c r="I22" s="59">
        <v>98</v>
      </c>
      <c r="J22" s="59" t="s">
        <v>119</v>
      </c>
      <c r="K22" s="59" t="s">
        <v>120</v>
      </c>
      <c r="M22" s="64" t="s">
        <v>121</v>
      </c>
      <c r="N22" s="65">
        <v>0</v>
      </c>
      <c r="O22" s="65">
        <v>1.1200000000000001</v>
      </c>
      <c r="P22" s="65">
        <v>0</v>
      </c>
      <c r="Q22" s="65">
        <v>1.37</v>
      </c>
      <c r="R22" s="65">
        <v>0</v>
      </c>
      <c r="S22" s="65">
        <v>1.36</v>
      </c>
      <c r="U22" s="48" t="s">
        <v>99</v>
      </c>
      <c r="V22" s="49"/>
      <c r="W22" s="35" t="s">
        <v>91</v>
      </c>
      <c r="X22" s="35" t="s">
        <v>122</v>
      </c>
      <c r="Y22" s="50">
        <v>4850.1899999999996</v>
      </c>
      <c r="Z22" s="50">
        <v>4257.95</v>
      </c>
      <c r="AA22" s="51">
        <v>-592.24</v>
      </c>
      <c r="AB22" s="51">
        <v>-12.21</v>
      </c>
      <c r="AC22" s="37"/>
      <c r="AD22" s="37"/>
      <c r="AE22" s="70"/>
      <c r="AF22" s="70"/>
      <c r="AG22" s="48" t="s">
        <v>123</v>
      </c>
      <c r="AH22" s="49" t="s">
        <v>123</v>
      </c>
      <c r="AI22" s="35" t="s">
        <v>124</v>
      </c>
      <c r="AJ22" s="35" t="s">
        <v>125</v>
      </c>
      <c r="AK22" s="50">
        <v>82</v>
      </c>
      <c r="AL22" s="50">
        <v>88.01</v>
      </c>
      <c r="AM22" s="51">
        <v>6.01</v>
      </c>
      <c r="AN22" s="51">
        <v>7.33</v>
      </c>
      <c r="AO22" s="37"/>
      <c r="AP22" s="37"/>
    </row>
    <row r="23" spans="1:42" ht="15.4" thickBot="1">
      <c r="A23" s="53">
        <v>9</v>
      </c>
      <c r="B23" s="15" t="s">
        <v>51</v>
      </c>
      <c r="C23" s="15" t="s">
        <v>101</v>
      </c>
      <c r="D23" s="59"/>
      <c r="E23" s="59"/>
      <c r="F23" s="59"/>
      <c r="G23" s="59"/>
      <c r="H23" s="59"/>
      <c r="I23" s="59"/>
      <c r="J23" s="59" t="s">
        <v>126</v>
      </c>
      <c r="K23" s="59" t="s">
        <v>126</v>
      </c>
      <c r="M23" s="68" t="s">
        <v>127</v>
      </c>
      <c r="N23" s="71">
        <v>0</v>
      </c>
      <c r="O23" s="71">
        <v>1.1200000000000001</v>
      </c>
      <c r="P23" s="71">
        <v>0</v>
      </c>
      <c r="Q23" s="71">
        <v>1.37</v>
      </c>
      <c r="R23" s="71">
        <v>0</v>
      </c>
      <c r="S23" s="71">
        <v>1.36</v>
      </c>
      <c r="U23" s="48" t="s">
        <v>104</v>
      </c>
      <c r="V23" s="49"/>
      <c r="W23" s="35" t="s">
        <v>91</v>
      </c>
      <c r="X23" s="35" t="s">
        <v>128</v>
      </c>
      <c r="Y23" s="50">
        <v>422.87</v>
      </c>
      <c r="Z23" s="50">
        <v>474.7</v>
      </c>
      <c r="AA23" s="51">
        <v>51.83</v>
      </c>
      <c r="AB23" s="51">
        <v>12.26</v>
      </c>
      <c r="AC23" s="37"/>
      <c r="AD23" s="37"/>
      <c r="AG23" s="72" t="s">
        <v>129</v>
      </c>
      <c r="AH23" s="73" t="s">
        <v>129</v>
      </c>
      <c r="AI23" s="74" t="s">
        <v>130</v>
      </c>
      <c r="AJ23" s="74" t="s">
        <v>131</v>
      </c>
      <c r="AK23" s="75"/>
      <c r="AL23" s="75"/>
      <c r="AM23" s="76"/>
      <c r="AN23" s="77"/>
      <c r="AO23" s="37"/>
      <c r="AP23" s="37"/>
    </row>
    <row r="24" spans="1:42" ht="14.25" thickTop="1">
      <c r="M24" s="68" t="s">
        <v>132</v>
      </c>
      <c r="N24" s="69">
        <v>0</v>
      </c>
      <c r="O24" s="69">
        <v>0</v>
      </c>
      <c r="P24" s="69">
        <v>0</v>
      </c>
      <c r="Q24" s="69">
        <v>0</v>
      </c>
      <c r="R24" s="69">
        <v>0</v>
      </c>
      <c r="S24" s="69">
        <v>0</v>
      </c>
      <c r="U24" s="41" t="s">
        <v>109</v>
      </c>
      <c r="V24" s="42"/>
      <c r="W24" s="35" t="s">
        <v>53</v>
      </c>
      <c r="X24" s="35" t="s">
        <v>53</v>
      </c>
      <c r="Y24" s="43" t="s">
        <v>53</v>
      </c>
      <c r="Z24" s="43" t="s">
        <v>53</v>
      </c>
      <c r="AA24" s="43" t="s">
        <v>53</v>
      </c>
      <c r="AB24" s="43" t="s">
        <v>53</v>
      </c>
      <c r="AC24" s="37"/>
      <c r="AD24" s="37"/>
      <c r="AG24" s="78" t="s">
        <v>133</v>
      </c>
      <c r="AH24" s="79" t="s">
        <v>134</v>
      </c>
      <c r="AI24" s="78" t="s">
        <v>135</v>
      </c>
      <c r="AJ24" s="79" t="s">
        <v>136</v>
      </c>
      <c r="AK24" s="78" t="s">
        <v>137</v>
      </c>
      <c r="AL24" s="79" t="s">
        <v>138</v>
      </c>
      <c r="AM24" s="78" t="s">
        <v>139</v>
      </c>
      <c r="AN24" s="79" t="s">
        <v>140</v>
      </c>
      <c r="AO24" s="78" t="s">
        <v>141</v>
      </c>
      <c r="AP24" s="80"/>
    </row>
    <row r="25" spans="1:42">
      <c r="A25" s="52" t="s">
        <v>142</v>
      </c>
      <c r="B25" s="81"/>
      <c r="C25" s="81"/>
      <c r="D25" s="81"/>
      <c r="E25" s="81"/>
      <c r="F25" s="81"/>
      <c r="G25" s="81"/>
      <c r="H25" s="81"/>
      <c r="I25" s="81"/>
      <c r="J25" s="81"/>
      <c r="M25" s="64" t="s">
        <v>143</v>
      </c>
      <c r="N25" s="65">
        <v>8.39</v>
      </c>
      <c r="O25" s="65">
        <v>1.44</v>
      </c>
      <c r="P25" s="65">
        <v>8.56</v>
      </c>
      <c r="Q25" s="65">
        <v>1.43</v>
      </c>
      <c r="R25" s="65">
        <v>10.89</v>
      </c>
      <c r="S25" s="65">
        <v>1.61</v>
      </c>
      <c r="U25" s="162" t="s">
        <v>112</v>
      </c>
      <c r="V25" s="163" t="s">
        <v>112</v>
      </c>
      <c r="W25" s="35" t="s">
        <v>113</v>
      </c>
      <c r="X25" s="35" t="s">
        <v>144</v>
      </c>
      <c r="Y25" s="66">
        <v>481141</v>
      </c>
      <c r="Z25" s="66">
        <v>537167</v>
      </c>
      <c r="AA25" s="67">
        <v>56026</v>
      </c>
      <c r="AB25" s="51">
        <v>11.64</v>
      </c>
      <c r="AC25" s="37"/>
      <c r="AD25" s="37"/>
      <c r="AG25" s="164" t="s">
        <v>145</v>
      </c>
      <c r="AH25" s="165" t="s">
        <v>145</v>
      </c>
      <c r="AI25" s="165" t="s">
        <v>145</v>
      </c>
      <c r="AJ25" s="165" t="s">
        <v>145</v>
      </c>
      <c r="AK25" s="165" t="s">
        <v>145</v>
      </c>
      <c r="AL25" s="165" t="s">
        <v>145</v>
      </c>
      <c r="AM25" s="165" t="s">
        <v>145</v>
      </c>
      <c r="AN25" s="165" t="s">
        <v>145</v>
      </c>
      <c r="AO25" s="165" t="s">
        <v>145</v>
      </c>
      <c r="AP25" s="165" t="s">
        <v>145</v>
      </c>
    </row>
    <row r="26" spans="1:42">
      <c r="A26" s="166" t="s">
        <v>146</v>
      </c>
      <c r="B26" s="166" t="s">
        <v>147</v>
      </c>
      <c r="C26" s="166" t="s">
        <v>148</v>
      </c>
      <c r="D26" s="168" t="s">
        <v>149</v>
      </c>
      <c r="E26" s="169"/>
      <c r="F26" s="168" t="s">
        <v>150</v>
      </c>
      <c r="G26" s="169"/>
      <c r="H26" s="168" t="s">
        <v>151</v>
      </c>
      <c r="I26" s="169"/>
      <c r="J26" s="82" t="s">
        <v>152</v>
      </c>
      <c r="M26" s="68" t="s">
        <v>153</v>
      </c>
      <c r="N26" s="69">
        <v>0</v>
      </c>
      <c r="O26" s="69">
        <v>0.88</v>
      </c>
      <c r="P26" s="69">
        <v>0</v>
      </c>
      <c r="Q26" s="69">
        <v>0.8</v>
      </c>
      <c r="R26" s="69">
        <v>0</v>
      </c>
      <c r="S26" s="69">
        <v>0.89</v>
      </c>
      <c r="U26" s="162" t="s">
        <v>93</v>
      </c>
      <c r="V26" s="163" t="s">
        <v>93</v>
      </c>
      <c r="W26" s="35" t="s">
        <v>113</v>
      </c>
      <c r="X26" s="35" t="s">
        <v>154</v>
      </c>
      <c r="Y26" s="66">
        <v>479494</v>
      </c>
      <c r="Z26" s="66">
        <v>530431</v>
      </c>
      <c r="AA26" s="67">
        <v>50937</v>
      </c>
      <c r="AB26" s="51">
        <v>10.62</v>
      </c>
      <c r="AC26" s="37"/>
      <c r="AD26" s="37"/>
      <c r="AG26" s="164" t="s">
        <v>155</v>
      </c>
      <c r="AH26" s="165" t="s">
        <v>155</v>
      </c>
      <c r="AI26" s="165" t="s">
        <v>155</v>
      </c>
      <c r="AJ26" s="165" t="s">
        <v>155</v>
      </c>
      <c r="AK26" s="165" t="s">
        <v>155</v>
      </c>
      <c r="AL26" s="165" t="s">
        <v>155</v>
      </c>
      <c r="AM26" s="165" t="s">
        <v>155</v>
      </c>
      <c r="AN26" s="165" t="s">
        <v>155</v>
      </c>
      <c r="AO26" s="165" t="s">
        <v>155</v>
      </c>
      <c r="AP26" s="165" t="s">
        <v>155</v>
      </c>
    </row>
    <row r="27" spans="1:42">
      <c r="A27" s="167"/>
      <c r="B27" s="167"/>
      <c r="C27" s="167"/>
      <c r="D27" s="82" t="s">
        <v>156</v>
      </c>
      <c r="E27" s="82" t="s">
        <v>113</v>
      </c>
      <c r="F27" s="82" t="s">
        <v>156</v>
      </c>
      <c r="G27" s="82" t="s">
        <v>113</v>
      </c>
      <c r="H27" s="82" t="s">
        <v>156</v>
      </c>
      <c r="I27" s="82" t="s">
        <v>113</v>
      </c>
      <c r="J27" s="82" t="s">
        <v>156</v>
      </c>
      <c r="M27" s="68" t="s">
        <v>157</v>
      </c>
      <c r="N27" s="69"/>
      <c r="O27" s="69">
        <v>0.26</v>
      </c>
      <c r="P27" s="69"/>
      <c r="Q27" s="69">
        <v>0.28999999999999998</v>
      </c>
      <c r="R27" s="69"/>
      <c r="S27" s="69">
        <v>0.32</v>
      </c>
      <c r="U27" s="162" t="s">
        <v>123</v>
      </c>
      <c r="V27" s="163" t="s">
        <v>123</v>
      </c>
      <c r="W27" s="35" t="s">
        <v>124</v>
      </c>
      <c r="X27" s="35" t="s">
        <v>158</v>
      </c>
      <c r="Y27" s="50">
        <v>143.80000000000001</v>
      </c>
      <c r="Z27" s="50">
        <v>161.15</v>
      </c>
      <c r="AA27" s="51">
        <v>17.350000000000001</v>
      </c>
      <c r="AB27" s="51">
        <v>12.07</v>
      </c>
      <c r="AC27" s="37"/>
      <c r="AD27" s="37"/>
      <c r="AG27" s="164" t="s">
        <v>159</v>
      </c>
      <c r="AH27" s="165" t="s">
        <v>159</v>
      </c>
      <c r="AI27" s="165" t="s">
        <v>159</v>
      </c>
      <c r="AJ27" s="165" t="s">
        <v>159</v>
      </c>
      <c r="AK27" s="165" t="s">
        <v>159</v>
      </c>
      <c r="AL27" s="165" t="s">
        <v>159</v>
      </c>
      <c r="AM27" s="165" t="s">
        <v>159</v>
      </c>
      <c r="AN27" s="165" t="s">
        <v>159</v>
      </c>
      <c r="AO27" s="165" t="s">
        <v>159</v>
      </c>
      <c r="AP27" s="165" t="s">
        <v>159</v>
      </c>
    </row>
    <row r="28" spans="1:42" ht="14.25" thickBot="1">
      <c r="A28" s="83">
        <v>1</v>
      </c>
      <c r="B28" s="83" t="s">
        <v>160</v>
      </c>
      <c r="C28" s="83" t="s">
        <v>161</v>
      </c>
      <c r="D28" s="82">
        <v>4042.36</v>
      </c>
      <c r="E28" s="82">
        <v>530431</v>
      </c>
      <c r="F28" s="82">
        <v>13657.7</v>
      </c>
      <c r="G28" s="82">
        <v>146</v>
      </c>
      <c r="H28" s="82">
        <v>3226.96</v>
      </c>
      <c r="I28" s="82">
        <v>1824</v>
      </c>
      <c r="J28" s="82">
        <v>4257.95</v>
      </c>
      <c r="M28" s="64" t="s">
        <v>162</v>
      </c>
      <c r="N28" s="65"/>
      <c r="O28" s="65">
        <v>0.3</v>
      </c>
      <c r="P28" s="65"/>
      <c r="Q28" s="65">
        <v>0.34</v>
      </c>
      <c r="R28" s="65"/>
      <c r="S28" s="65">
        <v>0.4</v>
      </c>
      <c r="U28" s="170" t="s">
        <v>129</v>
      </c>
      <c r="V28" s="171" t="s">
        <v>129</v>
      </c>
      <c r="W28" s="74" t="s">
        <v>130</v>
      </c>
      <c r="X28" s="74" t="s">
        <v>163</v>
      </c>
      <c r="Y28" s="75">
        <v>8</v>
      </c>
      <c r="Z28" s="75">
        <v>8</v>
      </c>
      <c r="AA28" s="76"/>
      <c r="AB28" s="77"/>
      <c r="AC28" s="37"/>
      <c r="AD28" s="37"/>
      <c r="AG28" s="164" t="s">
        <v>164</v>
      </c>
      <c r="AH28" s="165" t="s">
        <v>164</v>
      </c>
      <c r="AI28" s="165" t="s">
        <v>164</v>
      </c>
      <c r="AJ28" s="165" t="s">
        <v>164</v>
      </c>
      <c r="AK28" s="165" t="s">
        <v>164</v>
      </c>
      <c r="AL28" s="165" t="s">
        <v>164</v>
      </c>
      <c r="AM28" s="165" t="s">
        <v>164</v>
      </c>
      <c r="AN28" s="165" t="s">
        <v>164</v>
      </c>
      <c r="AO28" s="165" t="s">
        <v>164</v>
      </c>
      <c r="AP28" s="165" t="s">
        <v>164</v>
      </c>
    </row>
    <row r="29" spans="1:42" ht="14.25" thickTop="1">
      <c r="A29" s="83">
        <v>2</v>
      </c>
      <c r="B29" s="83" t="s">
        <v>160</v>
      </c>
      <c r="C29" s="83" t="s">
        <v>101</v>
      </c>
      <c r="D29" s="82">
        <v>10842.79</v>
      </c>
      <c r="E29" s="82">
        <v>137600</v>
      </c>
      <c r="F29" s="82">
        <v>3774.97</v>
      </c>
      <c r="G29" s="82">
        <v>274</v>
      </c>
      <c r="H29" s="82">
        <v>7490.96</v>
      </c>
      <c r="I29" s="82">
        <v>8293</v>
      </c>
      <c r="J29" s="82"/>
      <c r="M29" s="84" t="s">
        <v>165</v>
      </c>
      <c r="N29" s="65">
        <v>8.39</v>
      </c>
      <c r="O29" s="65">
        <v>2.56</v>
      </c>
      <c r="P29" s="65">
        <v>8.56</v>
      </c>
      <c r="Q29" s="65">
        <v>2.8</v>
      </c>
      <c r="R29" s="65">
        <v>10.89</v>
      </c>
      <c r="S29" s="65">
        <v>2.97</v>
      </c>
      <c r="U29" s="78" t="s">
        <v>133</v>
      </c>
      <c r="V29" s="79" t="s">
        <v>134</v>
      </c>
      <c r="W29" s="78" t="s">
        <v>135</v>
      </c>
      <c r="X29" s="79" t="s">
        <v>136</v>
      </c>
      <c r="Y29" s="78" t="s">
        <v>137</v>
      </c>
      <c r="Z29" s="79" t="s">
        <v>138</v>
      </c>
      <c r="AA29" s="78" t="s">
        <v>139</v>
      </c>
      <c r="AB29" s="79" t="s">
        <v>140</v>
      </c>
      <c r="AC29" s="78" t="s">
        <v>141</v>
      </c>
      <c r="AD29" s="80"/>
      <c r="AG29" s="164" t="s">
        <v>166</v>
      </c>
      <c r="AH29" s="165" t="s">
        <v>166</v>
      </c>
      <c r="AI29" s="165" t="s">
        <v>166</v>
      </c>
      <c r="AJ29" s="165" t="s">
        <v>166</v>
      </c>
      <c r="AK29" s="165" t="s">
        <v>166</v>
      </c>
      <c r="AL29" s="165" t="s">
        <v>166</v>
      </c>
      <c r="AM29" s="165" t="s">
        <v>166</v>
      </c>
      <c r="AN29" s="165" t="s">
        <v>166</v>
      </c>
      <c r="AO29" s="165" t="s">
        <v>166</v>
      </c>
      <c r="AP29" s="165" t="s">
        <v>166</v>
      </c>
    </row>
    <row r="30" spans="1:42">
      <c r="A30" s="83">
        <v>3</v>
      </c>
      <c r="B30" s="83" t="s">
        <v>167</v>
      </c>
      <c r="C30" s="83" t="s">
        <v>101</v>
      </c>
      <c r="D30" s="85">
        <v>10508.995000000001</v>
      </c>
      <c r="E30" s="85">
        <v>57631</v>
      </c>
      <c r="F30" s="85">
        <v>1777</v>
      </c>
      <c r="G30" s="85">
        <v>396</v>
      </c>
      <c r="H30" s="85">
        <v>3456</v>
      </c>
      <c r="I30" s="85">
        <v>2567</v>
      </c>
      <c r="J30" s="82"/>
      <c r="O30" s="86">
        <v>2.84</v>
      </c>
      <c r="Q30" s="86">
        <v>2.87</v>
      </c>
      <c r="U30" s="164" t="s">
        <v>145</v>
      </c>
      <c r="V30" s="165" t="s">
        <v>145</v>
      </c>
      <c r="W30" s="165" t="s">
        <v>145</v>
      </c>
      <c r="X30" s="165" t="s">
        <v>145</v>
      </c>
      <c r="Y30" s="165" t="s">
        <v>145</v>
      </c>
      <c r="Z30" s="165" t="s">
        <v>145</v>
      </c>
      <c r="AA30" s="165" t="s">
        <v>145</v>
      </c>
      <c r="AB30" s="165" t="s">
        <v>145</v>
      </c>
      <c r="AC30" s="165" t="s">
        <v>145</v>
      </c>
      <c r="AD30" s="165" t="s">
        <v>145</v>
      </c>
    </row>
    <row r="31" spans="1:42">
      <c r="A31" s="83">
        <v>4</v>
      </c>
      <c r="B31" s="83" t="s">
        <v>168</v>
      </c>
      <c r="C31" s="83" t="s">
        <v>101</v>
      </c>
      <c r="D31" s="82">
        <v>3792.9155000000001</v>
      </c>
      <c r="E31" s="82">
        <v>53323</v>
      </c>
      <c r="F31" s="82">
        <v>1308.721</v>
      </c>
      <c r="G31" s="82">
        <v>98</v>
      </c>
      <c r="H31" s="82">
        <v>8885.6720000000005</v>
      </c>
      <c r="I31" s="82">
        <v>5246</v>
      </c>
      <c r="J31" s="82"/>
      <c r="U31" s="164" t="s">
        <v>155</v>
      </c>
      <c r="V31" s="165" t="s">
        <v>155</v>
      </c>
      <c r="W31" s="165" t="s">
        <v>155</v>
      </c>
      <c r="X31" s="165" t="s">
        <v>155</v>
      </c>
      <c r="Y31" s="165" t="s">
        <v>155</v>
      </c>
      <c r="Z31" s="165" t="s">
        <v>155</v>
      </c>
      <c r="AA31" s="165" t="s">
        <v>155</v>
      </c>
      <c r="AB31" s="165" t="s">
        <v>155</v>
      </c>
      <c r="AC31" s="165" t="s">
        <v>155</v>
      </c>
      <c r="AD31" s="165" t="s">
        <v>155</v>
      </c>
    </row>
    <row r="32" spans="1:42">
      <c r="A32" s="83">
        <v>5</v>
      </c>
      <c r="B32" s="83" t="s">
        <v>169</v>
      </c>
      <c r="C32" s="83" t="s">
        <v>101</v>
      </c>
      <c r="D32" s="87">
        <v>9432</v>
      </c>
      <c r="E32" s="82">
        <v>143208</v>
      </c>
      <c r="F32" s="87">
        <v>1248.71</v>
      </c>
      <c r="G32" s="82">
        <v>258</v>
      </c>
      <c r="H32" s="87">
        <v>8238.5300000000007</v>
      </c>
      <c r="I32" s="82">
        <v>8231</v>
      </c>
      <c r="J32" s="82"/>
      <c r="M32" s="157" t="s">
        <v>170</v>
      </c>
      <c r="N32" s="160">
        <v>2017</v>
      </c>
      <c r="O32" s="160"/>
      <c r="P32" s="160">
        <v>2018</v>
      </c>
      <c r="Q32" s="160"/>
      <c r="U32" s="164" t="s">
        <v>171</v>
      </c>
      <c r="V32" s="165" t="s">
        <v>171</v>
      </c>
      <c r="W32" s="165" t="s">
        <v>171</v>
      </c>
      <c r="X32" s="165" t="s">
        <v>171</v>
      </c>
      <c r="Y32" s="165" t="s">
        <v>171</v>
      </c>
      <c r="Z32" s="165" t="s">
        <v>171</v>
      </c>
      <c r="AA32" s="165" t="s">
        <v>171</v>
      </c>
      <c r="AB32" s="165" t="s">
        <v>171</v>
      </c>
      <c r="AC32" s="165" t="s">
        <v>171</v>
      </c>
      <c r="AD32" s="165" t="s">
        <v>171</v>
      </c>
    </row>
    <row r="33" spans="1:46" s="70" customFormat="1">
      <c r="A33" s="88">
        <v>6</v>
      </c>
      <c r="B33" s="88" t="s">
        <v>172</v>
      </c>
      <c r="C33" s="88" t="s">
        <v>101</v>
      </c>
      <c r="D33" s="53">
        <v>5854</v>
      </c>
      <c r="E33" s="53">
        <v>53890</v>
      </c>
      <c r="F33" s="53">
        <v>120</v>
      </c>
      <c r="G33" s="53">
        <v>4</v>
      </c>
      <c r="H33" s="53">
        <v>3687</v>
      </c>
      <c r="I33" s="53">
        <v>4110</v>
      </c>
      <c r="J33" s="53"/>
      <c r="M33" s="158"/>
      <c r="N33" s="55" t="s">
        <v>76</v>
      </c>
      <c r="O33" s="55" t="s">
        <v>77</v>
      </c>
      <c r="P33" s="55" t="s">
        <v>76</v>
      </c>
      <c r="Q33" s="55" t="s">
        <v>173</v>
      </c>
      <c r="U33" s="164" t="s">
        <v>174</v>
      </c>
      <c r="V33" s="165" t="s">
        <v>174</v>
      </c>
      <c r="W33" s="165" t="s">
        <v>174</v>
      </c>
      <c r="X33" s="165" t="s">
        <v>174</v>
      </c>
      <c r="Y33" s="165" t="s">
        <v>174</v>
      </c>
      <c r="Z33" s="165" t="s">
        <v>174</v>
      </c>
      <c r="AA33" s="165" t="s">
        <v>174</v>
      </c>
      <c r="AB33" s="165" t="s">
        <v>174</v>
      </c>
      <c r="AC33" s="165" t="s">
        <v>174</v>
      </c>
      <c r="AD33" s="165" t="s">
        <v>174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6">
      <c r="A34" s="83">
        <v>7</v>
      </c>
      <c r="B34" s="83" t="s">
        <v>175</v>
      </c>
      <c r="C34" s="83" t="s">
        <v>101</v>
      </c>
      <c r="D34" s="89">
        <f>227.5481+348.4423+393.5082+395.67+421.9596+396.3346+312.0771+448.1553+421.937+402.3841+421.8582+526.6374</f>
        <v>4716.5118999999995</v>
      </c>
      <c r="E34" s="89">
        <f>43065+1825+3737+2243+1748+3292+1924-924+1753-1757-160-29</f>
        <v>56717</v>
      </c>
      <c r="F34" s="89">
        <f>137.4827+280.8594+317.1836+318.92+340.1101+319.4557+251.542+361.2244+340.0918+324.3316+340.0282+424.4829</f>
        <v>3755.7124000000003</v>
      </c>
      <c r="G34" s="89">
        <v>69</v>
      </c>
      <c r="H34" s="89">
        <f>171.0592+298.6183+337.2392+339.09+361.6203+339.6596+267.4507+384.07+361.6009+344.844+361.5333+451.3293</f>
        <v>4018.1147999999998</v>
      </c>
      <c r="I34" s="89">
        <f>4293+73+140+434+123+101+208+264+185+12+22+5</f>
        <v>5860</v>
      </c>
      <c r="J34" s="82"/>
      <c r="M34" s="159"/>
      <c r="N34" s="55" t="s">
        <v>176</v>
      </c>
      <c r="O34" s="55" t="s">
        <v>177</v>
      </c>
      <c r="P34" s="55" t="s">
        <v>178</v>
      </c>
      <c r="Q34" s="55" t="s">
        <v>179</v>
      </c>
      <c r="U34" s="164" t="s">
        <v>180</v>
      </c>
      <c r="V34" s="165" t="s">
        <v>180</v>
      </c>
      <c r="W34" s="165" t="s">
        <v>180</v>
      </c>
      <c r="X34" s="165" t="s">
        <v>180</v>
      </c>
      <c r="Y34" s="165" t="s">
        <v>180</v>
      </c>
      <c r="Z34" s="165" t="s">
        <v>180</v>
      </c>
      <c r="AA34" s="165" t="s">
        <v>180</v>
      </c>
      <c r="AB34" s="165" t="s">
        <v>180</v>
      </c>
      <c r="AC34" s="165" t="s">
        <v>180</v>
      </c>
      <c r="AD34" s="165" t="s">
        <v>180</v>
      </c>
    </row>
    <row r="35" spans="1:46">
      <c r="A35" s="83">
        <v>8</v>
      </c>
      <c r="B35" s="83" t="s">
        <v>181</v>
      </c>
      <c r="C35" s="83" t="s">
        <v>101</v>
      </c>
      <c r="D35" s="82">
        <v>4025.6</v>
      </c>
      <c r="E35" s="82">
        <v>52553</v>
      </c>
      <c r="F35" s="82">
        <v>2650.7</v>
      </c>
      <c r="G35" s="82">
        <v>503</v>
      </c>
      <c r="H35" s="82">
        <v>4650.0600000000004</v>
      </c>
      <c r="I35" s="82">
        <v>2195</v>
      </c>
      <c r="J35" s="82"/>
      <c r="M35" s="63" t="s">
        <v>182</v>
      </c>
      <c r="N35" s="90"/>
      <c r="O35" s="90"/>
      <c r="P35" s="90"/>
      <c r="Q35" s="90"/>
    </row>
    <row r="36" spans="1:46">
      <c r="A36" s="83">
        <v>9</v>
      </c>
      <c r="B36" s="83" t="s">
        <v>183</v>
      </c>
      <c r="C36" s="83" t="s">
        <v>184</v>
      </c>
      <c r="D36" s="82"/>
      <c r="E36" s="82"/>
      <c r="F36" s="82"/>
      <c r="G36" s="82"/>
      <c r="H36" s="82"/>
      <c r="I36" s="82"/>
      <c r="J36" s="82">
        <v>3060</v>
      </c>
      <c r="M36" s="57" t="s">
        <v>185</v>
      </c>
      <c r="N36" s="91">
        <v>14635.8</v>
      </c>
      <c r="O36" s="91">
        <v>13657.7</v>
      </c>
      <c r="P36" s="91">
        <v>14889.5</v>
      </c>
      <c r="Q36" s="91">
        <v>17375.3</v>
      </c>
    </row>
    <row r="37" spans="1:46">
      <c r="A37" s="83">
        <v>10</v>
      </c>
      <c r="B37" s="83" t="s">
        <v>186</v>
      </c>
      <c r="C37" s="83" t="s">
        <v>184</v>
      </c>
      <c r="D37" s="82"/>
      <c r="E37" s="82"/>
      <c r="F37" s="82"/>
      <c r="G37" s="82"/>
      <c r="H37" s="82"/>
      <c r="I37" s="82"/>
      <c r="J37" s="82">
        <v>8565</v>
      </c>
      <c r="K37" s="3">
        <f>J37*0.1428</f>
        <v>1223.0820000000001</v>
      </c>
      <c r="M37" s="63" t="s">
        <v>127</v>
      </c>
      <c r="N37" s="91">
        <v>14635.8</v>
      </c>
      <c r="O37" s="90">
        <v>13657.7</v>
      </c>
      <c r="P37" s="91">
        <v>14889.5</v>
      </c>
      <c r="Q37" s="91">
        <v>17375.3</v>
      </c>
    </row>
    <row r="38" spans="1:46" ht="19.149999999999999">
      <c r="A38" s="83">
        <v>11</v>
      </c>
      <c r="B38" s="83" t="s">
        <v>187</v>
      </c>
      <c r="C38" s="83" t="s">
        <v>184</v>
      </c>
      <c r="D38" s="82"/>
      <c r="E38" s="82"/>
      <c r="F38" s="82"/>
      <c r="G38" s="82"/>
      <c r="H38" s="82"/>
      <c r="I38" s="82"/>
      <c r="J38" s="82">
        <v>286.81</v>
      </c>
      <c r="M38" s="63" t="s">
        <v>132</v>
      </c>
      <c r="N38" s="90"/>
      <c r="O38" s="90"/>
      <c r="P38" s="90"/>
      <c r="Q38" s="90"/>
      <c r="U38" s="92"/>
      <c r="V38" s="92"/>
      <c r="W38" s="92"/>
      <c r="X38" s="92"/>
      <c r="Y38" s="93" t="s">
        <v>22</v>
      </c>
      <c r="Z38" s="92"/>
      <c r="AA38" s="92"/>
      <c r="AB38" s="92"/>
      <c r="AC38" s="92"/>
      <c r="AD38" s="94"/>
      <c r="AG38" s="92"/>
      <c r="AH38" s="92"/>
      <c r="AI38" s="92"/>
      <c r="AJ38" s="92"/>
      <c r="AK38" s="93" t="s">
        <v>23</v>
      </c>
      <c r="AL38" s="92"/>
      <c r="AM38" s="92"/>
      <c r="AN38" s="92"/>
      <c r="AO38" s="92"/>
      <c r="AP38" s="94"/>
    </row>
    <row r="39" spans="1:46">
      <c r="M39" s="57" t="s">
        <v>143</v>
      </c>
      <c r="N39" s="91">
        <v>89599.1</v>
      </c>
      <c r="O39" s="91"/>
      <c r="P39" s="91">
        <v>92478.2</v>
      </c>
      <c r="Q39" s="91">
        <v>24627.9</v>
      </c>
      <c r="U39" s="92"/>
      <c r="V39" s="92"/>
      <c r="W39" s="92"/>
      <c r="X39" s="92"/>
      <c r="Y39" s="92"/>
      <c r="Z39" s="92"/>
      <c r="AA39" s="92"/>
      <c r="AB39" s="92"/>
      <c r="AC39" s="92"/>
      <c r="AD39" s="95" t="s">
        <v>25</v>
      </c>
      <c r="AG39" s="92"/>
      <c r="AH39" s="92"/>
      <c r="AI39" s="92"/>
      <c r="AJ39" s="92"/>
      <c r="AK39" s="92"/>
      <c r="AL39" s="92"/>
      <c r="AM39" s="92"/>
      <c r="AN39" s="92"/>
      <c r="AO39" s="92"/>
      <c r="AP39" s="95" t="s">
        <v>26</v>
      </c>
    </row>
    <row r="40" spans="1:46">
      <c r="A40" s="52" t="s">
        <v>188</v>
      </c>
      <c r="B40" s="81"/>
      <c r="C40" s="81"/>
      <c r="D40" s="81"/>
      <c r="E40" s="81"/>
      <c r="F40" s="81"/>
      <c r="G40" s="81"/>
      <c r="H40" s="81"/>
      <c r="I40" s="81"/>
      <c r="J40" s="81"/>
      <c r="M40" s="63" t="s">
        <v>189</v>
      </c>
      <c r="N40" s="90"/>
      <c r="O40" s="90">
        <v>16169.8</v>
      </c>
      <c r="P40" s="90"/>
      <c r="Q40" s="90">
        <v>16284.7</v>
      </c>
      <c r="U40" s="92"/>
      <c r="V40" s="92"/>
      <c r="W40" s="92"/>
      <c r="X40" s="92"/>
      <c r="Y40" s="92"/>
      <c r="Z40" s="92"/>
      <c r="AA40" s="92"/>
      <c r="AB40" s="92"/>
      <c r="AC40" s="92"/>
      <c r="AD40" s="95" t="s">
        <v>28</v>
      </c>
      <c r="AG40" s="92"/>
      <c r="AH40" s="92"/>
      <c r="AI40" s="92"/>
      <c r="AJ40" s="92"/>
      <c r="AK40" s="92"/>
      <c r="AL40" s="92"/>
      <c r="AM40" s="92"/>
      <c r="AN40" s="92"/>
      <c r="AO40" s="92"/>
      <c r="AP40" s="95" t="s">
        <v>28</v>
      </c>
    </row>
    <row r="41" spans="1:46">
      <c r="A41" s="166" t="s">
        <v>146</v>
      </c>
      <c r="B41" s="166" t="s">
        <v>147</v>
      </c>
      <c r="C41" s="166" t="s">
        <v>148</v>
      </c>
      <c r="D41" s="168" t="s">
        <v>149</v>
      </c>
      <c r="E41" s="169"/>
      <c r="F41" s="168" t="s">
        <v>74</v>
      </c>
      <c r="G41" s="169"/>
      <c r="H41" s="168" t="s">
        <v>190</v>
      </c>
      <c r="I41" s="169"/>
      <c r="J41" s="82" t="s">
        <v>191</v>
      </c>
      <c r="M41" s="63" t="s">
        <v>157</v>
      </c>
      <c r="N41" s="90">
        <v>40426.300000000003</v>
      </c>
      <c r="O41" s="90">
        <v>3226.96</v>
      </c>
      <c r="P41" s="90">
        <v>44182.7</v>
      </c>
      <c r="Q41" s="90">
        <v>3896.95</v>
      </c>
      <c r="U41" s="92"/>
      <c r="V41" s="92"/>
      <c r="W41" s="92"/>
      <c r="X41" s="92"/>
      <c r="Y41" s="92"/>
      <c r="Z41" s="92"/>
      <c r="AA41" s="92"/>
      <c r="AB41" s="92"/>
      <c r="AC41" s="92"/>
      <c r="AD41" s="95" t="s">
        <v>30</v>
      </c>
      <c r="AG41" s="92"/>
      <c r="AH41" s="92"/>
      <c r="AI41" s="92"/>
      <c r="AJ41" s="92"/>
      <c r="AK41" s="92"/>
      <c r="AL41" s="92"/>
      <c r="AM41" s="92"/>
      <c r="AN41" s="92"/>
      <c r="AO41" s="92"/>
      <c r="AP41" s="95" t="s">
        <v>30</v>
      </c>
      <c r="AR41" s="70"/>
      <c r="AS41" s="70"/>
      <c r="AT41" s="70"/>
    </row>
    <row r="42" spans="1:46">
      <c r="A42" s="167"/>
      <c r="B42" s="167"/>
      <c r="C42" s="167"/>
      <c r="D42" s="82" t="s">
        <v>156</v>
      </c>
      <c r="E42" s="82" t="s">
        <v>113</v>
      </c>
      <c r="F42" s="82" t="s">
        <v>156</v>
      </c>
      <c r="G42" s="82" t="s">
        <v>113</v>
      </c>
      <c r="H42" s="82" t="s">
        <v>156</v>
      </c>
      <c r="I42" s="82" t="s">
        <v>113</v>
      </c>
      <c r="J42" s="82" t="s">
        <v>156</v>
      </c>
      <c r="M42" s="57" t="s">
        <v>192</v>
      </c>
      <c r="N42" s="91">
        <v>49172.800000000003</v>
      </c>
      <c r="O42" s="91">
        <v>4042.36</v>
      </c>
      <c r="P42" s="91">
        <v>48295.5</v>
      </c>
      <c r="Q42" s="91">
        <v>4446.25</v>
      </c>
      <c r="U42" s="92"/>
      <c r="V42" s="92"/>
      <c r="W42" s="92"/>
      <c r="X42" s="92"/>
      <c r="Y42" s="92"/>
      <c r="Z42" s="92"/>
      <c r="AA42" s="92"/>
      <c r="AB42" s="92"/>
      <c r="AC42" s="92"/>
      <c r="AD42" s="95" t="s">
        <v>32</v>
      </c>
      <c r="AG42" s="92"/>
      <c r="AH42" s="92"/>
      <c r="AI42" s="92"/>
      <c r="AJ42" s="92"/>
      <c r="AK42" s="92"/>
      <c r="AL42" s="92"/>
      <c r="AM42" s="92"/>
      <c r="AN42" s="92"/>
      <c r="AO42" s="92"/>
      <c r="AP42" s="95" t="s">
        <v>32</v>
      </c>
    </row>
    <row r="43" spans="1:46">
      <c r="A43" s="83">
        <v>1</v>
      </c>
      <c r="B43" s="83" t="s">
        <v>160</v>
      </c>
      <c r="C43" s="83" t="s">
        <v>161</v>
      </c>
      <c r="D43" s="82">
        <v>4446.25</v>
      </c>
      <c r="E43" s="82">
        <v>590268</v>
      </c>
      <c r="F43" s="82">
        <v>16904.310000000001</v>
      </c>
      <c r="G43" s="82">
        <v>198</v>
      </c>
      <c r="H43" s="82">
        <v>3896.95</v>
      </c>
      <c r="I43" s="82">
        <v>1961</v>
      </c>
      <c r="J43" s="82">
        <v>3456.37</v>
      </c>
      <c r="M43" s="57" t="s">
        <v>193</v>
      </c>
      <c r="N43" s="91"/>
      <c r="O43" s="91"/>
      <c r="P43" s="91"/>
      <c r="Q43" s="91"/>
      <c r="U43" s="96" t="s">
        <v>194</v>
      </c>
      <c r="V43" s="97"/>
      <c r="W43" s="97"/>
      <c r="X43" s="97"/>
      <c r="Y43" s="98" t="s">
        <v>195</v>
      </c>
      <c r="Z43" s="97"/>
      <c r="AA43" s="97"/>
      <c r="AB43" s="97"/>
      <c r="AC43" s="97"/>
      <c r="AD43" s="99" t="s">
        <v>36</v>
      </c>
      <c r="AG43" s="96" t="s">
        <v>194</v>
      </c>
      <c r="AH43" s="97"/>
      <c r="AI43" s="97"/>
      <c r="AJ43" s="97"/>
      <c r="AK43" s="98" t="s">
        <v>195</v>
      </c>
      <c r="AL43" s="97"/>
      <c r="AM43" s="97"/>
      <c r="AN43" s="97"/>
      <c r="AO43" s="97"/>
      <c r="AP43" s="99" t="s">
        <v>36</v>
      </c>
    </row>
    <row r="44" spans="1:46">
      <c r="A44" s="83">
        <v>2</v>
      </c>
      <c r="B44" s="83" t="s">
        <v>160</v>
      </c>
      <c r="C44" s="83" t="s">
        <v>101</v>
      </c>
      <c r="D44" s="100">
        <v>9427.6200000000008</v>
      </c>
      <c r="E44" s="82">
        <v>130759</v>
      </c>
      <c r="F44" s="82">
        <v>3582.53</v>
      </c>
      <c r="G44" s="82">
        <v>254</v>
      </c>
      <c r="H44" s="82">
        <v>8183.67</v>
      </c>
      <c r="I44" s="82">
        <v>7879</v>
      </c>
      <c r="J44" s="82"/>
      <c r="U44" s="172" t="s">
        <v>38</v>
      </c>
      <c r="V44" s="173" t="s">
        <v>38</v>
      </c>
      <c r="W44" s="101" t="s">
        <v>39</v>
      </c>
      <c r="X44" s="101" t="s">
        <v>40</v>
      </c>
      <c r="Y44" s="101">
        <v>2017</v>
      </c>
      <c r="Z44" s="101">
        <v>2018</v>
      </c>
      <c r="AA44" s="101" t="s">
        <v>41</v>
      </c>
      <c r="AB44" s="101" t="s">
        <v>42</v>
      </c>
      <c r="AC44" s="102"/>
      <c r="AD44" s="103"/>
      <c r="AG44" s="172" t="s">
        <v>38</v>
      </c>
      <c r="AH44" s="173" t="s">
        <v>38</v>
      </c>
      <c r="AI44" s="101" t="s">
        <v>39</v>
      </c>
      <c r="AJ44" s="101" t="s">
        <v>40</v>
      </c>
      <c r="AK44" s="101">
        <v>2017</v>
      </c>
      <c r="AL44" s="101">
        <v>2018</v>
      </c>
      <c r="AM44" s="101" t="s">
        <v>41</v>
      </c>
      <c r="AN44" s="101" t="s">
        <v>42</v>
      </c>
      <c r="AO44" s="102"/>
      <c r="AP44" s="103"/>
    </row>
    <row r="45" spans="1:46">
      <c r="A45" s="83">
        <v>3</v>
      </c>
      <c r="B45" s="83" t="s">
        <v>167</v>
      </c>
      <c r="C45" s="83" t="s">
        <v>101</v>
      </c>
      <c r="D45" s="85">
        <v>10264.174999999999</v>
      </c>
      <c r="E45" s="85">
        <v>60323</v>
      </c>
      <c r="F45" s="85">
        <v>1938</v>
      </c>
      <c r="G45" s="85">
        <v>418</v>
      </c>
      <c r="H45" s="85">
        <v>2909</v>
      </c>
      <c r="I45" s="85">
        <v>3122</v>
      </c>
      <c r="J45" s="82"/>
      <c r="U45" s="172" t="s">
        <v>44</v>
      </c>
      <c r="V45" s="173" t="s">
        <v>44</v>
      </c>
      <c r="W45" s="101" t="s">
        <v>45</v>
      </c>
      <c r="X45" s="101" t="s">
        <v>46</v>
      </c>
      <c r="Y45" s="101" t="s">
        <v>47</v>
      </c>
      <c r="Z45" s="101" t="s">
        <v>48</v>
      </c>
      <c r="AA45" s="101" t="s">
        <v>49</v>
      </c>
      <c r="AB45" s="101" t="s">
        <v>50</v>
      </c>
      <c r="AC45" s="102"/>
      <c r="AD45" s="102"/>
      <c r="AG45" s="172" t="s">
        <v>44</v>
      </c>
      <c r="AH45" s="173" t="s">
        <v>44</v>
      </c>
      <c r="AI45" s="101" t="s">
        <v>45</v>
      </c>
      <c r="AJ45" s="101" t="s">
        <v>46</v>
      </c>
      <c r="AK45" s="101" t="s">
        <v>47</v>
      </c>
      <c r="AL45" s="101" t="s">
        <v>48</v>
      </c>
      <c r="AM45" s="101" t="s">
        <v>49</v>
      </c>
      <c r="AN45" s="101" t="s">
        <v>50</v>
      </c>
      <c r="AO45" s="102"/>
      <c r="AP45" s="102"/>
    </row>
    <row r="46" spans="1:46">
      <c r="A46" s="83">
        <v>4</v>
      </c>
      <c r="B46" s="83" t="s">
        <v>168</v>
      </c>
      <c r="C46" s="83" t="s">
        <v>101</v>
      </c>
      <c r="D46" s="87">
        <v>3846.8764999999999</v>
      </c>
      <c r="E46" s="82">
        <v>55340</v>
      </c>
      <c r="F46" s="82">
        <v>1086.7055</v>
      </c>
      <c r="G46" s="82">
        <v>95</v>
      </c>
      <c r="H46" s="82">
        <v>10872.093500000001</v>
      </c>
      <c r="I46" s="82">
        <v>5422</v>
      </c>
      <c r="J46" s="82"/>
      <c r="U46" s="174" t="s">
        <v>52</v>
      </c>
      <c r="V46" s="175" t="s">
        <v>52</v>
      </c>
      <c r="W46" s="101" t="s">
        <v>53</v>
      </c>
      <c r="X46" s="101" t="s">
        <v>53</v>
      </c>
      <c r="Y46" s="104" t="s">
        <v>53</v>
      </c>
      <c r="Z46" s="104" t="s">
        <v>53</v>
      </c>
      <c r="AA46" s="104" t="s">
        <v>53</v>
      </c>
      <c r="AB46" s="104" t="s">
        <v>53</v>
      </c>
      <c r="AC46" s="102"/>
      <c r="AD46" s="102"/>
      <c r="AG46" s="174" t="s">
        <v>52</v>
      </c>
      <c r="AH46" s="175" t="s">
        <v>52</v>
      </c>
      <c r="AI46" s="101" t="s">
        <v>53</v>
      </c>
      <c r="AJ46" s="101" t="s">
        <v>53</v>
      </c>
      <c r="AK46" s="104" t="s">
        <v>53</v>
      </c>
      <c r="AL46" s="104" t="s">
        <v>53</v>
      </c>
      <c r="AM46" s="104" t="s">
        <v>53</v>
      </c>
      <c r="AN46" s="104" t="s">
        <v>53</v>
      </c>
      <c r="AO46" s="102"/>
      <c r="AP46" s="102"/>
    </row>
    <row r="47" spans="1:46">
      <c r="A47" s="83">
        <v>5</v>
      </c>
      <c r="B47" s="83" t="s">
        <v>169</v>
      </c>
      <c r="C47" s="83" t="s">
        <v>101</v>
      </c>
      <c r="D47" s="87">
        <v>9754.2800000000007</v>
      </c>
      <c r="E47" s="82">
        <v>167816</v>
      </c>
      <c r="F47" s="82">
        <v>1307.8900000000001</v>
      </c>
      <c r="G47" s="82">
        <v>286</v>
      </c>
      <c r="H47" s="82">
        <v>8043.4</v>
      </c>
      <c r="I47" s="82">
        <v>7751</v>
      </c>
      <c r="J47" s="82"/>
      <c r="U47" s="176" t="s">
        <v>55</v>
      </c>
      <c r="V47" s="177" t="s">
        <v>55</v>
      </c>
      <c r="W47" s="101" t="s">
        <v>56</v>
      </c>
      <c r="X47" s="101" t="s">
        <v>57</v>
      </c>
      <c r="Y47" s="105">
        <v>2102.0500000000002</v>
      </c>
      <c r="Z47" s="106">
        <v>2300.13</v>
      </c>
      <c r="AA47" s="106">
        <v>198.08</v>
      </c>
      <c r="AB47" s="106">
        <v>9.42</v>
      </c>
      <c r="AC47" s="102"/>
      <c r="AD47" s="102"/>
      <c r="AG47" s="176" t="s">
        <v>55</v>
      </c>
      <c r="AH47" s="177" t="s">
        <v>55</v>
      </c>
      <c r="AI47" s="101" t="s">
        <v>56</v>
      </c>
      <c r="AJ47" s="101" t="s">
        <v>58</v>
      </c>
      <c r="AK47" s="105"/>
      <c r="AL47" s="105"/>
      <c r="AM47" s="106"/>
      <c r="AN47" s="106"/>
      <c r="AO47" s="102"/>
      <c r="AP47" s="102"/>
    </row>
    <row r="48" spans="1:46">
      <c r="A48" s="83">
        <v>6</v>
      </c>
      <c r="B48" s="83" t="s">
        <v>172</v>
      </c>
      <c r="C48" s="83" t="s">
        <v>101</v>
      </c>
      <c r="D48" s="87">
        <v>6041</v>
      </c>
      <c r="E48" s="82">
        <v>62128</v>
      </c>
      <c r="F48" s="82">
        <v>50</v>
      </c>
      <c r="G48" s="82">
        <v>1</v>
      </c>
      <c r="H48" s="82">
        <v>4784</v>
      </c>
      <c r="I48" s="82">
        <v>2872</v>
      </c>
      <c r="J48" s="82"/>
      <c r="U48" s="176" t="s">
        <v>59</v>
      </c>
      <c r="V48" s="177" t="s">
        <v>59</v>
      </c>
      <c r="W48" s="101" t="s">
        <v>56</v>
      </c>
      <c r="X48" s="101" t="s">
        <v>60</v>
      </c>
      <c r="Y48" s="105">
        <v>362.72</v>
      </c>
      <c r="Z48" s="105">
        <v>362.72</v>
      </c>
      <c r="AA48" s="106">
        <v>0</v>
      </c>
      <c r="AB48" s="106">
        <v>0</v>
      </c>
      <c r="AC48" s="102"/>
      <c r="AD48" s="102"/>
      <c r="AG48" s="174" t="s">
        <v>61</v>
      </c>
      <c r="AH48" s="175" t="s">
        <v>61</v>
      </c>
      <c r="AI48" s="101" t="s">
        <v>53</v>
      </c>
      <c r="AJ48" s="101" t="s">
        <v>53</v>
      </c>
      <c r="AK48" s="104" t="s">
        <v>53</v>
      </c>
      <c r="AL48" s="104" t="s">
        <v>53</v>
      </c>
      <c r="AM48" s="104" t="s">
        <v>53</v>
      </c>
      <c r="AN48" s="104" t="s">
        <v>53</v>
      </c>
      <c r="AO48" s="102"/>
      <c r="AP48" s="102"/>
    </row>
    <row r="49" spans="1:46">
      <c r="A49" s="83">
        <v>7</v>
      </c>
      <c r="B49" s="83" t="s">
        <v>175</v>
      </c>
      <c r="C49" s="83" t="s">
        <v>101</v>
      </c>
      <c r="D49" s="89">
        <v>5015.6706000000004</v>
      </c>
      <c r="E49" s="89">
        <v>54153</v>
      </c>
      <c r="F49" s="89">
        <v>4397.8599999999997</v>
      </c>
      <c r="G49" s="89">
        <v>67</v>
      </c>
      <c r="H49" s="89">
        <v>4588.5887000000002</v>
      </c>
      <c r="I49" s="89">
        <v>6500</v>
      </c>
      <c r="J49" s="82"/>
      <c r="U49" s="176" t="s">
        <v>64</v>
      </c>
      <c r="V49" s="177" t="s">
        <v>64</v>
      </c>
      <c r="W49" s="101" t="s">
        <v>56</v>
      </c>
      <c r="X49" s="101" t="s">
        <v>65</v>
      </c>
      <c r="Y49" s="105">
        <v>1409.99</v>
      </c>
      <c r="Z49" s="105">
        <v>1409.99</v>
      </c>
      <c r="AA49" s="106">
        <v>0</v>
      </c>
      <c r="AB49" s="106">
        <v>0</v>
      </c>
      <c r="AC49" s="102"/>
      <c r="AD49" s="102"/>
      <c r="AG49" s="176" t="s">
        <v>66</v>
      </c>
      <c r="AH49" s="177" t="s">
        <v>66</v>
      </c>
      <c r="AI49" s="101" t="s">
        <v>67</v>
      </c>
      <c r="AJ49" s="101" t="s">
        <v>68</v>
      </c>
      <c r="AK49" s="105">
        <v>2613.9</v>
      </c>
      <c r="AL49" s="105">
        <v>2613.9</v>
      </c>
      <c r="AM49" s="106">
        <v>0</v>
      </c>
      <c r="AN49" s="106">
        <v>0</v>
      </c>
      <c r="AO49" s="102"/>
      <c r="AP49" s="102"/>
    </row>
    <row r="50" spans="1:46">
      <c r="A50" s="83">
        <v>8</v>
      </c>
      <c r="B50" s="83" t="s">
        <v>181</v>
      </c>
      <c r="C50" s="83" t="s">
        <v>101</v>
      </c>
      <c r="D50" s="87">
        <v>3945.9</v>
      </c>
      <c r="E50" s="82">
        <v>45358</v>
      </c>
      <c r="F50" s="82">
        <v>2526.5</v>
      </c>
      <c r="G50" s="82">
        <v>435</v>
      </c>
      <c r="H50" s="82">
        <v>4801.9769999999999</v>
      </c>
      <c r="I50" s="82">
        <v>2583</v>
      </c>
      <c r="J50" s="82"/>
      <c r="U50" s="176" t="s">
        <v>78</v>
      </c>
      <c r="V50" s="177" t="s">
        <v>78</v>
      </c>
      <c r="W50" s="101" t="s">
        <v>56</v>
      </c>
      <c r="X50" s="101" t="s">
        <v>79</v>
      </c>
      <c r="Y50" s="105">
        <v>329.34</v>
      </c>
      <c r="Z50" s="105">
        <v>527.41999999999996</v>
      </c>
      <c r="AA50" s="106">
        <v>198.08</v>
      </c>
      <c r="AB50" s="106">
        <v>60.14</v>
      </c>
      <c r="AC50" s="102"/>
      <c r="AD50" s="102"/>
      <c r="AG50" s="176" t="s">
        <v>80</v>
      </c>
      <c r="AH50" s="177" t="s">
        <v>80</v>
      </c>
      <c r="AI50" s="101" t="s">
        <v>67</v>
      </c>
      <c r="AJ50" s="101" t="s">
        <v>81</v>
      </c>
      <c r="AK50" s="105">
        <v>108864.35</v>
      </c>
      <c r="AL50" s="106">
        <v>119071.91</v>
      </c>
      <c r="AM50" s="106">
        <v>10207.56</v>
      </c>
      <c r="AN50" s="106">
        <v>9.3800000000000008</v>
      </c>
      <c r="AO50" s="102"/>
      <c r="AP50" s="102"/>
    </row>
    <row r="51" spans="1:46">
      <c r="A51" s="83">
        <v>9</v>
      </c>
      <c r="B51" s="83" t="s">
        <v>51</v>
      </c>
      <c r="C51" s="83" t="s">
        <v>184</v>
      </c>
      <c r="D51" s="83"/>
      <c r="E51" s="83"/>
      <c r="F51" s="83"/>
      <c r="G51" s="83"/>
      <c r="H51" s="83"/>
      <c r="I51" s="83"/>
      <c r="J51" s="82">
        <v>2407</v>
      </c>
      <c r="U51" s="174" t="s">
        <v>61</v>
      </c>
      <c r="V51" s="175" t="s">
        <v>61</v>
      </c>
      <c r="W51" s="101" t="s">
        <v>53</v>
      </c>
      <c r="X51" s="101" t="s">
        <v>53</v>
      </c>
      <c r="Y51" s="104" t="s">
        <v>53</v>
      </c>
      <c r="Z51" s="104" t="s">
        <v>53</v>
      </c>
      <c r="AA51" s="104" t="s">
        <v>53</v>
      </c>
      <c r="AB51" s="104" t="s">
        <v>53</v>
      </c>
      <c r="AC51" s="102"/>
      <c r="AD51" s="102"/>
      <c r="AG51" s="176" t="s">
        <v>86</v>
      </c>
      <c r="AH51" s="177" t="s">
        <v>86</v>
      </c>
      <c r="AI51" s="101" t="s">
        <v>67</v>
      </c>
      <c r="AJ51" s="101" t="s">
        <v>87</v>
      </c>
      <c r="AK51" s="105">
        <v>108864.35</v>
      </c>
      <c r="AL51" s="105">
        <v>119023.88</v>
      </c>
      <c r="AM51" s="106">
        <v>10159.530000000001</v>
      </c>
      <c r="AN51" s="106">
        <v>9.33</v>
      </c>
      <c r="AO51" s="102"/>
      <c r="AP51" s="102"/>
    </row>
    <row r="52" spans="1:46">
      <c r="A52" s="83">
        <v>10</v>
      </c>
      <c r="B52" s="83" t="s">
        <v>186</v>
      </c>
      <c r="C52" s="83" t="s">
        <v>184</v>
      </c>
      <c r="D52" s="83"/>
      <c r="E52" s="83"/>
      <c r="F52" s="82">
        <v>471</v>
      </c>
      <c r="G52" s="82">
        <v>1</v>
      </c>
      <c r="H52" s="82"/>
      <c r="I52" s="82"/>
      <c r="J52" s="82">
        <v>10120</v>
      </c>
      <c r="K52" s="107">
        <f>Z58-J43-J53-J51</f>
        <v>1674.69</v>
      </c>
      <c r="L52" s="3">
        <f>K52/J52</f>
        <v>0.16548320158102767</v>
      </c>
      <c r="U52" s="176" t="s">
        <v>66</v>
      </c>
      <c r="V52" s="177" t="s">
        <v>66</v>
      </c>
      <c r="W52" s="101" t="s">
        <v>91</v>
      </c>
      <c r="X52" s="101" t="s">
        <v>92</v>
      </c>
      <c r="Y52" s="105">
        <v>34.82</v>
      </c>
      <c r="Z52" s="105">
        <v>41.87</v>
      </c>
      <c r="AA52" s="106">
        <v>7.05</v>
      </c>
      <c r="AB52" s="106">
        <v>20.25</v>
      </c>
      <c r="AC52" s="102"/>
      <c r="AD52" s="102"/>
      <c r="AG52" s="176" t="s">
        <v>93</v>
      </c>
      <c r="AH52" s="177" t="s">
        <v>93</v>
      </c>
      <c r="AI52" s="101" t="s">
        <v>67</v>
      </c>
      <c r="AJ52" s="101" t="s">
        <v>94</v>
      </c>
      <c r="AK52" s="105">
        <v>39970.47</v>
      </c>
      <c r="AL52" s="105">
        <v>40317.760000000002</v>
      </c>
      <c r="AM52" s="106">
        <v>347.29</v>
      </c>
      <c r="AN52" s="106">
        <v>0.87</v>
      </c>
      <c r="AO52" s="102"/>
      <c r="AP52" s="102"/>
    </row>
    <row r="53" spans="1:46" ht="14.25" customHeight="1">
      <c r="A53" s="83">
        <v>11</v>
      </c>
      <c r="B53" s="83" t="s">
        <v>196</v>
      </c>
      <c r="C53" s="83" t="s">
        <v>184</v>
      </c>
      <c r="D53" s="83"/>
      <c r="E53" s="83"/>
      <c r="F53" s="83"/>
      <c r="G53" s="83"/>
      <c r="H53" s="83"/>
      <c r="I53" s="83"/>
      <c r="J53" s="82">
        <v>301.31</v>
      </c>
      <c r="U53" s="178" t="s">
        <v>97</v>
      </c>
      <c r="V53" s="179" t="s">
        <v>97</v>
      </c>
      <c r="W53" s="101" t="s">
        <v>91</v>
      </c>
      <c r="X53" s="101" t="s">
        <v>98</v>
      </c>
      <c r="Y53" s="105">
        <v>97.53</v>
      </c>
      <c r="Z53" s="105">
        <v>95.23</v>
      </c>
      <c r="AA53" s="106">
        <v>-2.2999999999999998</v>
      </c>
      <c r="AB53" s="106">
        <v>-2.36</v>
      </c>
      <c r="AC53" s="102"/>
      <c r="AD53" s="102"/>
      <c r="AG53" s="176" t="s">
        <v>99</v>
      </c>
      <c r="AH53" s="177" t="s">
        <v>99</v>
      </c>
      <c r="AI53" s="101" t="s">
        <v>67</v>
      </c>
      <c r="AJ53" s="101" t="s">
        <v>100</v>
      </c>
      <c r="AK53" s="105"/>
      <c r="AL53" s="105"/>
      <c r="AM53" s="106"/>
      <c r="AN53" s="106"/>
      <c r="AO53" s="102"/>
      <c r="AP53" s="102"/>
    </row>
    <row r="54" spans="1:46">
      <c r="M54" s="157" t="s">
        <v>197</v>
      </c>
      <c r="N54" s="160">
        <v>2019</v>
      </c>
      <c r="O54" s="160"/>
      <c r="U54" s="176" t="s">
        <v>80</v>
      </c>
      <c r="V54" s="177" t="s">
        <v>80</v>
      </c>
      <c r="W54" s="101" t="s">
        <v>91</v>
      </c>
      <c r="X54" s="101" t="s">
        <v>103</v>
      </c>
      <c r="Y54" s="105">
        <v>30263.119999999999</v>
      </c>
      <c r="Z54" s="106">
        <v>33701.21</v>
      </c>
      <c r="AA54" s="106">
        <v>3438.09</v>
      </c>
      <c r="AB54" s="106">
        <v>11.36</v>
      </c>
      <c r="AC54" s="102"/>
      <c r="AD54" s="102"/>
      <c r="AG54" s="176" t="s">
        <v>104</v>
      </c>
      <c r="AH54" s="177" t="s">
        <v>104</v>
      </c>
      <c r="AI54" s="101" t="s">
        <v>67</v>
      </c>
      <c r="AJ54" s="101" t="s">
        <v>105</v>
      </c>
      <c r="AK54" s="105"/>
      <c r="AL54" s="105">
        <v>48.03</v>
      </c>
      <c r="AM54" s="106">
        <v>48.03</v>
      </c>
      <c r="AN54" s="106"/>
      <c r="AO54" s="102"/>
      <c r="AP54" s="102"/>
    </row>
    <row r="55" spans="1:46" ht="14.25" customHeight="1">
      <c r="A55" s="108" t="s">
        <v>198</v>
      </c>
      <c r="M55" s="158"/>
      <c r="N55" s="55" t="s">
        <v>76</v>
      </c>
      <c r="O55" s="55" t="s">
        <v>199</v>
      </c>
      <c r="U55" s="176" t="s">
        <v>86</v>
      </c>
      <c r="V55" s="177" t="s">
        <v>86</v>
      </c>
      <c r="W55" s="101" t="s">
        <v>91</v>
      </c>
      <c r="X55" s="101" t="s">
        <v>108</v>
      </c>
      <c r="Y55" s="105">
        <v>29788.42</v>
      </c>
      <c r="Z55" s="105">
        <v>33086.879999999997</v>
      </c>
      <c r="AA55" s="106">
        <v>3298.46</v>
      </c>
      <c r="AB55" s="106">
        <v>11.07</v>
      </c>
      <c r="AC55" s="102"/>
      <c r="AD55" s="102"/>
      <c r="AG55" s="174" t="s">
        <v>109</v>
      </c>
      <c r="AH55" s="175" t="s">
        <v>109</v>
      </c>
      <c r="AI55" s="101" t="s">
        <v>53</v>
      </c>
      <c r="AJ55" s="101" t="s">
        <v>53</v>
      </c>
      <c r="AK55" s="104" t="s">
        <v>53</v>
      </c>
      <c r="AL55" s="104" t="s">
        <v>53</v>
      </c>
      <c r="AM55" s="104" t="s">
        <v>53</v>
      </c>
      <c r="AN55" s="104" t="s">
        <v>53</v>
      </c>
      <c r="AO55" s="102"/>
      <c r="AP55" s="102"/>
    </row>
    <row r="56" spans="1:46" ht="14.25" customHeight="1">
      <c r="A56" s="166" t="s">
        <v>146</v>
      </c>
      <c r="B56" s="166" t="s">
        <v>147</v>
      </c>
      <c r="C56" s="166" t="s">
        <v>148</v>
      </c>
      <c r="D56" s="168" t="s">
        <v>149</v>
      </c>
      <c r="E56" s="169"/>
      <c r="F56" s="168" t="s">
        <v>74</v>
      </c>
      <c r="G56" s="169"/>
      <c r="H56" s="168" t="s">
        <v>73</v>
      </c>
      <c r="I56" s="169"/>
      <c r="J56" s="82" t="s">
        <v>200</v>
      </c>
      <c r="M56" s="159"/>
      <c r="N56" s="55" t="s">
        <v>176</v>
      </c>
      <c r="O56" s="55" t="s">
        <v>177</v>
      </c>
      <c r="U56" s="176" t="s">
        <v>93</v>
      </c>
      <c r="V56" s="177" t="s">
        <v>93</v>
      </c>
      <c r="W56" s="101" t="s">
        <v>91</v>
      </c>
      <c r="X56" s="101" t="s">
        <v>111</v>
      </c>
      <c r="Y56" s="105">
        <v>4042.36</v>
      </c>
      <c r="Z56" s="105">
        <v>4446.25</v>
      </c>
      <c r="AA56" s="106">
        <v>403.89</v>
      </c>
      <c r="AB56" s="106">
        <v>9.99</v>
      </c>
      <c r="AC56" s="102"/>
      <c r="AD56" s="102"/>
      <c r="AG56" s="176" t="s">
        <v>112</v>
      </c>
      <c r="AH56" s="177" t="s">
        <v>112</v>
      </c>
      <c r="AI56" s="101" t="s">
        <v>113</v>
      </c>
      <c r="AJ56" s="101" t="s">
        <v>114</v>
      </c>
      <c r="AK56" s="109">
        <v>588884</v>
      </c>
      <c r="AL56" s="110">
        <v>549233</v>
      </c>
      <c r="AM56" s="111">
        <v>-39651</v>
      </c>
      <c r="AN56" s="106">
        <v>-6.73</v>
      </c>
      <c r="AO56" s="102"/>
      <c r="AP56" s="102"/>
    </row>
    <row r="57" spans="1:46" s="70" customFormat="1" ht="14.25" customHeight="1">
      <c r="A57" s="167"/>
      <c r="B57" s="167"/>
      <c r="C57" s="167"/>
      <c r="D57" s="53" t="s">
        <v>156</v>
      </c>
      <c r="E57" s="53" t="s">
        <v>113</v>
      </c>
      <c r="F57" s="53" t="s">
        <v>156</v>
      </c>
      <c r="G57" s="53" t="s">
        <v>113</v>
      </c>
      <c r="H57" s="53" t="s">
        <v>156</v>
      </c>
      <c r="I57" s="53" t="s">
        <v>113</v>
      </c>
      <c r="J57" s="53" t="s">
        <v>156</v>
      </c>
      <c r="M57" s="63" t="s">
        <v>115</v>
      </c>
      <c r="N57" s="90"/>
      <c r="O57" s="90"/>
      <c r="U57" s="176" t="s">
        <v>116</v>
      </c>
      <c r="V57" s="177" t="s">
        <v>116</v>
      </c>
      <c r="W57" s="101" t="s">
        <v>91</v>
      </c>
      <c r="X57" s="101" t="s">
        <v>117</v>
      </c>
      <c r="Y57" s="105"/>
      <c r="Z57" s="105"/>
      <c r="AA57" s="106"/>
      <c r="AB57" s="106"/>
      <c r="AC57" s="102"/>
      <c r="AD57" s="102"/>
      <c r="AE57" s="3"/>
      <c r="AF57" s="3"/>
      <c r="AG57" s="176" t="s">
        <v>93</v>
      </c>
      <c r="AH57" s="177" t="s">
        <v>93</v>
      </c>
      <c r="AI57" s="101" t="s">
        <v>113</v>
      </c>
      <c r="AJ57" s="101" t="s">
        <v>118</v>
      </c>
      <c r="AK57" s="109">
        <v>555949</v>
      </c>
      <c r="AL57" s="109">
        <v>522106</v>
      </c>
      <c r="AM57" s="111">
        <v>-33843</v>
      </c>
      <c r="AN57" s="106">
        <v>-6.09</v>
      </c>
      <c r="AO57" s="102"/>
      <c r="AP57" s="102"/>
      <c r="AQ57" s="3"/>
      <c r="AR57" s="3"/>
      <c r="AS57" s="3"/>
      <c r="AT57" s="3"/>
    </row>
    <row r="58" spans="1:46" ht="14.25" customHeight="1">
      <c r="A58" s="83">
        <v>1</v>
      </c>
      <c r="B58" s="83" t="s">
        <v>160</v>
      </c>
      <c r="C58" s="83" t="s">
        <v>161</v>
      </c>
      <c r="D58" s="100">
        <v>4700.32</v>
      </c>
      <c r="E58" s="82">
        <v>628608</v>
      </c>
      <c r="F58" s="100">
        <v>18086.2</v>
      </c>
      <c r="G58" s="82">
        <v>269</v>
      </c>
      <c r="H58" s="100">
        <v>3876.47</v>
      </c>
      <c r="I58" s="82">
        <v>2071</v>
      </c>
      <c r="J58" s="112">
        <v>3367.73</v>
      </c>
      <c r="M58" s="57" t="s">
        <v>185</v>
      </c>
      <c r="N58" s="91">
        <v>22683.83</v>
      </c>
      <c r="O58" s="91">
        <v>30030.720000000001</v>
      </c>
      <c r="U58" s="176" t="s">
        <v>99</v>
      </c>
      <c r="V58" s="177" t="s">
        <v>99</v>
      </c>
      <c r="W58" s="101" t="s">
        <v>91</v>
      </c>
      <c r="X58" s="101" t="s">
        <v>122</v>
      </c>
      <c r="Y58" s="105">
        <v>8861.4</v>
      </c>
      <c r="Z58" s="105">
        <v>7839.37</v>
      </c>
      <c r="AA58" s="106">
        <v>-1022.03</v>
      </c>
      <c r="AB58" s="106">
        <v>-11.53</v>
      </c>
      <c r="AC58" s="102"/>
      <c r="AD58" s="102"/>
      <c r="AG58" s="176" t="s">
        <v>123</v>
      </c>
      <c r="AH58" s="177" t="s">
        <v>123</v>
      </c>
      <c r="AI58" s="101" t="s">
        <v>124</v>
      </c>
      <c r="AJ58" s="101" t="s">
        <v>125</v>
      </c>
      <c r="AK58" s="105">
        <v>176.7</v>
      </c>
      <c r="AL58" s="105">
        <v>164.77</v>
      </c>
      <c r="AM58" s="106">
        <v>-11.93</v>
      </c>
      <c r="AN58" s="106">
        <v>-6.75</v>
      </c>
      <c r="AO58" s="102"/>
      <c r="AP58" s="102"/>
    </row>
    <row r="59" spans="1:46" ht="14.25" thickBot="1">
      <c r="A59" s="83">
        <v>2</v>
      </c>
      <c r="B59" s="83" t="s">
        <v>160</v>
      </c>
      <c r="C59" s="83" t="s">
        <v>101</v>
      </c>
      <c r="D59" s="100">
        <v>14677.97</v>
      </c>
      <c r="E59" s="100">
        <v>97431</v>
      </c>
      <c r="F59" s="82">
        <v>2099.09</v>
      </c>
      <c r="G59" s="82">
        <v>1660</v>
      </c>
      <c r="H59" s="82">
        <v>5906.77</v>
      </c>
      <c r="I59" s="82">
        <v>5188</v>
      </c>
      <c r="J59" s="82">
        <v>0</v>
      </c>
      <c r="M59" s="63" t="s">
        <v>127</v>
      </c>
      <c r="N59" s="91"/>
      <c r="O59" s="90"/>
      <c r="U59" s="176" t="s">
        <v>104</v>
      </c>
      <c r="V59" s="177" t="s">
        <v>104</v>
      </c>
      <c r="W59" s="101" t="s">
        <v>91</v>
      </c>
      <c r="X59" s="101" t="s">
        <v>128</v>
      </c>
      <c r="Y59" s="105">
        <v>474.7</v>
      </c>
      <c r="Z59" s="105">
        <v>614.33000000000004</v>
      </c>
      <c r="AA59" s="106">
        <v>139.63</v>
      </c>
      <c r="AB59" s="106">
        <v>29.41</v>
      </c>
      <c r="AC59" s="102"/>
      <c r="AD59" s="102"/>
      <c r="AG59" s="180" t="s">
        <v>129</v>
      </c>
      <c r="AH59" s="181" t="s">
        <v>129</v>
      </c>
      <c r="AI59" s="113" t="s">
        <v>130</v>
      </c>
      <c r="AJ59" s="113" t="s">
        <v>131</v>
      </c>
      <c r="AK59" s="114"/>
      <c r="AL59" s="114"/>
      <c r="AM59" s="115"/>
      <c r="AN59" s="116"/>
      <c r="AO59" s="117"/>
      <c r="AP59" s="117"/>
    </row>
    <row r="60" spans="1:46" ht="14.25" thickTop="1">
      <c r="A60" s="83">
        <v>3</v>
      </c>
      <c r="B60" s="83" t="s">
        <v>167</v>
      </c>
      <c r="C60" s="83" t="s">
        <v>101</v>
      </c>
      <c r="D60" s="85">
        <v>11109</v>
      </c>
      <c r="E60" s="85">
        <v>61959</v>
      </c>
      <c r="F60" s="85">
        <v>1718</v>
      </c>
      <c r="G60" s="85">
        <v>441</v>
      </c>
      <c r="H60" s="85">
        <v>3151</v>
      </c>
      <c r="I60" s="85">
        <v>4046</v>
      </c>
      <c r="J60" s="82">
        <v>0</v>
      </c>
      <c r="M60" s="63" t="s">
        <v>201</v>
      </c>
      <c r="N60" s="90"/>
      <c r="O60" s="90"/>
      <c r="U60" s="174" t="s">
        <v>109</v>
      </c>
      <c r="V60" s="175" t="s">
        <v>109</v>
      </c>
      <c r="W60" s="101" t="s">
        <v>53</v>
      </c>
      <c r="X60" s="101" t="s">
        <v>53</v>
      </c>
      <c r="Y60" s="104" t="s">
        <v>53</v>
      </c>
      <c r="Z60" s="104" t="s">
        <v>53</v>
      </c>
      <c r="AA60" s="104" t="s">
        <v>53</v>
      </c>
      <c r="AB60" s="104" t="s">
        <v>53</v>
      </c>
      <c r="AC60" s="102"/>
      <c r="AD60" s="102"/>
      <c r="AG60" s="118" t="s">
        <v>133</v>
      </c>
      <c r="AH60" s="119"/>
      <c r="AI60" s="120" t="s">
        <v>135</v>
      </c>
      <c r="AJ60" s="121"/>
      <c r="AK60" s="118" t="s">
        <v>137</v>
      </c>
      <c r="AL60" s="121" t="s">
        <v>202</v>
      </c>
      <c r="AM60" s="118" t="s">
        <v>139</v>
      </c>
      <c r="AN60" s="121">
        <v>2667974</v>
      </c>
      <c r="AO60" s="118" t="s">
        <v>141</v>
      </c>
      <c r="AP60" s="122">
        <v>43515</v>
      </c>
    </row>
    <row r="61" spans="1:46">
      <c r="A61" s="83">
        <v>4</v>
      </c>
      <c r="B61" s="83" t="s">
        <v>168</v>
      </c>
      <c r="C61" s="83" t="s">
        <v>101</v>
      </c>
      <c r="D61" s="87">
        <v>4032.82</v>
      </c>
      <c r="E61" s="82">
        <v>41572</v>
      </c>
      <c r="F61" s="82">
        <v>2835.97</v>
      </c>
      <c r="G61" s="82">
        <v>104</v>
      </c>
      <c r="H61" s="82">
        <v>10535.95</v>
      </c>
      <c r="I61" s="82">
        <v>5465</v>
      </c>
      <c r="J61" s="82">
        <v>0</v>
      </c>
      <c r="M61" s="57" t="s">
        <v>143</v>
      </c>
      <c r="N61" s="91"/>
      <c r="O61" s="91"/>
      <c r="U61" s="176" t="s">
        <v>112</v>
      </c>
      <c r="V61" s="177" t="s">
        <v>112</v>
      </c>
      <c r="W61" s="101" t="s">
        <v>113</v>
      </c>
      <c r="X61" s="101" t="s">
        <v>144</v>
      </c>
      <c r="Y61" s="109">
        <v>537167</v>
      </c>
      <c r="Z61" s="109">
        <v>592427</v>
      </c>
      <c r="AA61" s="111">
        <v>55260</v>
      </c>
      <c r="AB61" s="106">
        <v>10.29</v>
      </c>
      <c r="AC61" s="102"/>
      <c r="AD61" s="102"/>
      <c r="AG61" s="183" t="s">
        <v>145</v>
      </c>
      <c r="AH61" s="184" t="s">
        <v>145</v>
      </c>
      <c r="AI61" s="184" t="s">
        <v>145</v>
      </c>
      <c r="AJ61" s="184" t="s">
        <v>145</v>
      </c>
      <c r="AK61" s="184" t="s">
        <v>145</v>
      </c>
      <c r="AL61" s="184" t="s">
        <v>145</v>
      </c>
      <c r="AM61" s="184" t="s">
        <v>145</v>
      </c>
      <c r="AN61" s="184" t="s">
        <v>145</v>
      </c>
      <c r="AO61" s="184" t="s">
        <v>145</v>
      </c>
      <c r="AP61" s="184" t="s">
        <v>145</v>
      </c>
    </row>
    <row r="62" spans="1:46" ht="14.25" thickBot="1">
      <c r="A62" s="83">
        <v>5</v>
      </c>
      <c r="B62" s="83" t="s">
        <v>169</v>
      </c>
      <c r="C62" s="83" t="s">
        <v>101</v>
      </c>
      <c r="D62" s="87">
        <v>9524.6299999999992</v>
      </c>
      <c r="E62" s="123">
        <v>138061</v>
      </c>
      <c r="F62" s="123">
        <v>2890.47</v>
      </c>
      <c r="G62" s="123">
        <v>267</v>
      </c>
      <c r="H62" s="123">
        <v>10008.44</v>
      </c>
      <c r="I62" s="123">
        <v>6043</v>
      </c>
      <c r="J62" s="82">
        <v>0</v>
      </c>
      <c r="M62" s="63" t="s">
        <v>203</v>
      </c>
      <c r="N62" s="90"/>
      <c r="O62" s="90"/>
      <c r="U62" s="176" t="s">
        <v>93</v>
      </c>
      <c r="V62" s="177" t="s">
        <v>93</v>
      </c>
      <c r="W62" s="101" t="s">
        <v>113</v>
      </c>
      <c r="X62" s="113" t="s">
        <v>154</v>
      </c>
      <c r="Y62" s="109">
        <v>530431</v>
      </c>
      <c r="Z62" s="109">
        <v>590268</v>
      </c>
      <c r="AA62" s="111">
        <v>59837</v>
      </c>
      <c r="AB62" s="106">
        <v>11.28</v>
      </c>
      <c r="AC62" s="102"/>
      <c r="AD62" s="102"/>
      <c r="AG62" s="182" t="s">
        <v>155</v>
      </c>
      <c r="AH62" s="165" t="s">
        <v>155</v>
      </c>
      <c r="AI62" s="165" t="s">
        <v>155</v>
      </c>
      <c r="AJ62" s="165" t="s">
        <v>155</v>
      </c>
      <c r="AK62" s="165" t="s">
        <v>155</v>
      </c>
      <c r="AL62" s="165" t="s">
        <v>155</v>
      </c>
      <c r="AM62" s="165" t="s">
        <v>155</v>
      </c>
      <c r="AN62" s="165" t="s">
        <v>155</v>
      </c>
      <c r="AO62" s="165" t="s">
        <v>155</v>
      </c>
      <c r="AP62" s="165" t="s">
        <v>155</v>
      </c>
    </row>
    <row r="63" spans="1:46" ht="14.25" thickTop="1">
      <c r="A63" s="83">
        <v>6</v>
      </c>
      <c r="B63" s="83" t="s">
        <v>172</v>
      </c>
      <c r="C63" s="83" t="s">
        <v>101</v>
      </c>
      <c r="D63" s="87">
        <v>5019</v>
      </c>
      <c r="E63" s="82">
        <v>71730</v>
      </c>
      <c r="F63" s="82">
        <v>0</v>
      </c>
      <c r="G63" s="82">
        <v>0</v>
      </c>
      <c r="H63" s="82">
        <v>6134</v>
      </c>
      <c r="I63" s="82">
        <v>5575</v>
      </c>
      <c r="J63" s="82">
        <v>0</v>
      </c>
      <c r="M63" s="63" t="s">
        <v>157</v>
      </c>
      <c r="N63" s="90"/>
      <c r="O63" s="90"/>
      <c r="U63" s="176" t="s">
        <v>123</v>
      </c>
      <c r="V63" s="177" t="s">
        <v>123</v>
      </c>
      <c r="W63" s="101" t="s">
        <v>124</v>
      </c>
      <c r="X63" s="101" t="s">
        <v>158</v>
      </c>
      <c r="Y63" s="105">
        <v>161.15</v>
      </c>
      <c r="Z63" s="105">
        <v>177.73</v>
      </c>
      <c r="AA63" s="106">
        <v>16.579999999999998</v>
      </c>
      <c r="AB63" s="106">
        <v>10.29</v>
      </c>
      <c r="AC63" s="102"/>
      <c r="AD63" s="102"/>
      <c r="AG63" s="182" t="s">
        <v>159</v>
      </c>
      <c r="AH63" s="165" t="s">
        <v>159</v>
      </c>
      <c r="AI63" s="165" t="s">
        <v>159</v>
      </c>
      <c r="AJ63" s="165" t="s">
        <v>159</v>
      </c>
      <c r="AK63" s="165" t="s">
        <v>159</v>
      </c>
      <c r="AL63" s="165" t="s">
        <v>159</v>
      </c>
      <c r="AM63" s="165" t="s">
        <v>159</v>
      </c>
      <c r="AN63" s="165" t="s">
        <v>159</v>
      </c>
      <c r="AO63" s="165" t="s">
        <v>159</v>
      </c>
      <c r="AP63" s="165" t="s">
        <v>159</v>
      </c>
    </row>
    <row r="64" spans="1:46" ht="14.25" thickBot="1">
      <c r="A64" s="83">
        <v>7</v>
      </c>
      <c r="B64" s="83" t="s">
        <v>175</v>
      </c>
      <c r="C64" s="83" t="s">
        <v>101</v>
      </c>
      <c r="D64" s="89">
        <v>4510.6899999999996</v>
      </c>
      <c r="E64" s="89">
        <v>51698</v>
      </c>
      <c r="F64" s="89">
        <v>1057.82</v>
      </c>
      <c r="G64" s="89">
        <v>67</v>
      </c>
      <c r="H64" s="89">
        <v>8122.54</v>
      </c>
      <c r="I64" s="89">
        <v>6479</v>
      </c>
      <c r="J64" s="82">
        <v>0</v>
      </c>
      <c r="M64" s="57" t="s">
        <v>192</v>
      </c>
      <c r="N64" s="91"/>
      <c r="O64" s="91"/>
      <c r="U64" s="180" t="s">
        <v>129</v>
      </c>
      <c r="V64" s="181" t="s">
        <v>129</v>
      </c>
      <c r="W64" s="113" t="s">
        <v>130</v>
      </c>
      <c r="X64" s="113" t="s">
        <v>163</v>
      </c>
      <c r="Y64" s="114">
        <v>26</v>
      </c>
      <c r="Z64" s="114">
        <v>25</v>
      </c>
      <c r="AA64" s="115">
        <v>-1</v>
      </c>
      <c r="AB64" s="116">
        <v>-3.85</v>
      </c>
      <c r="AC64" s="117"/>
      <c r="AD64" s="117"/>
      <c r="AG64" s="182" t="s">
        <v>164</v>
      </c>
      <c r="AH64" s="165" t="s">
        <v>164</v>
      </c>
      <c r="AI64" s="165" t="s">
        <v>164</v>
      </c>
      <c r="AJ64" s="165" t="s">
        <v>164</v>
      </c>
      <c r="AK64" s="165" t="s">
        <v>164</v>
      </c>
      <c r="AL64" s="165" t="s">
        <v>164</v>
      </c>
      <c r="AM64" s="165" t="s">
        <v>164</v>
      </c>
      <c r="AN64" s="165" t="s">
        <v>164</v>
      </c>
      <c r="AO64" s="165" t="s">
        <v>164</v>
      </c>
      <c r="AP64" s="165" t="s">
        <v>164</v>
      </c>
    </row>
    <row r="65" spans="1:42" ht="14.25" thickTop="1">
      <c r="A65" s="83">
        <v>8</v>
      </c>
      <c r="B65" s="83" t="s">
        <v>181</v>
      </c>
      <c r="C65" s="83" t="s">
        <v>101</v>
      </c>
      <c r="D65" s="87">
        <v>4096.2</v>
      </c>
      <c r="E65" s="82">
        <v>47858</v>
      </c>
      <c r="F65" s="82">
        <v>1981.5</v>
      </c>
      <c r="G65" s="82">
        <v>355</v>
      </c>
      <c r="H65" s="82">
        <v>5065.2</v>
      </c>
      <c r="I65" s="82">
        <v>2605</v>
      </c>
      <c r="J65" s="82">
        <v>0</v>
      </c>
      <c r="M65" s="57" t="s">
        <v>165</v>
      </c>
      <c r="N65" s="91"/>
      <c r="O65" s="91"/>
      <c r="U65" s="118" t="s">
        <v>133</v>
      </c>
      <c r="V65" s="121"/>
      <c r="W65" s="120" t="s">
        <v>135</v>
      </c>
      <c r="X65" s="121"/>
      <c r="Y65" s="118" t="s">
        <v>137</v>
      </c>
      <c r="Z65" s="121" t="s">
        <v>202</v>
      </c>
      <c r="AA65" s="118" t="s">
        <v>139</v>
      </c>
      <c r="AB65" s="121">
        <v>2667974</v>
      </c>
      <c r="AC65" s="118" t="s">
        <v>141</v>
      </c>
      <c r="AD65" s="122">
        <v>43515</v>
      </c>
      <c r="AG65" s="182" t="s">
        <v>166</v>
      </c>
      <c r="AH65" s="165" t="s">
        <v>166</v>
      </c>
      <c r="AI65" s="165" t="s">
        <v>166</v>
      </c>
      <c r="AJ65" s="165" t="s">
        <v>166</v>
      </c>
      <c r="AK65" s="165" t="s">
        <v>166</v>
      </c>
      <c r="AL65" s="165" t="s">
        <v>166</v>
      </c>
      <c r="AM65" s="165" t="s">
        <v>166</v>
      </c>
      <c r="AN65" s="165" t="s">
        <v>166</v>
      </c>
      <c r="AO65" s="165" t="s">
        <v>166</v>
      </c>
      <c r="AP65" s="165" t="s">
        <v>166</v>
      </c>
    </row>
    <row r="66" spans="1:42">
      <c r="A66" s="83">
        <v>9</v>
      </c>
      <c r="B66" s="83" t="s">
        <v>51</v>
      </c>
      <c r="C66" s="83" t="s">
        <v>204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1800</v>
      </c>
      <c r="U66" s="183" t="s">
        <v>145</v>
      </c>
      <c r="V66" s="184" t="s">
        <v>145</v>
      </c>
      <c r="W66" s="184" t="s">
        <v>145</v>
      </c>
      <c r="X66" s="184" t="s">
        <v>145</v>
      </c>
      <c r="Y66" s="184" t="s">
        <v>145</v>
      </c>
      <c r="Z66" s="184" t="s">
        <v>145</v>
      </c>
      <c r="AA66" s="184" t="s">
        <v>145</v>
      </c>
      <c r="AB66" s="184" t="s">
        <v>145</v>
      </c>
      <c r="AC66" s="184" t="s">
        <v>145</v>
      </c>
      <c r="AD66" s="184" t="s">
        <v>145</v>
      </c>
    </row>
    <row r="67" spans="1:42">
      <c r="A67" s="83">
        <v>10</v>
      </c>
      <c r="B67" s="83" t="s">
        <v>205</v>
      </c>
      <c r="C67" s="83" t="s">
        <v>184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549.45000000000005</v>
      </c>
      <c r="K67" s="3">
        <f>J67*0.1428</f>
        <v>78.461460000000017</v>
      </c>
      <c r="U67" s="183" t="s">
        <v>155</v>
      </c>
      <c r="V67" s="184" t="s">
        <v>155</v>
      </c>
      <c r="W67" s="184" t="s">
        <v>155</v>
      </c>
      <c r="X67" s="184" t="s">
        <v>155</v>
      </c>
      <c r="Y67" s="184" t="s">
        <v>155</v>
      </c>
      <c r="Z67" s="184" t="s">
        <v>155</v>
      </c>
      <c r="AA67" s="184" t="s">
        <v>155</v>
      </c>
      <c r="AB67" s="184" t="s">
        <v>155</v>
      </c>
      <c r="AC67" s="184" t="s">
        <v>155</v>
      </c>
      <c r="AD67" s="184" t="s">
        <v>155</v>
      </c>
    </row>
    <row r="68" spans="1:42">
      <c r="A68" s="83">
        <v>11</v>
      </c>
      <c r="B68" s="83" t="s">
        <v>187</v>
      </c>
      <c r="C68" s="83" t="s">
        <v>184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334.85</v>
      </c>
      <c r="U68" s="183" t="s">
        <v>171</v>
      </c>
      <c r="V68" s="184" t="s">
        <v>171</v>
      </c>
      <c r="W68" s="184" t="s">
        <v>171</v>
      </c>
      <c r="X68" s="184" t="s">
        <v>171</v>
      </c>
      <c r="Y68" s="184" t="s">
        <v>171</v>
      </c>
      <c r="Z68" s="184" t="s">
        <v>171</v>
      </c>
      <c r="AA68" s="184" t="s">
        <v>171</v>
      </c>
      <c r="AB68" s="184" t="s">
        <v>171</v>
      </c>
      <c r="AC68" s="184" t="s">
        <v>171</v>
      </c>
      <c r="AD68" s="184" t="s">
        <v>171</v>
      </c>
    </row>
    <row r="69" spans="1:42">
      <c r="U69" s="183" t="s">
        <v>174</v>
      </c>
      <c r="V69" s="184" t="s">
        <v>174</v>
      </c>
      <c r="W69" s="184" t="s">
        <v>174</v>
      </c>
      <c r="X69" s="184" t="s">
        <v>174</v>
      </c>
      <c r="Y69" s="184" t="s">
        <v>174</v>
      </c>
      <c r="Z69" s="184" t="s">
        <v>174</v>
      </c>
      <c r="AA69" s="184" t="s">
        <v>174</v>
      </c>
      <c r="AB69" s="184" t="s">
        <v>174</v>
      </c>
      <c r="AC69" s="184" t="s">
        <v>174</v>
      </c>
      <c r="AD69" s="184" t="s">
        <v>174</v>
      </c>
    </row>
    <row r="70" spans="1:42">
      <c r="U70" s="183" t="s">
        <v>180</v>
      </c>
      <c r="V70" s="184" t="s">
        <v>180</v>
      </c>
      <c r="W70" s="184" t="s">
        <v>180</v>
      </c>
      <c r="X70" s="184" t="s">
        <v>180</v>
      </c>
      <c r="Y70" s="184" t="s">
        <v>180</v>
      </c>
      <c r="Z70" s="184" t="s">
        <v>180</v>
      </c>
      <c r="AA70" s="184" t="s">
        <v>180</v>
      </c>
      <c r="AB70" s="184" t="s">
        <v>180</v>
      </c>
      <c r="AC70" s="184" t="s">
        <v>180</v>
      </c>
      <c r="AD70" s="184" t="s">
        <v>180</v>
      </c>
    </row>
    <row r="71" spans="1:42" ht="43.5" customHeight="1"/>
    <row r="74" spans="1:42" ht="15.75">
      <c r="U74" s="189" t="s">
        <v>22</v>
      </c>
      <c r="V74" s="190"/>
      <c r="W74" s="190"/>
      <c r="X74" s="190"/>
      <c r="Y74" s="190"/>
      <c r="Z74" s="190"/>
      <c r="AA74" s="190"/>
      <c r="AC74" s="189" t="s">
        <v>23</v>
      </c>
      <c r="AD74" s="190"/>
      <c r="AE74" s="190"/>
      <c r="AF74" s="190"/>
      <c r="AG74" s="190"/>
      <c r="AH74" s="190"/>
      <c r="AI74" s="190"/>
    </row>
    <row r="75" spans="1:42">
      <c r="U75" s="124"/>
      <c r="V75" s="124"/>
      <c r="W75" s="124"/>
      <c r="X75" s="124"/>
      <c r="Y75" s="124"/>
      <c r="Z75" s="185" t="s">
        <v>25</v>
      </c>
      <c r="AA75" s="186"/>
      <c r="AC75" s="124"/>
      <c r="AD75" s="124"/>
      <c r="AE75" s="124"/>
      <c r="AF75" s="124"/>
      <c r="AG75" s="124"/>
      <c r="AH75" s="185" t="s">
        <v>26</v>
      </c>
      <c r="AI75" s="186"/>
    </row>
    <row r="76" spans="1:42">
      <c r="U76" s="124"/>
      <c r="V76" s="124"/>
      <c r="W76" s="124"/>
      <c r="X76" s="124"/>
      <c r="Y76" s="124"/>
      <c r="Z76" s="185" t="s">
        <v>206</v>
      </c>
      <c r="AA76" s="186"/>
      <c r="AC76" s="124"/>
      <c r="AD76" s="124"/>
      <c r="AE76" s="124"/>
      <c r="AF76" s="124"/>
      <c r="AG76" s="124"/>
      <c r="AH76" s="187" t="s">
        <v>206</v>
      </c>
      <c r="AI76" s="187"/>
    </row>
    <row r="77" spans="1:42">
      <c r="U77" s="124"/>
      <c r="V77" s="124"/>
      <c r="W77" s="124"/>
      <c r="X77" s="124"/>
      <c r="Y77" s="124"/>
      <c r="Z77" s="185" t="s">
        <v>207</v>
      </c>
      <c r="AA77" s="186"/>
      <c r="AB77" s="70"/>
      <c r="AC77" s="124"/>
      <c r="AD77" s="124"/>
      <c r="AE77" s="124"/>
      <c r="AF77" s="124"/>
      <c r="AG77" s="124"/>
      <c r="AH77" s="187" t="s">
        <v>207</v>
      </c>
      <c r="AI77" s="187"/>
    </row>
    <row r="78" spans="1:42">
      <c r="U78" s="188" t="s">
        <v>194</v>
      </c>
      <c r="V78" s="186"/>
      <c r="W78" s="186"/>
      <c r="X78" s="124"/>
      <c r="Y78" s="124"/>
      <c r="Z78" s="185" t="s">
        <v>208</v>
      </c>
      <c r="AA78" s="186"/>
      <c r="AC78" s="188" t="s">
        <v>209</v>
      </c>
      <c r="AD78" s="186"/>
      <c r="AE78" s="186"/>
      <c r="AF78" s="124"/>
      <c r="AG78" s="124"/>
      <c r="AH78" s="187" t="s">
        <v>208</v>
      </c>
      <c r="AI78" s="187"/>
    </row>
    <row r="79" spans="1:42">
      <c r="U79" s="125"/>
      <c r="V79" s="125"/>
      <c r="W79" s="193" t="s">
        <v>210</v>
      </c>
      <c r="X79" s="194"/>
      <c r="Y79" s="194"/>
      <c r="Z79" s="195" t="s">
        <v>211</v>
      </c>
      <c r="AA79" s="194"/>
      <c r="AC79" s="125"/>
      <c r="AD79" s="125"/>
      <c r="AE79" s="125"/>
      <c r="AF79" s="193" t="s">
        <v>210</v>
      </c>
      <c r="AG79" s="194"/>
      <c r="AH79" s="196" t="s">
        <v>211</v>
      </c>
      <c r="AI79" s="196"/>
    </row>
    <row r="80" spans="1:42">
      <c r="U80" s="126" t="s">
        <v>38</v>
      </c>
      <c r="V80" s="126" t="s">
        <v>39</v>
      </c>
      <c r="W80" s="126" t="s">
        <v>40</v>
      </c>
      <c r="X80" s="126">
        <v>2019</v>
      </c>
      <c r="Y80" s="126">
        <v>2020</v>
      </c>
      <c r="Z80" s="126" t="s">
        <v>41</v>
      </c>
      <c r="AA80" s="126" t="s">
        <v>42</v>
      </c>
      <c r="AC80" s="126" t="s">
        <v>38</v>
      </c>
      <c r="AD80" s="126" t="s">
        <v>39</v>
      </c>
      <c r="AE80" s="126" t="s">
        <v>40</v>
      </c>
      <c r="AF80" s="126">
        <v>2019</v>
      </c>
      <c r="AG80" s="126">
        <v>2020</v>
      </c>
      <c r="AH80" s="126" t="s">
        <v>41</v>
      </c>
      <c r="AI80" s="126" t="s">
        <v>42</v>
      </c>
    </row>
    <row r="81" spans="21:35">
      <c r="U81" s="127" t="s">
        <v>44</v>
      </c>
      <c r="V81" s="127" t="s">
        <v>45</v>
      </c>
      <c r="W81" s="127" t="s">
        <v>46</v>
      </c>
      <c r="X81" s="127" t="s">
        <v>47</v>
      </c>
      <c r="Y81" s="127" t="s">
        <v>48</v>
      </c>
      <c r="Z81" s="127" t="s">
        <v>49</v>
      </c>
      <c r="AA81" s="127" t="s">
        <v>50</v>
      </c>
      <c r="AC81" s="127" t="s">
        <v>44</v>
      </c>
      <c r="AD81" s="127" t="s">
        <v>45</v>
      </c>
      <c r="AE81" s="127" t="s">
        <v>46</v>
      </c>
      <c r="AF81" s="127" t="s">
        <v>47</v>
      </c>
      <c r="AG81" s="127" t="s">
        <v>48</v>
      </c>
      <c r="AH81" s="127" t="s">
        <v>49</v>
      </c>
      <c r="AI81" s="127" t="s">
        <v>50</v>
      </c>
    </row>
    <row r="82" spans="21:35">
      <c r="U82" s="128" t="s">
        <v>52</v>
      </c>
      <c r="V82" s="127" t="s">
        <v>212</v>
      </c>
      <c r="W82" s="127" t="s">
        <v>212</v>
      </c>
      <c r="X82" s="129" t="s">
        <v>212</v>
      </c>
      <c r="Y82" s="129" t="s">
        <v>212</v>
      </c>
      <c r="Z82" s="129" t="s">
        <v>212</v>
      </c>
      <c r="AA82" s="129" t="s">
        <v>212</v>
      </c>
      <c r="AC82" s="128" t="s">
        <v>52</v>
      </c>
      <c r="AD82" s="127" t="s">
        <v>212</v>
      </c>
      <c r="AE82" s="127" t="s">
        <v>212</v>
      </c>
      <c r="AF82" s="129" t="s">
        <v>212</v>
      </c>
      <c r="AG82" s="129" t="s">
        <v>212</v>
      </c>
      <c r="AH82" s="129" t="s">
        <v>212</v>
      </c>
      <c r="AI82" s="129" t="s">
        <v>212</v>
      </c>
    </row>
    <row r="83" spans="21:35">
      <c r="U83" s="130" t="s">
        <v>55</v>
      </c>
      <c r="V83" s="127" t="s">
        <v>56</v>
      </c>
      <c r="W83" s="127" t="s">
        <v>57</v>
      </c>
      <c r="X83" s="131">
        <v>2495.52</v>
      </c>
      <c r="Y83" s="132">
        <v>2675.38</v>
      </c>
      <c r="Z83" s="133">
        <f>Y83-X83</f>
        <v>179.86000000000013</v>
      </c>
      <c r="AA83" s="133">
        <f>Z83/X83*100</f>
        <v>7.2073155093928367</v>
      </c>
      <c r="AC83" s="130" t="s">
        <v>55</v>
      </c>
      <c r="AD83" s="127" t="s">
        <v>56</v>
      </c>
      <c r="AE83" s="127" t="s">
        <v>58</v>
      </c>
      <c r="AF83" s="131"/>
      <c r="AG83" s="132"/>
      <c r="AH83" s="133"/>
      <c r="AI83" s="133"/>
    </row>
    <row r="84" spans="21:35">
      <c r="U84" s="130" t="s">
        <v>59</v>
      </c>
      <c r="V84" s="127" t="s">
        <v>56</v>
      </c>
      <c r="W84" s="127" t="s">
        <v>60</v>
      </c>
      <c r="X84" s="131">
        <v>362.72</v>
      </c>
      <c r="Y84" s="131">
        <v>362.72</v>
      </c>
      <c r="Z84" s="133">
        <f t="shared" ref="Z84:Z100" si="1">Y84-X84</f>
        <v>0</v>
      </c>
      <c r="AA84" s="133">
        <f t="shared" ref="AA84:AA100" si="2">Z84/X84*100</f>
        <v>0</v>
      </c>
      <c r="AC84" s="128" t="s">
        <v>61</v>
      </c>
      <c r="AD84" s="127" t="s">
        <v>212</v>
      </c>
      <c r="AE84" s="127" t="s">
        <v>212</v>
      </c>
      <c r="AF84" s="129" t="s">
        <v>212</v>
      </c>
      <c r="AG84" s="129" t="s">
        <v>212</v>
      </c>
      <c r="AH84" s="129" t="s">
        <v>212</v>
      </c>
      <c r="AI84" s="129" t="s">
        <v>212</v>
      </c>
    </row>
    <row r="85" spans="21:35">
      <c r="U85" s="130" t="s">
        <v>213</v>
      </c>
      <c r="V85" s="127" t="s">
        <v>56</v>
      </c>
      <c r="W85" s="127" t="s">
        <v>65</v>
      </c>
      <c r="X85" s="131">
        <v>1409.99</v>
      </c>
      <c r="Y85" s="131">
        <v>1409.99</v>
      </c>
      <c r="Z85" s="133">
        <f t="shared" si="1"/>
        <v>0</v>
      </c>
      <c r="AA85" s="133">
        <f t="shared" si="2"/>
        <v>0</v>
      </c>
      <c r="AC85" s="130" t="s">
        <v>66</v>
      </c>
      <c r="AD85" s="127" t="s">
        <v>67</v>
      </c>
      <c r="AE85" s="127" t="s">
        <v>68</v>
      </c>
      <c r="AF85" s="131">
        <v>2613.9</v>
      </c>
      <c r="AG85" s="132">
        <f>46+90+203+273+200+75+1600</f>
        <v>2487</v>
      </c>
      <c r="AH85" s="133">
        <f>AG85-AF85</f>
        <v>-126.90000000000009</v>
      </c>
      <c r="AI85" s="133">
        <f>AH85/AF85</f>
        <v>-4.8548146447836601E-2</v>
      </c>
    </row>
    <row r="86" spans="21:35">
      <c r="U86" s="130" t="s">
        <v>214</v>
      </c>
      <c r="V86" s="127" t="s">
        <v>56</v>
      </c>
      <c r="W86" s="127" t="s">
        <v>79</v>
      </c>
      <c r="X86" s="131">
        <v>722.81</v>
      </c>
      <c r="Y86" s="132">
        <f>Y83-Y84-Y85</f>
        <v>902.66999999999985</v>
      </c>
      <c r="Z86" s="133">
        <f t="shared" si="1"/>
        <v>179.8599999999999</v>
      </c>
      <c r="AA86" s="133">
        <f t="shared" si="2"/>
        <v>24.88344101492784</v>
      </c>
      <c r="AC86" s="130" t="s">
        <v>80</v>
      </c>
      <c r="AD86" s="127" t="s">
        <v>67</v>
      </c>
      <c r="AE86" s="127" t="s">
        <v>81</v>
      </c>
      <c r="AF86" s="131">
        <v>116541.92</v>
      </c>
      <c r="AG86" s="132">
        <f>10430+11526.45+14381.02+11112.39+14173.4+9919+19297.86</f>
        <v>90840.12000000001</v>
      </c>
      <c r="AH86" s="133">
        <f t="shared" ref="AH86:AH94" si="3">AG86-AF86</f>
        <v>-25701.799999999988</v>
      </c>
      <c r="AI86" s="133">
        <f t="shared" ref="AI86:AI94" si="4">AH86/AF86</f>
        <v>-0.22053695357001146</v>
      </c>
    </row>
    <row r="87" spans="21:35">
      <c r="U87" s="128" t="s">
        <v>61</v>
      </c>
      <c r="V87" s="127" t="s">
        <v>212</v>
      </c>
      <c r="W87" s="127" t="s">
        <v>212</v>
      </c>
      <c r="X87" s="129" t="s">
        <v>212</v>
      </c>
      <c r="Y87" s="129" t="s">
        <v>212</v>
      </c>
      <c r="Z87" s="133"/>
      <c r="AA87" s="133"/>
      <c r="AC87" s="130" t="s">
        <v>86</v>
      </c>
      <c r="AD87" s="127" t="s">
        <v>67</v>
      </c>
      <c r="AE87" s="127" t="s">
        <v>87</v>
      </c>
      <c r="AF87" s="131">
        <v>116532.26</v>
      </c>
      <c r="AG87" s="132">
        <f>10428+11526.45+14381.02+11111.39+14173.4+9909.87+19292.88</f>
        <v>90823.010000000009</v>
      </c>
      <c r="AH87" s="133">
        <f t="shared" si="3"/>
        <v>-25709.249999999985</v>
      </c>
      <c r="AI87" s="133">
        <f t="shared" si="4"/>
        <v>-0.22061916588590993</v>
      </c>
    </row>
    <row r="88" spans="21:35">
      <c r="U88" s="130" t="s">
        <v>66</v>
      </c>
      <c r="V88" s="127" t="s">
        <v>91</v>
      </c>
      <c r="W88" s="127" t="s">
        <v>92</v>
      </c>
      <c r="X88" s="131">
        <v>41.87</v>
      </c>
      <c r="Y88" s="132">
        <v>74.87</v>
      </c>
      <c r="Z88" s="133">
        <f t="shared" si="1"/>
        <v>33.000000000000007</v>
      </c>
      <c r="AA88" s="133">
        <f t="shared" si="2"/>
        <v>78.815380941007902</v>
      </c>
      <c r="AC88" s="130" t="s">
        <v>93</v>
      </c>
      <c r="AD88" s="127" t="s">
        <v>67</v>
      </c>
      <c r="AE88" s="127" t="s">
        <v>94</v>
      </c>
      <c r="AF88" s="131">
        <v>40176.81</v>
      </c>
      <c r="AG88" s="132">
        <f>4693.5+4305.64+9490.71+3891.17+3352+4998.94+7432.94</f>
        <v>38164.899999999994</v>
      </c>
      <c r="AH88" s="133">
        <f t="shared" si="3"/>
        <v>-2011.9100000000035</v>
      </c>
      <c r="AI88" s="133">
        <f t="shared" si="4"/>
        <v>-5.0076399793811496E-2</v>
      </c>
    </row>
    <row r="89" spans="21:35">
      <c r="U89" s="130" t="s">
        <v>97</v>
      </c>
      <c r="V89" s="127" t="s">
        <v>91</v>
      </c>
      <c r="W89" s="127" t="s">
        <v>98</v>
      </c>
      <c r="X89" s="131">
        <v>104</v>
      </c>
      <c r="Y89" s="132">
        <v>105.09</v>
      </c>
      <c r="Z89" s="133">
        <f t="shared" si="1"/>
        <v>1.0900000000000034</v>
      </c>
      <c r="AA89" s="133">
        <f t="shared" si="2"/>
        <v>1.0480769230769265</v>
      </c>
      <c r="AC89" s="130" t="s">
        <v>99</v>
      </c>
      <c r="AD89" s="127" t="s">
        <v>67</v>
      </c>
      <c r="AE89" s="127" t="s">
        <v>100</v>
      </c>
      <c r="AF89" s="131"/>
      <c r="AG89" s="132"/>
      <c r="AH89" s="133"/>
      <c r="AI89" s="133"/>
    </row>
    <row r="90" spans="21:35">
      <c r="U90" s="130" t="s">
        <v>80</v>
      </c>
      <c r="V90" s="127" t="s">
        <v>91</v>
      </c>
      <c r="W90" s="127" t="s">
        <v>103</v>
      </c>
      <c r="X90" s="131">
        <v>34141.620000000003</v>
      </c>
      <c r="Y90" s="132">
        <f>1202.23+573.41+19.38+1284+29611.44</f>
        <v>32690.46</v>
      </c>
      <c r="Z90" s="133">
        <f t="shared" si="1"/>
        <v>-1451.1600000000035</v>
      </c>
      <c r="AA90" s="133">
        <f t="shared" si="2"/>
        <v>-4.2504134250220211</v>
      </c>
      <c r="AC90" s="130" t="s">
        <v>104</v>
      </c>
      <c r="AD90" s="127" t="s">
        <v>67</v>
      </c>
      <c r="AE90" s="127" t="s">
        <v>105</v>
      </c>
      <c r="AF90" s="131">
        <v>9.66</v>
      </c>
      <c r="AG90" s="132">
        <f>AG86-AG87</f>
        <v>17.110000000000582</v>
      </c>
      <c r="AH90" s="133">
        <f t="shared" si="3"/>
        <v>7.4500000000005819</v>
      </c>
      <c r="AI90" s="133">
        <f t="shared" si="4"/>
        <v>0.77122153209115751</v>
      </c>
    </row>
    <row r="91" spans="21:35">
      <c r="U91" s="130" t="s">
        <v>86</v>
      </c>
      <c r="V91" s="127" t="s">
        <v>91</v>
      </c>
      <c r="W91" s="127" t="s">
        <v>108</v>
      </c>
      <c r="X91" s="131">
        <v>33399.629999999997</v>
      </c>
      <c r="Y91" s="132">
        <f>1202.23+573.41+1205+29515.68</f>
        <v>32496.32</v>
      </c>
      <c r="Z91" s="133">
        <f t="shared" si="1"/>
        <v>-903.30999999999767</v>
      </c>
      <c r="AA91" s="133">
        <f t="shared" si="2"/>
        <v>-2.7045509186778349</v>
      </c>
      <c r="AC91" s="128" t="s">
        <v>109</v>
      </c>
      <c r="AD91" s="127" t="s">
        <v>212</v>
      </c>
      <c r="AE91" s="127" t="s">
        <v>212</v>
      </c>
      <c r="AF91" s="129" t="s">
        <v>212</v>
      </c>
      <c r="AG91" s="129" t="s">
        <v>212</v>
      </c>
      <c r="AH91" s="133"/>
      <c r="AI91" s="133"/>
    </row>
    <row r="92" spans="21:35">
      <c r="U92" s="130" t="s">
        <v>93</v>
      </c>
      <c r="V92" s="127" t="s">
        <v>91</v>
      </c>
      <c r="W92" s="127" t="s">
        <v>111</v>
      </c>
      <c r="X92" s="131">
        <v>4732.1400000000003</v>
      </c>
      <c r="Y92" s="132">
        <v>5349.03</v>
      </c>
      <c r="Z92" s="133">
        <f t="shared" si="1"/>
        <v>616.88999999999942</v>
      </c>
      <c r="AA92" s="133">
        <f t="shared" si="2"/>
        <v>13.036173908633289</v>
      </c>
      <c r="AC92" s="130" t="s">
        <v>112</v>
      </c>
      <c r="AD92" s="127" t="s">
        <v>113</v>
      </c>
      <c r="AE92" s="127" t="s">
        <v>114</v>
      </c>
      <c r="AF92" s="134">
        <v>505798</v>
      </c>
      <c r="AG92" s="135">
        <v>452057</v>
      </c>
      <c r="AH92" s="133">
        <f t="shared" si="3"/>
        <v>-53741</v>
      </c>
      <c r="AI92" s="133">
        <f t="shared" si="4"/>
        <v>-0.10624992585973056</v>
      </c>
    </row>
    <row r="93" spans="21:35">
      <c r="U93" s="130" t="s">
        <v>116</v>
      </c>
      <c r="V93" s="127" t="s">
        <v>91</v>
      </c>
      <c r="W93" s="127" t="s">
        <v>117</v>
      </c>
      <c r="X93" s="131"/>
      <c r="Y93" s="132"/>
      <c r="Z93" s="133"/>
      <c r="AA93" s="133"/>
      <c r="AC93" s="130" t="s">
        <v>93</v>
      </c>
      <c r="AD93" s="127" t="s">
        <v>113</v>
      </c>
      <c r="AE93" s="127" t="s">
        <v>118</v>
      </c>
      <c r="AF93" s="134">
        <v>471639</v>
      </c>
      <c r="AG93" s="135">
        <v>422432</v>
      </c>
      <c r="AH93" s="133">
        <f t="shared" si="3"/>
        <v>-49207</v>
      </c>
      <c r="AI93" s="133">
        <f t="shared" si="4"/>
        <v>-0.10433191487557221</v>
      </c>
    </row>
    <row r="94" spans="21:35">
      <c r="U94" s="130" t="s">
        <v>99</v>
      </c>
      <c r="V94" s="127" t="s">
        <v>91</v>
      </c>
      <c r="W94" s="127" t="s">
        <v>122</v>
      </c>
      <c r="X94" s="131">
        <v>6753.01</v>
      </c>
      <c r="Y94" s="132">
        <f>1202.23+573.41+1205+2047.6</f>
        <v>5028.24</v>
      </c>
      <c r="Z94" s="133">
        <f t="shared" si="1"/>
        <v>-1724.7700000000004</v>
      </c>
      <c r="AA94" s="133">
        <f t="shared" si="2"/>
        <v>-25.54075886160394</v>
      </c>
      <c r="AC94" s="130" t="s">
        <v>123</v>
      </c>
      <c r="AD94" s="127" t="s">
        <v>124</v>
      </c>
      <c r="AE94" s="127" t="s">
        <v>125</v>
      </c>
      <c r="AF94" s="131">
        <v>141.49</v>
      </c>
      <c r="AG94" s="132">
        <f>AG92*3.22/10000</f>
        <v>145.562354</v>
      </c>
      <c r="AH94" s="133">
        <f t="shared" si="3"/>
        <v>4.07235399999999</v>
      </c>
      <c r="AI94" s="133">
        <f t="shared" si="4"/>
        <v>2.8781920983815039E-2</v>
      </c>
    </row>
    <row r="95" spans="21:35">
      <c r="U95" s="130" t="s">
        <v>104</v>
      </c>
      <c r="V95" s="127" t="s">
        <v>91</v>
      </c>
      <c r="W95" s="127" t="s">
        <v>128</v>
      </c>
      <c r="X95" s="131">
        <v>741.99</v>
      </c>
      <c r="Y95" s="132">
        <f>Y90-Y91</f>
        <v>194.13999999999942</v>
      </c>
      <c r="Z95" s="133">
        <f t="shared" si="1"/>
        <v>-547.85000000000059</v>
      </c>
      <c r="AA95" s="133">
        <f t="shared" si="2"/>
        <v>-73.835226889850347</v>
      </c>
      <c r="AC95" s="130" t="s">
        <v>129</v>
      </c>
      <c r="AD95" s="127" t="s">
        <v>130</v>
      </c>
      <c r="AE95" s="127" t="s">
        <v>131</v>
      </c>
      <c r="AF95" s="134"/>
      <c r="AG95" s="135">
        <v>0</v>
      </c>
      <c r="AH95" s="136"/>
      <c r="AI95" s="133"/>
    </row>
    <row r="96" spans="21:35">
      <c r="U96" s="128" t="s">
        <v>109</v>
      </c>
      <c r="V96" s="127" t="s">
        <v>212</v>
      </c>
      <c r="W96" s="127" t="s">
        <v>212</v>
      </c>
      <c r="X96" s="129" t="s">
        <v>212</v>
      </c>
      <c r="Y96" s="129" t="s">
        <v>212</v>
      </c>
      <c r="Z96" s="133"/>
      <c r="AA96" s="133"/>
      <c r="AC96" s="137" t="s">
        <v>133</v>
      </c>
      <c r="AD96" s="138" t="s">
        <v>215</v>
      </c>
      <c r="AE96" s="139" t="s">
        <v>135</v>
      </c>
      <c r="AF96" s="138" t="s">
        <v>216</v>
      </c>
      <c r="AG96" s="139" t="s">
        <v>137</v>
      </c>
      <c r="AH96" s="138" t="s">
        <v>216</v>
      </c>
      <c r="AI96" s="140"/>
    </row>
    <row r="97" spans="21:35">
      <c r="U97" s="130" t="s">
        <v>112</v>
      </c>
      <c r="V97" s="127" t="s">
        <v>113</v>
      </c>
      <c r="W97" s="127" t="s">
        <v>144</v>
      </c>
      <c r="X97" s="134">
        <v>630948</v>
      </c>
      <c r="Y97" s="141">
        <v>682344</v>
      </c>
      <c r="Z97" s="133">
        <f t="shared" si="1"/>
        <v>51396</v>
      </c>
      <c r="AA97" s="133">
        <f t="shared" si="2"/>
        <v>8.1458376918541617</v>
      </c>
      <c r="AC97" s="142" t="s">
        <v>139</v>
      </c>
      <c r="AD97" s="138" t="s">
        <v>217</v>
      </c>
      <c r="AE97" s="143" t="s">
        <v>141</v>
      </c>
      <c r="AF97" s="144">
        <v>44229</v>
      </c>
      <c r="AG97" s="124"/>
      <c r="AH97" s="140"/>
      <c r="AI97" s="124"/>
    </row>
    <row r="98" spans="21:35">
      <c r="U98" s="130" t="s">
        <v>93</v>
      </c>
      <c r="V98" s="127" t="s">
        <v>113</v>
      </c>
      <c r="W98" s="127" t="s">
        <v>154</v>
      </c>
      <c r="X98" s="134">
        <v>628608</v>
      </c>
      <c r="Y98" s="141">
        <v>679822</v>
      </c>
      <c r="Z98" s="133">
        <f t="shared" si="1"/>
        <v>51214</v>
      </c>
      <c r="AA98" s="133">
        <f t="shared" si="2"/>
        <v>8.1472077988189788</v>
      </c>
      <c r="AC98" s="191" t="s">
        <v>145</v>
      </c>
      <c r="AD98" s="192" t="s">
        <v>145</v>
      </c>
      <c r="AE98" s="186" t="s">
        <v>145</v>
      </c>
      <c r="AF98" s="192" t="s">
        <v>145</v>
      </c>
      <c r="AG98" s="186" t="s">
        <v>145</v>
      </c>
      <c r="AH98" s="186" t="s">
        <v>145</v>
      </c>
      <c r="AI98" s="186" t="s">
        <v>145</v>
      </c>
    </row>
    <row r="99" spans="21:35">
      <c r="U99" s="130" t="s">
        <v>123</v>
      </c>
      <c r="V99" s="127" t="s">
        <v>124</v>
      </c>
      <c r="W99" s="127" t="s">
        <v>158</v>
      </c>
      <c r="X99" s="131">
        <v>188.58</v>
      </c>
      <c r="Y99" s="145">
        <v>219.71</v>
      </c>
      <c r="Z99" s="133">
        <f t="shared" si="1"/>
        <v>31.129999999999995</v>
      </c>
      <c r="AA99" s="133">
        <f t="shared" si="2"/>
        <v>16.507582988652029</v>
      </c>
      <c r="AC99" s="191" t="s">
        <v>155</v>
      </c>
      <c r="AD99" s="186" t="s">
        <v>155</v>
      </c>
      <c r="AE99" s="186" t="s">
        <v>155</v>
      </c>
      <c r="AF99" s="186" t="s">
        <v>155</v>
      </c>
      <c r="AG99" s="186" t="s">
        <v>155</v>
      </c>
      <c r="AH99" s="186" t="s">
        <v>155</v>
      </c>
      <c r="AI99" s="186" t="s">
        <v>155</v>
      </c>
    </row>
    <row r="100" spans="21:35">
      <c r="U100" s="130" t="s">
        <v>129</v>
      </c>
      <c r="V100" s="127" t="s">
        <v>130</v>
      </c>
      <c r="W100" s="127" t="s">
        <v>163</v>
      </c>
      <c r="X100" s="134">
        <v>25</v>
      </c>
      <c r="Y100" s="135">
        <f>5+5+3+3</f>
        <v>16</v>
      </c>
      <c r="Z100" s="133">
        <f t="shared" si="1"/>
        <v>-9</v>
      </c>
      <c r="AA100" s="133">
        <f t="shared" si="2"/>
        <v>-36</v>
      </c>
      <c r="AC100" s="191" t="s">
        <v>159</v>
      </c>
      <c r="AD100" s="186" t="s">
        <v>159</v>
      </c>
      <c r="AE100" s="186" t="s">
        <v>159</v>
      </c>
      <c r="AF100" s="186" t="s">
        <v>159</v>
      </c>
      <c r="AG100" s="186" t="s">
        <v>159</v>
      </c>
      <c r="AH100" s="186" t="s">
        <v>159</v>
      </c>
      <c r="AI100" s="186" t="s">
        <v>159</v>
      </c>
    </row>
    <row r="101" spans="21:35">
      <c r="U101" s="137" t="s">
        <v>133</v>
      </c>
      <c r="V101" s="138" t="s">
        <v>215</v>
      </c>
      <c r="W101" s="139" t="s">
        <v>135</v>
      </c>
      <c r="X101" s="138" t="s">
        <v>216</v>
      </c>
      <c r="Y101" s="139" t="s">
        <v>137</v>
      </c>
      <c r="Z101" s="138" t="s">
        <v>216</v>
      </c>
      <c r="AA101" s="140"/>
      <c r="AC101" s="191" t="s">
        <v>164</v>
      </c>
      <c r="AD101" s="186" t="s">
        <v>164</v>
      </c>
      <c r="AE101" s="186" t="s">
        <v>164</v>
      </c>
      <c r="AF101" s="186" t="s">
        <v>164</v>
      </c>
      <c r="AG101" s="186" t="s">
        <v>164</v>
      </c>
      <c r="AH101" s="186" t="s">
        <v>164</v>
      </c>
      <c r="AI101" s="186" t="s">
        <v>164</v>
      </c>
    </row>
    <row r="102" spans="21:35">
      <c r="U102" s="142" t="s">
        <v>139</v>
      </c>
      <c r="V102" s="138" t="s">
        <v>217</v>
      </c>
      <c r="W102" s="143" t="s">
        <v>141</v>
      </c>
      <c r="X102" s="144">
        <v>44229</v>
      </c>
      <c r="Y102" s="124"/>
      <c r="Z102" s="140"/>
      <c r="AA102" s="124"/>
      <c r="AC102" s="191" t="s">
        <v>166</v>
      </c>
      <c r="AD102" s="186" t="s">
        <v>166</v>
      </c>
      <c r="AE102" s="186" t="s">
        <v>166</v>
      </c>
      <c r="AF102" s="186" t="s">
        <v>166</v>
      </c>
      <c r="AG102" s="186" t="s">
        <v>166</v>
      </c>
      <c r="AH102" s="186" t="s">
        <v>166</v>
      </c>
      <c r="AI102" s="186" t="s">
        <v>166</v>
      </c>
    </row>
    <row r="103" spans="21:35">
      <c r="U103" s="191" t="s">
        <v>145</v>
      </c>
      <c r="V103" s="192" t="s">
        <v>145</v>
      </c>
      <c r="W103" s="186" t="s">
        <v>145</v>
      </c>
      <c r="X103" s="192" t="s">
        <v>145</v>
      </c>
      <c r="Y103" s="186" t="s">
        <v>145</v>
      </c>
      <c r="Z103" s="186" t="s">
        <v>145</v>
      </c>
      <c r="AA103" s="186" t="s">
        <v>145</v>
      </c>
    </row>
    <row r="104" spans="21:35">
      <c r="U104" s="191" t="s">
        <v>155</v>
      </c>
      <c r="V104" s="186" t="s">
        <v>155</v>
      </c>
      <c r="W104" s="186" t="s">
        <v>155</v>
      </c>
      <c r="X104" s="186" t="s">
        <v>155</v>
      </c>
      <c r="Y104" s="186" t="s">
        <v>155</v>
      </c>
      <c r="Z104" s="186" t="s">
        <v>155</v>
      </c>
      <c r="AA104" s="186" t="s">
        <v>155</v>
      </c>
    </row>
    <row r="105" spans="21:35">
      <c r="U105" s="191" t="s">
        <v>171</v>
      </c>
      <c r="V105" s="186" t="s">
        <v>171</v>
      </c>
      <c r="W105" s="186" t="s">
        <v>171</v>
      </c>
      <c r="X105" s="186" t="s">
        <v>171</v>
      </c>
      <c r="Y105" s="186" t="s">
        <v>171</v>
      </c>
      <c r="Z105" s="186" t="s">
        <v>171</v>
      </c>
      <c r="AA105" s="186" t="s">
        <v>171</v>
      </c>
    </row>
    <row r="106" spans="21:35">
      <c r="U106" s="191" t="s">
        <v>174</v>
      </c>
      <c r="V106" s="186" t="s">
        <v>174</v>
      </c>
      <c r="W106" s="186" t="s">
        <v>174</v>
      </c>
      <c r="X106" s="186" t="s">
        <v>174</v>
      </c>
      <c r="Y106" s="186" t="s">
        <v>174</v>
      </c>
      <c r="Z106" s="186" t="s">
        <v>174</v>
      </c>
      <c r="AA106" s="186" t="s">
        <v>174</v>
      </c>
    </row>
    <row r="107" spans="21:35">
      <c r="U107" s="191" t="s">
        <v>180</v>
      </c>
      <c r="V107" s="186" t="s">
        <v>180</v>
      </c>
      <c r="W107" s="186" t="s">
        <v>180</v>
      </c>
      <c r="X107" s="186" t="s">
        <v>180</v>
      </c>
      <c r="Y107" s="186" t="s">
        <v>180</v>
      </c>
      <c r="Z107" s="186" t="s">
        <v>180</v>
      </c>
      <c r="AA107" s="186" t="s">
        <v>180</v>
      </c>
    </row>
  </sheetData>
  <mergeCells count="125">
    <mergeCell ref="U106:AA106"/>
    <mergeCell ref="U107:AA107"/>
    <mergeCell ref="AC100:AI100"/>
    <mergeCell ref="AC101:AI101"/>
    <mergeCell ref="AC102:AI102"/>
    <mergeCell ref="U103:AA103"/>
    <mergeCell ref="U104:AA104"/>
    <mergeCell ref="U105:AA105"/>
    <mergeCell ref="W79:Y79"/>
    <mergeCell ref="Z79:AA79"/>
    <mergeCell ref="AF79:AG79"/>
    <mergeCell ref="AH79:AI79"/>
    <mergeCell ref="AC98:AI98"/>
    <mergeCell ref="AC99:AI99"/>
    <mergeCell ref="Z76:AA76"/>
    <mergeCell ref="AH76:AI76"/>
    <mergeCell ref="Z77:AA77"/>
    <mergeCell ref="AH77:AI77"/>
    <mergeCell ref="U78:W78"/>
    <mergeCell ref="Z78:AA78"/>
    <mergeCell ref="AC78:AE78"/>
    <mergeCell ref="AH78:AI78"/>
    <mergeCell ref="U69:AD69"/>
    <mergeCell ref="U70:AD70"/>
    <mergeCell ref="U74:AA74"/>
    <mergeCell ref="AC74:AI74"/>
    <mergeCell ref="Z75:AA75"/>
    <mergeCell ref="AH75:AI75"/>
    <mergeCell ref="U64:V64"/>
    <mergeCell ref="AG64:AP64"/>
    <mergeCell ref="AG65:AP65"/>
    <mergeCell ref="U66:AD66"/>
    <mergeCell ref="U67:AD67"/>
    <mergeCell ref="U68:AD68"/>
    <mergeCell ref="U60:V60"/>
    <mergeCell ref="U61:V61"/>
    <mergeCell ref="AG61:AP61"/>
    <mergeCell ref="U62:V62"/>
    <mergeCell ref="AG62:AP62"/>
    <mergeCell ref="U63:V63"/>
    <mergeCell ref="AG63:AP63"/>
    <mergeCell ref="U57:V57"/>
    <mergeCell ref="AG57:AH57"/>
    <mergeCell ref="U58:V58"/>
    <mergeCell ref="AG58:AH58"/>
    <mergeCell ref="U59:V59"/>
    <mergeCell ref="AG59:AH59"/>
    <mergeCell ref="A56:A57"/>
    <mergeCell ref="B56:B57"/>
    <mergeCell ref="C56:C57"/>
    <mergeCell ref="D56:E56"/>
    <mergeCell ref="F56:G56"/>
    <mergeCell ref="H56:I56"/>
    <mergeCell ref="U53:V53"/>
    <mergeCell ref="AG53:AH53"/>
    <mergeCell ref="M54:M56"/>
    <mergeCell ref="N54:O54"/>
    <mergeCell ref="U54:V54"/>
    <mergeCell ref="AG54:AH54"/>
    <mergeCell ref="U55:V55"/>
    <mergeCell ref="AG55:AH55"/>
    <mergeCell ref="U56:V56"/>
    <mergeCell ref="AG56:AH56"/>
    <mergeCell ref="U50:V50"/>
    <mergeCell ref="AG50:AH50"/>
    <mergeCell ref="U51:V51"/>
    <mergeCell ref="AG51:AH51"/>
    <mergeCell ref="U52:V52"/>
    <mergeCell ref="AG52:AH52"/>
    <mergeCell ref="U47:V47"/>
    <mergeCell ref="AG47:AH47"/>
    <mergeCell ref="U48:V48"/>
    <mergeCell ref="AG48:AH48"/>
    <mergeCell ref="U49:V49"/>
    <mergeCell ref="AG49:AH49"/>
    <mergeCell ref="U44:V44"/>
    <mergeCell ref="AG44:AH44"/>
    <mergeCell ref="U45:V45"/>
    <mergeCell ref="AG45:AH45"/>
    <mergeCell ref="U46:V46"/>
    <mergeCell ref="AG46:AH46"/>
    <mergeCell ref="A41:A42"/>
    <mergeCell ref="B41:B42"/>
    <mergeCell ref="C41:C42"/>
    <mergeCell ref="D41:E41"/>
    <mergeCell ref="F41:G41"/>
    <mergeCell ref="H41:I41"/>
    <mergeCell ref="U31:AD31"/>
    <mergeCell ref="M32:M34"/>
    <mergeCell ref="N32:O32"/>
    <mergeCell ref="P32:Q32"/>
    <mergeCell ref="U32:AD32"/>
    <mergeCell ref="U33:AD33"/>
    <mergeCell ref="U34:AD34"/>
    <mergeCell ref="U27:V27"/>
    <mergeCell ref="AG27:AP27"/>
    <mergeCell ref="U28:V28"/>
    <mergeCell ref="AG28:AP28"/>
    <mergeCell ref="AG29:AP29"/>
    <mergeCell ref="U30:AD30"/>
    <mergeCell ref="P13:Q13"/>
    <mergeCell ref="R13:S13"/>
    <mergeCell ref="D14:E14"/>
    <mergeCell ref="F14:G14"/>
    <mergeCell ref="H14:I14"/>
    <mergeCell ref="J14:K14"/>
    <mergeCell ref="U25:V25"/>
    <mergeCell ref="AG25:AP25"/>
    <mergeCell ref="A26:A27"/>
    <mergeCell ref="B26:B27"/>
    <mergeCell ref="C26:C27"/>
    <mergeCell ref="D26:E26"/>
    <mergeCell ref="F26:G26"/>
    <mergeCell ref="H26:I26"/>
    <mergeCell ref="U26:V26"/>
    <mergeCell ref="AG26:AP26"/>
    <mergeCell ref="A1:A2"/>
    <mergeCell ref="B1:B2"/>
    <mergeCell ref="C1:F1"/>
    <mergeCell ref="G1:J1"/>
    <mergeCell ref="K1:L1"/>
    <mergeCell ref="M1:N1"/>
    <mergeCell ref="A11:B11"/>
    <mergeCell ref="M13:M15"/>
    <mergeCell ref="N13:O13"/>
  </mergeCells>
  <phoneticPr fontId="4" type="noConversion"/>
  <dataValidations count="1">
    <dataValidation type="list" allowBlank="1" showInputMessage="1" showErrorMessage="1" sqref="C17:C23" xr:uid="{00000000-0002-0000-0100-000000000000}">
      <formula1>"天然气,液化气"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市政园林局燃气处调研汇总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 康 杰锋</cp:lastModifiedBy>
  <dcterms:created xsi:type="dcterms:W3CDTF">2021-06-03T14:05:21Z</dcterms:created>
  <dcterms:modified xsi:type="dcterms:W3CDTF">2021-06-04T15:51:24Z</dcterms:modified>
</cp:coreProperties>
</file>