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j\Desktop\慧梅整理(1)\慧梅整理\"/>
    </mc:Choice>
  </mc:AlternateContent>
  <xr:revisionPtr revIDLastSave="0" documentId="13_ncr:1_{2B1CF165-BDA2-4B68-BAB6-32A23AF1EDF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铁路推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U29" i="2"/>
  <c r="P29" i="2"/>
  <c r="Q29" i="2" s="1"/>
  <c r="L29" i="2"/>
  <c r="K29" i="2"/>
  <c r="J29" i="2"/>
  <c r="V28" i="2"/>
  <c r="U28" i="2"/>
  <c r="P28" i="2"/>
  <c r="Q28" i="2" s="1"/>
  <c r="L28" i="2"/>
  <c r="K28" i="2"/>
  <c r="J28" i="2"/>
  <c r="V27" i="2"/>
  <c r="U27" i="2"/>
  <c r="P27" i="2"/>
  <c r="Q27" i="2" s="1"/>
  <c r="R27" i="2" s="1"/>
  <c r="L27" i="2"/>
  <c r="K27" i="2"/>
  <c r="J27" i="2"/>
  <c r="V26" i="2"/>
  <c r="U26" i="2"/>
  <c r="V10" i="2" s="1"/>
  <c r="P26" i="2"/>
  <c r="Q26" i="2" s="1"/>
  <c r="R26" i="2" s="1"/>
  <c r="L26" i="2"/>
  <c r="K26" i="2"/>
  <c r="J26" i="2"/>
  <c r="V25" i="2"/>
  <c r="U25" i="2"/>
  <c r="V9" i="2" s="1"/>
  <c r="Q25" i="2"/>
  <c r="R25" i="2" s="1"/>
  <c r="P25" i="2"/>
  <c r="L25" i="2"/>
  <c r="K25" i="2"/>
  <c r="J25" i="2"/>
  <c r="V24" i="2"/>
  <c r="U24" i="2"/>
  <c r="V8" i="2" s="1"/>
  <c r="P24" i="2"/>
  <c r="Q24" i="2" s="1"/>
  <c r="R24" i="2" s="1"/>
  <c r="L24" i="2"/>
  <c r="K24" i="2"/>
  <c r="J24" i="2"/>
  <c r="V23" i="2"/>
  <c r="U23" i="2"/>
  <c r="P23" i="2"/>
  <c r="Q23" i="2" s="1"/>
  <c r="R23" i="2" s="1"/>
  <c r="L23" i="2"/>
  <c r="K23" i="2"/>
  <c r="J23" i="2"/>
  <c r="V22" i="2"/>
  <c r="U22" i="2"/>
  <c r="V6" i="2" s="1"/>
  <c r="P22" i="2"/>
  <c r="Q22" i="2" s="1"/>
  <c r="R22" i="2" s="1"/>
  <c r="L22" i="2"/>
  <c r="K22" i="2"/>
  <c r="J22" i="2"/>
  <c r="V21" i="2"/>
  <c r="U21" i="2"/>
  <c r="V5" i="2" s="1"/>
  <c r="Q21" i="2"/>
  <c r="R21" i="2" s="1"/>
  <c r="P21" i="2"/>
  <c r="L21" i="2"/>
  <c r="K21" i="2"/>
  <c r="J21" i="2"/>
  <c r="V20" i="2"/>
  <c r="U20" i="2"/>
  <c r="P20" i="2"/>
  <c r="Q20" i="2" s="1"/>
  <c r="L20" i="2"/>
  <c r="K20" i="2"/>
  <c r="J20" i="2"/>
  <c r="M18" i="2"/>
  <c r="L18" i="2"/>
  <c r="K18" i="2"/>
  <c r="J18" i="2"/>
  <c r="I18" i="2"/>
  <c r="H18" i="2"/>
  <c r="G18" i="2"/>
  <c r="F18" i="2"/>
  <c r="E18" i="2"/>
  <c r="D18" i="2"/>
  <c r="N11" i="2"/>
  <c r="N12" i="2" s="1"/>
  <c r="X10" i="2"/>
  <c r="U10" i="2"/>
  <c r="X9" i="2"/>
  <c r="U9" i="2"/>
  <c r="X8" i="2"/>
  <c r="U8" i="2"/>
  <c r="X7" i="2"/>
  <c r="V7" i="2"/>
  <c r="U7" i="2"/>
  <c r="X6" i="2"/>
  <c r="U6" i="2"/>
  <c r="X5" i="2"/>
  <c r="N13" i="2" l="1"/>
  <c r="X12" i="2"/>
  <c r="V12" i="2"/>
  <c r="R28" i="2"/>
  <c r="V11" i="2"/>
  <c r="X11" i="2"/>
  <c r="V13" i="2" l="1"/>
  <c r="X13" i="2"/>
  <c r="R29" i="2"/>
</calcChain>
</file>

<file path=xl/sharedStrings.xml><?xml version="1.0" encoding="utf-8"?>
<sst xmlns="http://schemas.openxmlformats.org/spreadsheetml/2006/main" count="61" uniqueCount="48">
  <si>
    <t>数据来源</t>
    <phoneticPr fontId="1"/>
  </si>
  <si>
    <t>数据备注</t>
    <phoneticPr fontId="1"/>
  </si>
  <si>
    <t>项目</t>
    <phoneticPr fontId="1"/>
  </si>
  <si>
    <t>单位</t>
    <phoneticPr fontId="1"/>
  </si>
  <si>
    <t>港口局推算</t>
    <phoneticPr fontId="1"/>
  </si>
  <si>
    <t>万吨</t>
    <phoneticPr fontId="1"/>
  </si>
  <si>
    <t>根据福建省铁路</t>
    <phoneticPr fontId="1"/>
  </si>
  <si>
    <t>福建省铁路运输燃料消耗情况表</t>
    <phoneticPr fontId="5" type="noConversion"/>
  </si>
  <si>
    <t>填报部门：中国铁路南昌局集团有限公司计划统计处</t>
    <phoneticPr fontId="5" type="noConversion"/>
  </si>
  <si>
    <t>年份</t>
    <phoneticPr fontId="5" type="noConversion"/>
  </si>
  <si>
    <t>无烟煤   （吨）</t>
    <phoneticPr fontId="5" type="noConversion"/>
  </si>
  <si>
    <t>烟煤   （吨）</t>
    <phoneticPr fontId="5" type="noConversion"/>
  </si>
  <si>
    <t>褐煤   （吨）</t>
    <phoneticPr fontId="5" type="noConversion"/>
  </si>
  <si>
    <t>洗精煤   （吨）</t>
    <phoneticPr fontId="5" type="noConversion"/>
  </si>
  <si>
    <t>其它 洗煤   （吨）</t>
    <phoneticPr fontId="5" type="noConversion"/>
  </si>
  <si>
    <t>型煤   （吨）</t>
    <phoneticPr fontId="5" type="noConversion"/>
  </si>
  <si>
    <t>焦炭（吨）</t>
    <phoneticPr fontId="5" type="noConversion"/>
  </si>
  <si>
    <t>焦炭 煤气（吨）</t>
    <phoneticPr fontId="5" type="noConversion"/>
  </si>
  <si>
    <t>其它  煤气（吨）</t>
    <phoneticPr fontId="5" type="noConversion"/>
  </si>
  <si>
    <t>原油   （吨）</t>
    <phoneticPr fontId="5" type="noConversion"/>
  </si>
  <si>
    <t>汽油（吨）</t>
    <phoneticPr fontId="5" type="noConversion"/>
  </si>
  <si>
    <t>煤油（吨）</t>
    <phoneticPr fontId="5" type="noConversion"/>
  </si>
  <si>
    <t>柴油   （吨）</t>
    <phoneticPr fontId="5" type="noConversion"/>
  </si>
  <si>
    <t>燃料油   （吨）</t>
    <phoneticPr fontId="5" type="noConversion"/>
  </si>
  <si>
    <t>液化石油气（吨）</t>
    <phoneticPr fontId="5" type="noConversion"/>
  </si>
  <si>
    <r>
      <t>炼厂  干气（m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）</t>
    </r>
    <phoneticPr fontId="5" type="noConversion"/>
  </si>
  <si>
    <t>其它石油制品（吨）</t>
    <phoneticPr fontId="5" type="noConversion"/>
  </si>
  <si>
    <r>
      <t>气田天  然气  （万m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）</t>
    </r>
    <phoneticPr fontId="5" type="noConversion"/>
  </si>
  <si>
    <t>吨柴油/万吨周转量</t>
    <phoneticPr fontId="5" type="noConversion"/>
  </si>
  <si>
    <t>填表人：林金明      填报时间：2018.10.30     联系电话：0791-87022851       邮箱：</t>
    <phoneticPr fontId="5" type="noConversion"/>
  </si>
  <si>
    <t>铁路营业长度</t>
  </si>
  <si>
    <r>
      <t xml:space="preserve">   </t>
    </r>
    <r>
      <rPr>
        <vertAlign val="superscript"/>
        <sz val="12"/>
        <rFont val="宋体"/>
        <family val="3"/>
        <charset val="134"/>
      </rPr>
      <t>＃</t>
    </r>
    <r>
      <rPr>
        <sz val="12"/>
        <rFont val="宋体"/>
        <family val="3"/>
        <charset val="134"/>
      </rPr>
      <t>电气化长度</t>
    </r>
  </si>
  <si>
    <t xml:space="preserve">福建 </t>
    <phoneticPr fontId="5" type="noConversion"/>
  </si>
  <si>
    <t>营业里程</t>
    <phoneticPr fontId="5" type="noConversion"/>
  </si>
  <si>
    <t>旅客发送量</t>
    <phoneticPr fontId="5" type="noConversion"/>
  </si>
  <si>
    <t>旅客周转量</t>
    <phoneticPr fontId="5" type="noConversion"/>
  </si>
  <si>
    <t>货物发送量</t>
    <phoneticPr fontId="5" type="noConversion"/>
  </si>
  <si>
    <t>货物周转量</t>
    <phoneticPr fontId="5" type="noConversion"/>
  </si>
  <si>
    <t>厦门旅客周转量</t>
    <phoneticPr fontId="5" type="noConversion"/>
  </si>
  <si>
    <t>厦门货物周转量</t>
    <phoneticPr fontId="5" type="noConversion"/>
  </si>
  <si>
    <t>假设下降率9%</t>
    <phoneticPr fontId="4" type="noConversion"/>
  </si>
  <si>
    <t>假设下降率9%</t>
    <phoneticPr fontId="4" type="noConversion"/>
  </si>
  <si>
    <t>NA</t>
    <phoneticPr fontId="1"/>
  </si>
  <si>
    <t>水运国内客运</t>
  </si>
  <si>
    <t>水运国内货运</t>
  </si>
  <si>
    <t>水运国际客运</t>
  </si>
  <si>
    <t>水运国际货运</t>
  </si>
  <si>
    <t>铁路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</si>
</sst>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b/>
      <sz val="16"/>
      <name val="宋体"/>
      <family val="3"/>
      <charset val="134"/>
    </font>
    <font>
      <sz val="9"/>
      <name val="游ゴシック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perscript"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6" fillId="0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177" fontId="6" fillId="0" borderId="0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Border="1">
      <alignment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7" fontId="6" fillId="2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常规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7" sqref="C7"/>
    </sheetView>
  </sheetViews>
  <sheetFormatPr defaultRowHeight="17.649999999999999"/>
  <cols>
    <col min="3" max="3" width="15.375" customWidth="1"/>
  </cols>
  <sheetData>
    <row r="1" spans="1:9">
      <c r="A1" t="s">
        <v>0</v>
      </c>
      <c r="B1" s="1" t="s">
        <v>1</v>
      </c>
      <c r="C1" s="17" t="s">
        <v>2</v>
      </c>
      <c r="D1" s="1" t="s">
        <v>3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t="s">
        <v>4</v>
      </c>
      <c r="B2" s="1" t="s">
        <v>42</v>
      </c>
      <c r="C2" s="1" t="s">
        <v>43</v>
      </c>
      <c r="D2" s="1" t="s">
        <v>5</v>
      </c>
      <c r="E2" s="2">
        <v>0.25888062813232249</v>
      </c>
      <c r="F2" s="2">
        <v>0.21851649681047339</v>
      </c>
      <c r="G2" s="2">
        <v>0.15790000000000001</v>
      </c>
      <c r="H2" s="2">
        <v>0.13897000000000001</v>
      </c>
      <c r="I2" s="2">
        <v>0.15238599457881566</v>
      </c>
    </row>
    <row r="3" spans="1:9">
      <c r="A3" t="s">
        <v>4</v>
      </c>
      <c r="B3" s="1" t="s">
        <v>42</v>
      </c>
      <c r="C3" s="1" t="s">
        <v>44</v>
      </c>
      <c r="D3" s="1" t="s">
        <v>5</v>
      </c>
      <c r="E3" s="2">
        <v>4.2492133025457575</v>
      </c>
      <c r="F3" s="2">
        <v>5.3560353766679007</v>
      </c>
      <c r="G3" s="2">
        <v>4.6513764000000002</v>
      </c>
      <c r="H3" s="2">
        <v>3.7461899999999999</v>
      </c>
      <c r="I3" s="2">
        <v>3.7263761277614171</v>
      </c>
    </row>
    <row r="4" spans="1:9">
      <c r="A4" t="s">
        <v>4</v>
      </c>
      <c r="B4" s="1" t="s">
        <v>42</v>
      </c>
      <c r="C4" s="1" t="s">
        <v>45</v>
      </c>
      <c r="D4" s="1" t="s">
        <v>5</v>
      </c>
      <c r="E4" s="2">
        <v>0.32816353863353231</v>
      </c>
      <c r="F4" s="2">
        <v>0.21838197607912793</v>
      </c>
      <c r="G4" s="2">
        <v>0.38768999999999998</v>
      </c>
      <c r="H4" s="2">
        <v>0.38859000000000005</v>
      </c>
      <c r="I4" s="2">
        <v>0.42610400542118432</v>
      </c>
    </row>
    <row r="5" spans="1:9">
      <c r="A5" t="s">
        <v>4</v>
      </c>
      <c r="B5" s="1" t="s">
        <v>42</v>
      </c>
      <c r="C5" s="1" t="s">
        <v>46</v>
      </c>
      <c r="D5" s="1" t="s">
        <v>5</v>
      </c>
      <c r="E5" s="2"/>
      <c r="F5" s="2"/>
      <c r="G5" s="2"/>
      <c r="H5" s="2">
        <v>0.11459999999999999</v>
      </c>
      <c r="I5" s="2">
        <v>0.11399387223858329</v>
      </c>
    </row>
    <row r="6" spans="1:9">
      <c r="A6" t="s">
        <v>6</v>
      </c>
      <c r="B6" s="1" t="s">
        <v>42</v>
      </c>
      <c r="C6" s="1" t="s">
        <v>47</v>
      </c>
      <c r="D6" s="1" t="s">
        <v>5</v>
      </c>
      <c r="E6" s="2">
        <v>0.83378849949019695</v>
      </c>
      <c r="F6" s="2">
        <v>0.63251565966133205</v>
      </c>
      <c r="G6" s="2">
        <v>0.57010251730679495</v>
      </c>
      <c r="H6" s="2">
        <v>0.51376295811134498</v>
      </c>
      <c r="I6" s="2">
        <v>0.42921731389891299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workbookViewId="0">
      <selection activeCell="H28" sqref="H28"/>
    </sheetView>
  </sheetViews>
  <sheetFormatPr defaultRowHeight="17.649999999999999"/>
  <cols>
    <col min="2" max="2" width="6.375" hidden="1" customWidth="1"/>
    <col min="3" max="3" width="7.875" customWidth="1"/>
    <col min="4" max="19" width="9.875" customWidth="1"/>
    <col min="258" max="258" width="0" hidden="1" customWidth="1"/>
    <col min="259" max="259" width="7.875" customWidth="1"/>
    <col min="260" max="275" width="9.875" customWidth="1"/>
    <col min="514" max="514" width="0" hidden="1" customWidth="1"/>
    <col min="515" max="515" width="7.875" customWidth="1"/>
    <col min="516" max="531" width="9.875" customWidth="1"/>
    <col min="770" max="770" width="0" hidden="1" customWidth="1"/>
    <col min="771" max="771" width="7.875" customWidth="1"/>
    <col min="772" max="787" width="9.875" customWidth="1"/>
    <col min="1026" max="1026" width="0" hidden="1" customWidth="1"/>
    <col min="1027" max="1027" width="7.875" customWidth="1"/>
    <col min="1028" max="1043" width="9.875" customWidth="1"/>
    <col min="1282" max="1282" width="0" hidden="1" customWidth="1"/>
    <col min="1283" max="1283" width="7.875" customWidth="1"/>
    <col min="1284" max="1299" width="9.875" customWidth="1"/>
    <col min="1538" max="1538" width="0" hidden="1" customWidth="1"/>
    <col min="1539" max="1539" width="7.875" customWidth="1"/>
    <col min="1540" max="1555" width="9.875" customWidth="1"/>
    <col min="1794" max="1794" width="0" hidden="1" customWidth="1"/>
    <col min="1795" max="1795" width="7.875" customWidth="1"/>
    <col min="1796" max="1811" width="9.875" customWidth="1"/>
    <col min="2050" max="2050" width="0" hidden="1" customWidth="1"/>
    <col min="2051" max="2051" width="7.875" customWidth="1"/>
    <col min="2052" max="2067" width="9.875" customWidth="1"/>
    <col min="2306" max="2306" width="0" hidden="1" customWidth="1"/>
    <col min="2307" max="2307" width="7.875" customWidth="1"/>
    <col min="2308" max="2323" width="9.875" customWidth="1"/>
    <col min="2562" max="2562" width="0" hidden="1" customWidth="1"/>
    <col min="2563" max="2563" width="7.875" customWidth="1"/>
    <col min="2564" max="2579" width="9.875" customWidth="1"/>
    <col min="2818" max="2818" width="0" hidden="1" customWidth="1"/>
    <col min="2819" max="2819" width="7.875" customWidth="1"/>
    <col min="2820" max="2835" width="9.875" customWidth="1"/>
    <col min="3074" max="3074" width="0" hidden="1" customWidth="1"/>
    <col min="3075" max="3075" width="7.875" customWidth="1"/>
    <col min="3076" max="3091" width="9.875" customWidth="1"/>
    <col min="3330" max="3330" width="0" hidden="1" customWidth="1"/>
    <col min="3331" max="3331" width="7.875" customWidth="1"/>
    <col min="3332" max="3347" width="9.875" customWidth="1"/>
    <col min="3586" max="3586" width="0" hidden="1" customWidth="1"/>
    <col min="3587" max="3587" width="7.875" customWidth="1"/>
    <col min="3588" max="3603" width="9.875" customWidth="1"/>
    <col min="3842" max="3842" width="0" hidden="1" customWidth="1"/>
    <col min="3843" max="3843" width="7.875" customWidth="1"/>
    <col min="3844" max="3859" width="9.875" customWidth="1"/>
    <col min="4098" max="4098" width="0" hidden="1" customWidth="1"/>
    <col min="4099" max="4099" width="7.875" customWidth="1"/>
    <col min="4100" max="4115" width="9.875" customWidth="1"/>
    <col min="4354" max="4354" width="0" hidden="1" customWidth="1"/>
    <col min="4355" max="4355" width="7.875" customWidth="1"/>
    <col min="4356" max="4371" width="9.875" customWidth="1"/>
    <col min="4610" max="4610" width="0" hidden="1" customWidth="1"/>
    <col min="4611" max="4611" width="7.875" customWidth="1"/>
    <col min="4612" max="4627" width="9.875" customWidth="1"/>
    <col min="4866" max="4866" width="0" hidden="1" customWidth="1"/>
    <col min="4867" max="4867" width="7.875" customWidth="1"/>
    <col min="4868" max="4883" width="9.875" customWidth="1"/>
    <col min="5122" max="5122" width="0" hidden="1" customWidth="1"/>
    <col min="5123" max="5123" width="7.875" customWidth="1"/>
    <col min="5124" max="5139" width="9.875" customWidth="1"/>
    <col min="5378" max="5378" width="0" hidden="1" customWidth="1"/>
    <col min="5379" max="5379" width="7.875" customWidth="1"/>
    <col min="5380" max="5395" width="9.875" customWidth="1"/>
    <col min="5634" max="5634" width="0" hidden="1" customWidth="1"/>
    <col min="5635" max="5635" width="7.875" customWidth="1"/>
    <col min="5636" max="5651" width="9.875" customWidth="1"/>
    <col min="5890" max="5890" width="0" hidden="1" customWidth="1"/>
    <col min="5891" max="5891" width="7.875" customWidth="1"/>
    <col min="5892" max="5907" width="9.875" customWidth="1"/>
    <col min="6146" max="6146" width="0" hidden="1" customWidth="1"/>
    <col min="6147" max="6147" width="7.875" customWidth="1"/>
    <col min="6148" max="6163" width="9.875" customWidth="1"/>
    <col min="6402" max="6402" width="0" hidden="1" customWidth="1"/>
    <col min="6403" max="6403" width="7.875" customWidth="1"/>
    <col min="6404" max="6419" width="9.875" customWidth="1"/>
    <col min="6658" max="6658" width="0" hidden="1" customWidth="1"/>
    <col min="6659" max="6659" width="7.875" customWidth="1"/>
    <col min="6660" max="6675" width="9.875" customWidth="1"/>
    <col min="6914" max="6914" width="0" hidden="1" customWidth="1"/>
    <col min="6915" max="6915" width="7.875" customWidth="1"/>
    <col min="6916" max="6931" width="9.875" customWidth="1"/>
    <col min="7170" max="7170" width="0" hidden="1" customWidth="1"/>
    <col min="7171" max="7171" width="7.875" customWidth="1"/>
    <col min="7172" max="7187" width="9.875" customWidth="1"/>
    <col min="7426" max="7426" width="0" hidden="1" customWidth="1"/>
    <col min="7427" max="7427" width="7.875" customWidth="1"/>
    <col min="7428" max="7443" width="9.875" customWidth="1"/>
    <col min="7682" max="7682" width="0" hidden="1" customWidth="1"/>
    <col min="7683" max="7683" width="7.875" customWidth="1"/>
    <col min="7684" max="7699" width="9.875" customWidth="1"/>
    <col min="7938" max="7938" width="0" hidden="1" customWidth="1"/>
    <col min="7939" max="7939" width="7.875" customWidth="1"/>
    <col min="7940" max="7955" width="9.875" customWidth="1"/>
    <col min="8194" max="8194" width="0" hidden="1" customWidth="1"/>
    <col min="8195" max="8195" width="7.875" customWidth="1"/>
    <col min="8196" max="8211" width="9.875" customWidth="1"/>
    <col min="8450" max="8450" width="0" hidden="1" customWidth="1"/>
    <col min="8451" max="8451" width="7.875" customWidth="1"/>
    <col min="8452" max="8467" width="9.875" customWidth="1"/>
    <col min="8706" max="8706" width="0" hidden="1" customWidth="1"/>
    <col min="8707" max="8707" width="7.875" customWidth="1"/>
    <col min="8708" max="8723" width="9.875" customWidth="1"/>
    <col min="8962" max="8962" width="0" hidden="1" customWidth="1"/>
    <col min="8963" max="8963" width="7.875" customWidth="1"/>
    <col min="8964" max="8979" width="9.875" customWidth="1"/>
    <col min="9218" max="9218" width="0" hidden="1" customWidth="1"/>
    <col min="9219" max="9219" width="7.875" customWidth="1"/>
    <col min="9220" max="9235" width="9.875" customWidth="1"/>
    <col min="9474" max="9474" width="0" hidden="1" customWidth="1"/>
    <col min="9475" max="9475" width="7.875" customWidth="1"/>
    <col min="9476" max="9491" width="9.875" customWidth="1"/>
    <col min="9730" max="9730" width="0" hidden="1" customWidth="1"/>
    <col min="9731" max="9731" width="7.875" customWidth="1"/>
    <col min="9732" max="9747" width="9.875" customWidth="1"/>
    <col min="9986" max="9986" width="0" hidden="1" customWidth="1"/>
    <col min="9987" max="9987" width="7.875" customWidth="1"/>
    <col min="9988" max="10003" width="9.875" customWidth="1"/>
    <col min="10242" max="10242" width="0" hidden="1" customWidth="1"/>
    <col min="10243" max="10243" width="7.875" customWidth="1"/>
    <col min="10244" max="10259" width="9.875" customWidth="1"/>
    <col min="10498" max="10498" width="0" hidden="1" customWidth="1"/>
    <col min="10499" max="10499" width="7.875" customWidth="1"/>
    <col min="10500" max="10515" width="9.875" customWidth="1"/>
    <col min="10754" max="10754" width="0" hidden="1" customWidth="1"/>
    <col min="10755" max="10755" width="7.875" customWidth="1"/>
    <col min="10756" max="10771" width="9.875" customWidth="1"/>
    <col min="11010" max="11010" width="0" hidden="1" customWidth="1"/>
    <col min="11011" max="11011" width="7.875" customWidth="1"/>
    <col min="11012" max="11027" width="9.875" customWidth="1"/>
    <col min="11266" max="11266" width="0" hidden="1" customWidth="1"/>
    <col min="11267" max="11267" width="7.875" customWidth="1"/>
    <col min="11268" max="11283" width="9.875" customWidth="1"/>
    <col min="11522" max="11522" width="0" hidden="1" customWidth="1"/>
    <col min="11523" max="11523" width="7.875" customWidth="1"/>
    <col min="11524" max="11539" width="9.875" customWidth="1"/>
    <col min="11778" max="11778" width="0" hidden="1" customWidth="1"/>
    <col min="11779" max="11779" width="7.875" customWidth="1"/>
    <col min="11780" max="11795" width="9.875" customWidth="1"/>
    <col min="12034" max="12034" width="0" hidden="1" customWidth="1"/>
    <col min="12035" max="12035" width="7.875" customWidth="1"/>
    <col min="12036" max="12051" width="9.875" customWidth="1"/>
    <col min="12290" max="12290" width="0" hidden="1" customWidth="1"/>
    <col min="12291" max="12291" width="7.875" customWidth="1"/>
    <col min="12292" max="12307" width="9.875" customWidth="1"/>
    <col min="12546" max="12546" width="0" hidden="1" customWidth="1"/>
    <col min="12547" max="12547" width="7.875" customWidth="1"/>
    <col min="12548" max="12563" width="9.875" customWidth="1"/>
    <col min="12802" max="12802" width="0" hidden="1" customWidth="1"/>
    <col min="12803" max="12803" width="7.875" customWidth="1"/>
    <col min="12804" max="12819" width="9.875" customWidth="1"/>
    <col min="13058" max="13058" width="0" hidden="1" customWidth="1"/>
    <col min="13059" max="13059" width="7.875" customWidth="1"/>
    <col min="13060" max="13075" width="9.875" customWidth="1"/>
    <col min="13314" max="13314" width="0" hidden="1" customWidth="1"/>
    <col min="13315" max="13315" width="7.875" customWidth="1"/>
    <col min="13316" max="13331" width="9.875" customWidth="1"/>
    <col min="13570" max="13570" width="0" hidden="1" customWidth="1"/>
    <col min="13571" max="13571" width="7.875" customWidth="1"/>
    <col min="13572" max="13587" width="9.875" customWidth="1"/>
    <col min="13826" max="13826" width="0" hidden="1" customWidth="1"/>
    <col min="13827" max="13827" width="7.875" customWidth="1"/>
    <col min="13828" max="13843" width="9.875" customWidth="1"/>
    <col min="14082" max="14082" width="0" hidden="1" customWidth="1"/>
    <col min="14083" max="14083" width="7.875" customWidth="1"/>
    <col min="14084" max="14099" width="9.875" customWidth="1"/>
    <col min="14338" max="14338" width="0" hidden="1" customWidth="1"/>
    <col min="14339" max="14339" width="7.875" customWidth="1"/>
    <col min="14340" max="14355" width="9.875" customWidth="1"/>
    <col min="14594" max="14594" width="0" hidden="1" customWidth="1"/>
    <col min="14595" max="14595" width="7.875" customWidth="1"/>
    <col min="14596" max="14611" width="9.875" customWidth="1"/>
    <col min="14850" max="14850" width="0" hidden="1" customWidth="1"/>
    <col min="14851" max="14851" width="7.875" customWidth="1"/>
    <col min="14852" max="14867" width="9.875" customWidth="1"/>
    <col min="15106" max="15106" width="0" hidden="1" customWidth="1"/>
    <col min="15107" max="15107" width="7.875" customWidth="1"/>
    <col min="15108" max="15123" width="9.875" customWidth="1"/>
    <col min="15362" max="15362" width="0" hidden="1" customWidth="1"/>
    <col min="15363" max="15363" width="7.875" customWidth="1"/>
    <col min="15364" max="15379" width="9.875" customWidth="1"/>
    <col min="15618" max="15618" width="0" hidden="1" customWidth="1"/>
    <col min="15619" max="15619" width="7.875" customWidth="1"/>
    <col min="15620" max="15635" width="9.875" customWidth="1"/>
    <col min="15874" max="15874" width="0" hidden="1" customWidth="1"/>
    <col min="15875" max="15875" width="7.875" customWidth="1"/>
    <col min="15876" max="15891" width="9.875" customWidth="1"/>
    <col min="16130" max="16130" width="0" hidden="1" customWidth="1"/>
    <col min="16131" max="16131" width="7.875" customWidth="1"/>
    <col min="16132" max="16147" width="9.875" customWidth="1"/>
  </cols>
  <sheetData>
    <row r="1" spans="1:24" ht="2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4">
      <c r="A2" t="s">
        <v>8</v>
      </c>
    </row>
    <row r="3" spans="1:24" s="3" customFormat="1">
      <c r="A3" s="19" t="s">
        <v>9</v>
      </c>
      <c r="B3" s="19" t="s">
        <v>10</v>
      </c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18</v>
      </c>
      <c r="K3" s="20" t="s">
        <v>19</v>
      </c>
      <c r="L3" s="19" t="s">
        <v>20</v>
      </c>
      <c r="M3" s="19" t="s">
        <v>21</v>
      </c>
      <c r="N3" s="20" t="s">
        <v>22</v>
      </c>
      <c r="O3" s="20" t="s">
        <v>23</v>
      </c>
      <c r="P3" s="19" t="s">
        <v>24</v>
      </c>
      <c r="Q3" s="19" t="s">
        <v>25</v>
      </c>
      <c r="R3" s="19" t="s">
        <v>26</v>
      </c>
      <c r="S3" s="19" t="s">
        <v>27</v>
      </c>
    </row>
    <row r="4" spans="1:24" s="3" customFormat="1" ht="47.25">
      <c r="A4" s="19"/>
      <c r="B4" s="19"/>
      <c r="C4" s="19"/>
      <c r="D4" s="19"/>
      <c r="E4" s="19"/>
      <c r="F4" s="19"/>
      <c r="G4" s="19"/>
      <c r="H4" s="19"/>
      <c r="I4" s="19"/>
      <c r="J4" s="19"/>
      <c r="K4" s="21"/>
      <c r="L4" s="19"/>
      <c r="M4" s="19"/>
      <c r="N4" s="21"/>
      <c r="O4" s="21"/>
      <c r="P4" s="19"/>
      <c r="Q4" s="19"/>
      <c r="R4" s="19"/>
      <c r="S4" s="19"/>
      <c r="W4">
        <v>321.89999999999998</v>
      </c>
      <c r="X4" s="4" t="s">
        <v>28</v>
      </c>
    </row>
    <row r="5" spans="1:24">
      <c r="A5" s="5">
        <v>2011</v>
      </c>
      <c r="B5" s="6"/>
      <c r="C5" s="7">
        <v>2113.64</v>
      </c>
      <c r="D5" s="7"/>
      <c r="E5" s="7"/>
      <c r="F5" s="7"/>
      <c r="G5" s="7"/>
      <c r="H5" s="7"/>
      <c r="I5" s="7"/>
      <c r="J5" s="7"/>
      <c r="K5" s="7"/>
      <c r="L5" s="7">
        <v>916</v>
      </c>
      <c r="M5" s="7">
        <v>4.67</v>
      </c>
      <c r="N5" s="7">
        <v>50074.5</v>
      </c>
      <c r="O5" s="8"/>
      <c r="P5" s="7">
        <v>25.45</v>
      </c>
      <c r="Q5" s="7"/>
      <c r="R5" s="7"/>
      <c r="S5" s="7">
        <v>41.21</v>
      </c>
      <c r="V5">
        <f>N5*U21</f>
        <v>10804.660889677887</v>
      </c>
      <c r="W5">
        <v>360.23</v>
      </c>
      <c r="X5">
        <f>N5/W5</f>
        <v>139.00702329067539</v>
      </c>
    </row>
    <row r="6" spans="1:24">
      <c r="A6" s="5">
        <v>2012</v>
      </c>
      <c r="B6" s="6"/>
      <c r="C6" s="9">
        <v>2187.77</v>
      </c>
      <c r="D6" s="9"/>
      <c r="E6" s="9"/>
      <c r="F6" s="9"/>
      <c r="G6" s="9"/>
      <c r="H6" s="9"/>
      <c r="I6" s="9"/>
      <c r="J6" s="9"/>
      <c r="K6" s="9"/>
      <c r="L6" s="7">
        <v>942</v>
      </c>
      <c r="M6" s="7">
        <v>5.34</v>
      </c>
      <c r="N6" s="7">
        <v>45472</v>
      </c>
      <c r="O6" s="8"/>
      <c r="P6" s="7">
        <v>51.67</v>
      </c>
      <c r="Q6" s="7"/>
      <c r="R6" s="7"/>
      <c r="S6" s="7">
        <v>55.27</v>
      </c>
      <c r="U6">
        <f>(N6-N5)/N5</f>
        <v>-9.1913049556161322E-2</v>
      </c>
      <c r="V6">
        <f t="shared" ref="V6:V13" si="0">N6*U22</f>
        <v>10005.538001948264</v>
      </c>
      <c r="W6">
        <v>365.88</v>
      </c>
      <c r="X6">
        <f t="shared" ref="X6:X13" si="1">N6/W6</f>
        <v>124.28118508800699</v>
      </c>
    </row>
    <row r="7" spans="1:24">
      <c r="A7" s="5">
        <v>2013</v>
      </c>
      <c r="B7" s="6"/>
      <c r="C7" s="9">
        <v>769.74</v>
      </c>
      <c r="D7" s="9"/>
      <c r="E7" s="9"/>
      <c r="F7" s="9"/>
      <c r="G7" s="9"/>
      <c r="H7" s="9"/>
      <c r="I7" s="9"/>
      <c r="J7" s="9"/>
      <c r="K7" s="9"/>
      <c r="L7" s="7">
        <v>1005.59</v>
      </c>
      <c r="M7" s="7">
        <v>6.07</v>
      </c>
      <c r="N7" s="7">
        <v>43886.59</v>
      </c>
      <c r="O7" s="8"/>
      <c r="P7" s="7">
        <v>60.64</v>
      </c>
      <c r="Q7" s="7"/>
      <c r="R7" s="7"/>
      <c r="S7" s="7">
        <v>58.72</v>
      </c>
      <c r="U7">
        <f>(N7-N6)/N6</f>
        <v>-3.4865631597466647E-2</v>
      </c>
      <c r="V7">
        <f t="shared" si="0"/>
        <v>9336.6661564595506</v>
      </c>
      <c r="W7">
        <v>374.02</v>
      </c>
      <c r="X7">
        <f t="shared" si="1"/>
        <v>117.33754879418213</v>
      </c>
    </row>
    <row r="8" spans="1:24">
      <c r="A8" s="5">
        <v>2014</v>
      </c>
      <c r="B8" s="6"/>
      <c r="C8" s="9">
        <v>488.99</v>
      </c>
      <c r="D8" s="9"/>
      <c r="E8" s="9"/>
      <c r="F8" s="9"/>
      <c r="G8" s="9"/>
      <c r="H8" s="9"/>
      <c r="I8" s="9"/>
      <c r="J8" s="9"/>
      <c r="K8" s="9"/>
      <c r="L8" s="7">
        <v>1036.0999999999999</v>
      </c>
      <c r="M8" s="7">
        <v>8.2100000000000009</v>
      </c>
      <c r="N8" s="7">
        <v>38844.129999999997</v>
      </c>
      <c r="O8" s="8"/>
      <c r="P8" s="7">
        <v>84.8</v>
      </c>
      <c r="Q8" s="7"/>
      <c r="R8" s="7"/>
      <c r="S8" s="7">
        <v>64.849999999999994</v>
      </c>
      <c r="U8">
        <f>(N8-N7)/N7</f>
        <v>-0.11489751197347525</v>
      </c>
      <c r="V8">
        <f t="shared" si="0"/>
        <v>8623.1641210545222</v>
      </c>
      <c r="W8">
        <v>434.71000000000004</v>
      </c>
      <c r="X8">
        <f t="shared" si="1"/>
        <v>89.356421522394228</v>
      </c>
    </row>
    <row r="9" spans="1:24">
      <c r="A9" s="5">
        <v>2015</v>
      </c>
      <c r="B9" s="6"/>
      <c r="C9" s="9">
        <v>334.52</v>
      </c>
      <c r="D9" s="9"/>
      <c r="E9" s="9"/>
      <c r="F9" s="9"/>
      <c r="G9" s="9"/>
      <c r="H9" s="9"/>
      <c r="I9" s="9"/>
      <c r="J9" s="9"/>
      <c r="K9" s="9"/>
      <c r="L9" s="9">
        <v>946.73</v>
      </c>
      <c r="M9" s="9">
        <v>0.84</v>
      </c>
      <c r="N9" s="9">
        <v>35151.35</v>
      </c>
      <c r="O9" s="8"/>
      <c r="P9" s="9">
        <v>74.52</v>
      </c>
      <c r="Q9" s="9"/>
      <c r="R9" s="9"/>
      <c r="S9" s="9">
        <v>63.59</v>
      </c>
      <c r="U9">
        <f>(N9-N8)/N8</f>
        <v>-9.5066616242917498E-2</v>
      </c>
      <c r="V9">
        <f t="shared" si="0"/>
        <v>8063.0524429160932</v>
      </c>
      <c r="W9">
        <v>434.04999999999995</v>
      </c>
      <c r="X9">
        <f t="shared" si="1"/>
        <v>80.984563990323707</v>
      </c>
    </row>
    <row r="10" spans="1:24">
      <c r="A10" s="5">
        <v>2016</v>
      </c>
      <c r="B10" s="6"/>
      <c r="C10" s="9">
        <v>408.38</v>
      </c>
      <c r="D10" s="9"/>
      <c r="E10" s="9"/>
      <c r="F10" s="9"/>
      <c r="G10" s="9"/>
      <c r="H10" s="9"/>
      <c r="I10" s="9"/>
      <c r="J10" s="9"/>
      <c r="K10" s="9"/>
      <c r="L10" s="9">
        <v>841.48</v>
      </c>
      <c r="M10" s="9">
        <v>0.78</v>
      </c>
      <c r="N10" s="9">
        <v>27374.79</v>
      </c>
      <c r="O10" s="8"/>
      <c r="P10" s="9">
        <v>81.99</v>
      </c>
      <c r="Q10" s="9"/>
      <c r="R10" s="9"/>
      <c r="S10" s="9">
        <v>67.95</v>
      </c>
      <c r="U10">
        <f>(N10-N9)/N9</f>
        <v>-0.22123076354108728</v>
      </c>
      <c r="V10">
        <f t="shared" si="0"/>
        <v>6261.6158142153799</v>
      </c>
      <c r="W10">
        <v>468.06</v>
      </c>
      <c r="X10">
        <f t="shared" si="1"/>
        <v>58.485642866299195</v>
      </c>
    </row>
    <row r="11" spans="1:24">
      <c r="A11" s="5">
        <v>2017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6">
        <f>N10*0.9</f>
        <v>24637.311000000002</v>
      </c>
      <c r="O11" s="12" t="s">
        <v>40</v>
      </c>
      <c r="P11" s="11"/>
      <c r="Q11" s="11"/>
      <c r="R11" s="11"/>
      <c r="S11" s="11"/>
      <c r="V11">
        <f t="shared" si="0"/>
        <v>5541.8265295302826</v>
      </c>
      <c r="W11">
        <v>509.51</v>
      </c>
      <c r="X11">
        <f t="shared" si="1"/>
        <v>48.354911581715768</v>
      </c>
    </row>
    <row r="12" spans="1:24">
      <c r="A12" s="5">
        <v>2018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>
        <f>N11*0.9</f>
        <v>22173.579900000001</v>
      </c>
      <c r="O12" s="12" t="s">
        <v>40</v>
      </c>
      <c r="P12" s="11"/>
      <c r="Q12" s="11"/>
      <c r="R12" s="11"/>
      <c r="S12" s="11"/>
      <c r="V12">
        <f t="shared" si="0"/>
        <v>5124.6156819977678</v>
      </c>
      <c r="W12">
        <v>532.54999999999995</v>
      </c>
      <c r="X12">
        <f t="shared" si="1"/>
        <v>41.636616092385694</v>
      </c>
    </row>
    <row r="13" spans="1:24">
      <c r="A13" s="5">
        <v>2019</v>
      </c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6">
        <f>N12*0.9</f>
        <v>19956.22191</v>
      </c>
      <c r="O13" s="12" t="s">
        <v>41</v>
      </c>
      <c r="P13" s="11"/>
      <c r="Q13" s="11"/>
      <c r="R13" s="11"/>
      <c r="S13" s="11"/>
      <c r="V13">
        <f t="shared" si="0"/>
        <v>4416.0091429899458</v>
      </c>
      <c r="W13">
        <v>587.86</v>
      </c>
      <c r="X13">
        <f t="shared" si="1"/>
        <v>33.947235583302145</v>
      </c>
    </row>
    <row r="14" spans="1:24">
      <c r="A14" t="s">
        <v>29</v>
      </c>
    </row>
    <row r="15" spans="1:24">
      <c r="D15">
        <v>2010</v>
      </c>
      <c r="E15">
        <v>2011</v>
      </c>
      <c r="F15">
        <v>2012</v>
      </c>
      <c r="G15">
        <v>2013</v>
      </c>
      <c r="H15">
        <v>2014</v>
      </c>
      <c r="I15">
        <v>2015</v>
      </c>
      <c r="J15">
        <v>2016</v>
      </c>
      <c r="K15">
        <v>2017</v>
      </c>
      <c r="L15">
        <v>2018</v>
      </c>
      <c r="M15">
        <v>2019</v>
      </c>
    </row>
    <row r="16" spans="1:24" ht="31.5">
      <c r="C16" s="4" t="s">
        <v>30</v>
      </c>
      <c r="D16" s="4">
        <v>2110</v>
      </c>
      <c r="E16" s="4">
        <v>2110</v>
      </c>
      <c r="F16">
        <v>2255</v>
      </c>
      <c r="G16" s="4">
        <v>2743</v>
      </c>
      <c r="H16" s="4">
        <v>2755</v>
      </c>
      <c r="I16" s="4">
        <v>3197</v>
      </c>
      <c r="J16">
        <v>3197</v>
      </c>
      <c r="K16">
        <v>3187</v>
      </c>
      <c r="L16">
        <v>3509</v>
      </c>
      <c r="M16">
        <v>3509</v>
      </c>
    </row>
    <row r="17" spans="3:22" ht="49.5">
      <c r="C17" s="4" t="s">
        <v>31</v>
      </c>
      <c r="D17" s="4">
        <v>1498</v>
      </c>
      <c r="E17" s="4">
        <v>1498</v>
      </c>
      <c r="F17">
        <v>1643</v>
      </c>
      <c r="G17" s="4">
        <v>2131</v>
      </c>
      <c r="H17" s="4">
        <v>2142</v>
      </c>
      <c r="I17" s="4">
        <v>2584</v>
      </c>
      <c r="J17">
        <v>2582</v>
      </c>
      <c r="K17">
        <v>2575</v>
      </c>
      <c r="L17">
        <v>2872</v>
      </c>
      <c r="M17">
        <v>2883</v>
      </c>
    </row>
    <row r="18" spans="3:22">
      <c r="D18" s="2">
        <f>D17/D16</f>
        <v>0.70995260663507109</v>
      </c>
      <c r="E18" s="2">
        <f t="shared" ref="E18:M18" si="2">E17/E16</f>
        <v>0.70995260663507109</v>
      </c>
      <c r="F18" s="2">
        <f t="shared" si="2"/>
        <v>0.72860310421286034</v>
      </c>
      <c r="G18" s="2">
        <f t="shared" si="2"/>
        <v>0.7768866204885162</v>
      </c>
      <c r="H18" s="2">
        <f t="shared" si="2"/>
        <v>0.77749546279491832</v>
      </c>
      <c r="I18" s="2">
        <f t="shared" si="2"/>
        <v>0.80825774163278075</v>
      </c>
      <c r="J18" s="2">
        <f t="shared" si="2"/>
        <v>0.80763215514544884</v>
      </c>
      <c r="K18" s="2">
        <f t="shared" si="2"/>
        <v>0.80796987762786321</v>
      </c>
      <c r="L18" s="2">
        <f t="shared" si="2"/>
        <v>0.81846679965802227</v>
      </c>
      <c r="M18" s="2">
        <f t="shared" si="2"/>
        <v>0.82160159589626669</v>
      </c>
    </row>
    <row r="19" spans="3:22" ht="33.75">
      <c r="C19" s="13" t="s">
        <v>32</v>
      </c>
      <c r="D19" s="4" t="s">
        <v>33</v>
      </c>
      <c r="E19" s="4" t="s">
        <v>31</v>
      </c>
      <c r="F19" s="4" t="s">
        <v>34</v>
      </c>
      <c r="G19" s="4" t="s">
        <v>35</v>
      </c>
      <c r="H19" s="4" t="s">
        <v>36</v>
      </c>
      <c r="I19" s="4" t="s">
        <v>37</v>
      </c>
      <c r="N19" s="4" t="s">
        <v>38</v>
      </c>
      <c r="O19" s="4" t="s">
        <v>39</v>
      </c>
    </row>
    <row r="20" spans="3:22">
      <c r="C20">
        <v>2010</v>
      </c>
      <c r="D20">
        <v>2110</v>
      </c>
      <c r="E20" s="4">
        <v>1498</v>
      </c>
      <c r="F20">
        <v>3640</v>
      </c>
      <c r="G20" s="2">
        <v>137.69999999999999</v>
      </c>
      <c r="H20">
        <v>3765</v>
      </c>
      <c r="I20" s="2">
        <v>184.2</v>
      </c>
      <c r="J20" s="14">
        <f>I20+G20</f>
        <v>321.89999999999998</v>
      </c>
      <c r="K20" s="2">
        <f>(1-(E20/D20))*G20</f>
        <v>39.939526066350709</v>
      </c>
      <c r="L20" s="2">
        <f>(1-(E20/D20))*I20</f>
        <v>53.4267298578199</v>
      </c>
      <c r="N20">
        <v>282237.48</v>
      </c>
      <c r="O20">
        <v>359796.42</v>
      </c>
      <c r="P20">
        <f>(O20+N20)/10^4</f>
        <v>64.203389999999985</v>
      </c>
      <c r="Q20">
        <f>P20/W4</f>
        <v>0.19945135135135131</v>
      </c>
      <c r="U20">
        <f>N20/G20/10^4</f>
        <v>0.2049654901960784</v>
      </c>
      <c r="V20">
        <f>O20/H20/10^4</f>
        <v>9.5563458167330674E-3</v>
      </c>
    </row>
    <row r="21" spans="3:22">
      <c r="C21">
        <v>2011</v>
      </c>
      <c r="D21">
        <v>2110</v>
      </c>
      <c r="E21" s="4">
        <v>1498</v>
      </c>
      <c r="F21">
        <v>4696</v>
      </c>
      <c r="G21" s="2">
        <v>172.3</v>
      </c>
      <c r="H21">
        <v>3826</v>
      </c>
      <c r="I21" s="2">
        <v>187.93</v>
      </c>
      <c r="J21" s="14">
        <f t="shared" ref="J21:J29" si="3">I21+G21</f>
        <v>360.23</v>
      </c>
      <c r="K21" s="2">
        <f t="shared" ref="K21:K29" si="4">(1-(E21/D21))*G21</f>
        <v>49.975165876777254</v>
      </c>
      <c r="L21" s="2">
        <f t="shared" ref="L21:L29" si="5">(1-(E21/D21))*I21</f>
        <v>54.508606635071089</v>
      </c>
      <c r="N21">
        <v>371774.67</v>
      </c>
      <c r="O21">
        <v>407505.45</v>
      </c>
      <c r="P21">
        <f t="shared" ref="P21:P29" si="6">(O21+N21)/10^4</f>
        <v>77.928011999999995</v>
      </c>
      <c r="Q21">
        <f t="shared" ref="Q21:Q29" si="7">P21/W5</f>
        <v>0.21632849013130498</v>
      </c>
      <c r="R21" s="15">
        <f>Q21*N5</f>
        <v>10832.540979080031</v>
      </c>
      <c r="U21">
        <f t="shared" ref="U21:V29" si="8">N21/G21/10^4</f>
        <v>0.21577171793383632</v>
      </c>
      <c r="V21">
        <f t="shared" si="8"/>
        <v>1.0650952692106639E-2</v>
      </c>
    </row>
    <row r="22" spans="3:22">
      <c r="C22">
        <v>2012</v>
      </c>
      <c r="D22">
        <v>2255</v>
      </c>
      <c r="E22">
        <v>1643</v>
      </c>
      <c r="F22">
        <v>5295</v>
      </c>
      <c r="G22" s="2">
        <v>184.78</v>
      </c>
      <c r="H22">
        <v>3868</v>
      </c>
      <c r="I22" s="2">
        <v>181.1</v>
      </c>
      <c r="J22" s="14">
        <f t="shared" si="3"/>
        <v>365.88</v>
      </c>
      <c r="K22" s="2">
        <f t="shared" si="4"/>
        <v>50.148718403547669</v>
      </c>
      <c r="L22" s="2">
        <f t="shared" si="5"/>
        <v>49.149977827050989</v>
      </c>
      <c r="N22">
        <v>406585</v>
      </c>
      <c r="O22">
        <v>468062</v>
      </c>
      <c r="P22">
        <f t="shared" si="6"/>
        <v>87.464699999999993</v>
      </c>
      <c r="Q22">
        <f t="shared" si="7"/>
        <v>0.23905296818629057</v>
      </c>
      <c r="R22" s="15">
        <f t="shared" ref="R22:R29" si="9">Q22*N6</f>
        <v>10870.216569367005</v>
      </c>
      <c r="U22">
        <f t="shared" si="8"/>
        <v>0.22003734170364761</v>
      </c>
      <c r="V22">
        <f t="shared" si="8"/>
        <v>1.2100879007238883E-2</v>
      </c>
    </row>
    <row r="23" spans="3:22">
      <c r="C23">
        <v>2013</v>
      </c>
      <c r="D23">
        <v>2743</v>
      </c>
      <c r="E23" s="4">
        <v>2131</v>
      </c>
      <c r="F23">
        <v>6502</v>
      </c>
      <c r="G23" s="2">
        <v>209.21</v>
      </c>
      <c r="H23">
        <v>3661</v>
      </c>
      <c r="I23" s="2">
        <v>164.81</v>
      </c>
      <c r="J23" s="14">
        <f t="shared" si="3"/>
        <v>374.02</v>
      </c>
      <c r="K23" s="2">
        <f t="shared" si="4"/>
        <v>46.677550127597527</v>
      </c>
      <c r="L23" s="2">
        <f t="shared" si="5"/>
        <v>36.771316077287644</v>
      </c>
      <c r="N23">
        <v>445084.46124269458</v>
      </c>
      <c r="O23">
        <v>494682.09942638618</v>
      </c>
      <c r="P23">
        <f t="shared" si="6"/>
        <v>93.976656066908077</v>
      </c>
      <c r="Q23">
        <f t="shared" si="7"/>
        <v>0.25126104504280006</v>
      </c>
      <c r="R23" s="15">
        <f t="shared" si="9"/>
        <v>11026.990466764897</v>
      </c>
      <c r="U23">
        <f t="shared" si="8"/>
        <v>0.2127453091356506</v>
      </c>
      <c r="V23">
        <f t="shared" si="8"/>
        <v>1.3512212494574873E-2</v>
      </c>
    </row>
    <row r="24" spans="3:22">
      <c r="C24">
        <v>2014</v>
      </c>
      <c r="D24">
        <v>2755</v>
      </c>
      <c r="E24" s="4">
        <v>2142</v>
      </c>
      <c r="F24">
        <v>8345</v>
      </c>
      <c r="G24" s="2">
        <v>284.91000000000003</v>
      </c>
      <c r="H24">
        <v>3403</v>
      </c>
      <c r="I24" s="2">
        <v>149.80000000000001</v>
      </c>
      <c r="J24" s="14">
        <f t="shared" si="3"/>
        <v>434.71000000000004</v>
      </c>
      <c r="K24" s="2">
        <f t="shared" si="4"/>
        <v>63.393767695099825</v>
      </c>
      <c r="L24" s="2">
        <f t="shared" si="5"/>
        <v>33.331179673321238</v>
      </c>
      <c r="N24">
        <v>632483.1292989814</v>
      </c>
      <c r="O24">
        <v>432139.76491331181</v>
      </c>
      <c r="P24">
        <f t="shared" si="6"/>
        <v>106.46228942122931</v>
      </c>
      <c r="Q24">
        <f t="shared" si="7"/>
        <v>0.24490416466432635</v>
      </c>
      <c r="R24" s="15">
        <f t="shared" si="9"/>
        <v>9513.0892097624983</v>
      </c>
      <c r="U24">
        <f t="shared" si="8"/>
        <v>0.22199400838825642</v>
      </c>
      <c r="V24">
        <f t="shared" si="8"/>
        <v>1.269878827250402E-2</v>
      </c>
    </row>
    <row r="25" spans="3:22">
      <c r="C25">
        <v>2015</v>
      </c>
      <c r="D25">
        <v>3197</v>
      </c>
      <c r="E25" s="4">
        <v>2584</v>
      </c>
      <c r="F25">
        <v>9256</v>
      </c>
      <c r="G25" s="2">
        <v>305.33999999999997</v>
      </c>
      <c r="H25">
        <v>2820</v>
      </c>
      <c r="I25" s="2">
        <v>128.71</v>
      </c>
      <c r="J25" s="14">
        <f t="shared" si="3"/>
        <v>434.04999999999995</v>
      </c>
      <c r="K25" s="2">
        <f t="shared" si="4"/>
        <v>58.546581169846725</v>
      </c>
      <c r="L25" s="2">
        <f t="shared" si="5"/>
        <v>24.679146074444791</v>
      </c>
      <c r="N25">
        <v>700392</v>
      </c>
      <c r="O25">
        <v>329172.72000000003</v>
      </c>
      <c r="P25">
        <f t="shared" si="6"/>
        <v>102.95647199999999</v>
      </c>
      <c r="Q25">
        <f t="shared" si="7"/>
        <v>0.23719956687017624</v>
      </c>
      <c r="R25" s="15">
        <f t="shared" si="9"/>
        <v>8337.8849949019695</v>
      </c>
      <c r="U25">
        <f t="shared" si="8"/>
        <v>0.22938101788170565</v>
      </c>
      <c r="V25">
        <f t="shared" si="8"/>
        <v>1.1672791489361702E-2</v>
      </c>
    </row>
    <row r="26" spans="3:22">
      <c r="C26">
        <v>2016</v>
      </c>
      <c r="D26">
        <v>3197</v>
      </c>
      <c r="E26">
        <v>2582</v>
      </c>
      <c r="F26">
        <v>10496</v>
      </c>
      <c r="G26" s="2">
        <v>338.61</v>
      </c>
      <c r="H26">
        <v>2918</v>
      </c>
      <c r="I26" s="2">
        <v>129.44999999999999</v>
      </c>
      <c r="J26" s="14">
        <f t="shared" si="3"/>
        <v>468.06</v>
      </c>
      <c r="K26" s="2">
        <f t="shared" si="4"/>
        <v>65.137675946199565</v>
      </c>
      <c r="L26" s="2">
        <f t="shared" si="5"/>
        <v>24.902017516421648</v>
      </c>
      <c r="N26">
        <v>774524.92999999993</v>
      </c>
      <c r="O26">
        <v>306963.84000000003</v>
      </c>
      <c r="P26">
        <f t="shared" si="6"/>
        <v>108.148877</v>
      </c>
      <c r="Q26">
        <f t="shared" si="7"/>
        <v>0.23105772123232063</v>
      </c>
      <c r="R26" s="15">
        <f t="shared" si="9"/>
        <v>6325.1565966133185</v>
      </c>
      <c r="U26">
        <f t="shared" si="8"/>
        <v>0.2287365789551401</v>
      </c>
      <c r="V26">
        <f t="shared" si="8"/>
        <v>1.0519665524331735E-2</v>
      </c>
    </row>
    <row r="27" spans="3:22">
      <c r="C27">
        <v>2017</v>
      </c>
      <c r="D27">
        <v>3187</v>
      </c>
      <c r="E27">
        <v>2575</v>
      </c>
      <c r="F27">
        <v>11624</v>
      </c>
      <c r="G27" s="2">
        <v>373.61</v>
      </c>
      <c r="H27">
        <v>3175</v>
      </c>
      <c r="I27" s="2">
        <v>135.9</v>
      </c>
      <c r="J27" s="14">
        <f t="shared" si="3"/>
        <v>509.51</v>
      </c>
      <c r="K27" s="2">
        <f t="shared" si="4"/>
        <v>71.744374019454028</v>
      </c>
      <c r="L27" s="2">
        <f t="shared" si="5"/>
        <v>26.09689363037339</v>
      </c>
      <c r="N27">
        <v>840384.65467997245</v>
      </c>
      <c r="O27">
        <v>338611.4362204725</v>
      </c>
      <c r="P27">
        <f t="shared" si="6"/>
        <v>117.89960909004449</v>
      </c>
      <c r="Q27">
        <f t="shared" si="7"/>
        <v>0.23139802769336126</v>
      </c>
      <c r="R27" s="15">
        <f t="shared" si="9"/>
        <v>5701.0251730679547</v>
      </c>
      <c r="U27">
        <f t="shared" si="8"/>
        <v>0.22493633860977288</v>
      </c>
      <c r="V27">
        <f t="shared" si="8"/>
        <v>1.0664927125054253E-2</v>
      </c>
    </row>
    <row r="28" spans="3:22">
      <c r="C28">
        <v>2018</v>
      </c>
      <c r="D28">
        <v>3509</v>
      </c>
      <c r="E28">
        <v>2872</v>
      </c>
      <c r="F28">
        <v>12096</v>
      </c>
      <c r="G28" s="2">
        <v>385.2</v>
      </c>
      <c r="H28">
        <v>3518</v>
      </c>
      <c r="I28" s="2">
        <v>147.35</v>
      </c>
      <c r="J28" s="14">
        <f t="shared" si="3"/>
        <v>532.54999999999995</v>
      </c>
      <c r="K28" s="2">
        <f t="shared" si="4"/>
        <v>69.926588771729826</v>
      </c>
      <c r="L28" s="2">
        <f t="shared" si="5"/>
        <v>26.748917070390416</v>
      </c>
      <c r="N28">
        <v>890249.55357142852</v>
      </c>
      <c r="O28">
        <v>343671.46674246731</v>
      </c>
      <c r="P28">
        <f t="shared" si="6"/>
        <v>123.39210203138958</v>
      </c>
      <c r="Q28">
        <f t="shared" si="7"/>
        <v>0.23170050142031659</v>
      </c>
      <c r="R28" s="15">
        <f t="shared" si="9"/>
        <v>5137.6295811134532</v>
      </c>
      <c r="U28">
        <f t="shared" si="8"/>
        <v>0.23111359126984127</v>
      </c>
      <c r="V28">
        <f t="shared" si="8"/>
        <v>9.7689444781826982E-3</v>
      </c>
    </row>
    <row r="29" spans="3:22">
      <c r="C29">
        <v>2019</v>
      </c>
      <c r="D29">
        <v>3509</v>
      </c>
      <c r="E29">
        <v>2883</v>
      </c>
      <c r="F29">
        <v>12741</v>
      </c>
      <c r="G29" s="2">
        <v>396.25</v>
      </c>
      <c r="H29">
        <v>4086</v>
      </c>
      <c r="I29" s="2">
        <v>191.61</v>
      </c>
      <c r="J29" s="14">
        <f t="shared" si="3"/>
        <v>587.86</v>
      </c>
      <c r="K29" s="2">
        <f t="shared" si="4"/>
        <v>70.690367626104319</v>
      </c>
      <c r="L29" s="2">
        <f t="shared" si="5"/>
        <v>34.182918210316345</v>
      </c>
      <c r="N29">
        <v>876841.13295659679</v>
      </c>
      <c r="O29">
        <v>387524.89427312778</v>
      </c>
      <c r="P29">
        <f t="shared" si="6"/>
        <v>126.43660272297245</v>
      </c>
      <c r="Q29">
        <f t="shared" si="7"/>
        <v>0.21507944531516424</v>
      </c>
      <c r="R29" s="15">
        <f t="shared" si="9"/>
        <v>4292.1731389891274</v>
      </c>
      <c r="U29">
        <f t="shared" si="8"/>
        <v>0.22128482850639666</v>
      </c>
      <c r="V29">
        <f t="shared" si="8"/>
        <v>9.4842118030623538E-3</v>
      </c>
    </row>
    <row r="31" spans="3:22">
      <c r="D31">
        <v>282237.48</v>
      </c>
      <c r="E31">
        <v>371774.67</v>
      </c>
      <c r="F31">
        <v>406585</v>
      </c>
      <c r="G31">
        <v>445084.46124269458</v>
      </c>
      <c r="H31">
        <v>632483.1292989814</v>
      </c>
      <c r="I31">
        <v>700392</v>
      </c>
      <c r="J31">
        <v>774524.92999999993</v>
      </c>
      <c r="K31">
        <v>840384.65467997245</v>
      </c>
      <c r="L31">
        <v>890249.55357142852</v>
      </c>
      <c r="M31">
        <v>876841.13295659679</v>
      </c>
    </row>
    <row r="32" spans="3:22">
      <c r="D32">
        <v>359796.42</v>
      </c>
      <c r="E32">
        <v>407505.45</v>
      </c>
      <c r="F32">
        <v>468062</v>
      </c>
      <c r="G32">
        <v>494682.09942638618</v>
      </c>
      <c r="H32">
        <v>432139.76491331181</v>
      </c>
      <c r="I32">
        <v>329172.72000000003</v>
      </c>
      <c r="J32">
        <v>306963.84000000003</v>
      </c>
      <c r="K32">
        <v>338611.4362204725</v>
      </c>
      <c r="L32">
        <v>343671.46674246731</v>
      </c>
      <c r="M32">
        <v>387524.89427312778</v>
      </c>
    </row>
  </sheetData>
  <mergeCells count="20">
    <mergeCell ref="L3:L4"/>
    <mergeCell ref="M3:M4"/>
    <mergeCell ref="N3:N4"/>
    <mergeCell ref="O3:O4"/>
    <mergeCell ref="A1:S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  <mergeCell ref="R3:R4"/>
    <mergeCell ref="S3:S4"/>
    <mergeCell ref="J3:J4"/>
    <mergeCell ref="K3:K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铁路推算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2021-06-03T14:05:21Z</dcterms:created>
  <dcterms:modified xsi:type="dcterms:W3CDTF">2021-06-04T06:19:44Z</dcterms:modified>
</cp:coreProperties>
</file>