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4NJ97NS9/"/>
    </mc:Choice>
  </mc:AlternateContent>
  <xr:revisionPtr revIDLastSave="110" documentId="11_7DA8780D11060BB2C504625A1806F3925D0F0D2E" xr6:coauthVersionLast="46" xr6:coauthVersionMax="46" xr10:uidLastSave="{0D5A6A1C-0167-449E-88F6-6DCE4227BF78}"/>
  <bookViews>
    <workbookView xWindow="-98" yWindow="-98" windowWidth="20715" windowHeight="13276" activeTab="1" xr2:uid="{00000000-000D-0000-FFFF-FFFF00000000}"/>
  </bookViews>
  <sheets>
    <sheet name="农业农村" sheetId="13" r:id="rId1"/>
    <sheet name="能源" sheetId="12" r:id="rId2"/>
    <sheet name="农业" sheetId="4" r:id="rId3"/>
    <sheet name="废弃物处置" sheetId="2" r:id="rId4"/>
    <sheet name="土地转换" sheetId="9" r:id="rId5"/>
    <sheet name="工业" sheetId="1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E4" i="12"/>
  <c r="F4" i="12"/>
  <c r="G4" i="12"/>
  <c r="H4" i="12"/>
  <c r="I4" i="12"/>
  <c r="J4" i="12"/>
  <c r="K4" i="12"/>
  <c r="L4" i="12"/>
  <c r="M4" i="12"/>
  <c r="C4" i="12"/>
  <c r="H28" i="11"/>
  <c r="E11" i="11" l="1"/>
  <c r="F11" i="11"/>
  <c r="G11" i="11"/>
  <c r="D11" i="11"/>
  <c r="H11" i="11" s="1"/>
  <c r="I11" i="11" s="1"/>
  <c r="E31" i="11"/>
  <c r="F31" i="11"/>
  <c r="G31" i="11"/>
  <c r="D31" i="11"/>
  <c r="H27" i="11"/>
  <c r="H9" i="11"/>
  <c r="H31" i="11" l="1"/>
  <c r="I31" i="11" s="1"/>
  <c r="H4" i="11"/>
  <c r="I4" i="11" s="1"/>
  <c r="H14" i="11"/>
  <c r="I14" i="11"/>
  <c r="H15" i="11"/>
  <c r="I15" i="11" s="1"/>
  <c r="H16" i="11"/>
  <c r="I16" i="11" s="1"/>
  <c r="H18" i="11"/>
  <c r="I18" i="11" s="1"/>
  <c r="H3" i="11"/>
  <c r="I3" i="11" s="1"/>
  <c r="E20" i="11"/>
  <c r="F20" i="11"/>
  <c r="G20" i="11"/>
  <c r="E21" i="11"/>
  <c r="F21" i="11"/>
  <c r="G21" i="11"/>
  <c r="E22" i="11"/>
  <c r="F22" i="11"/>
  <c r="G22" i="11"/>
  <c r="D21" i="11"/>
  <c r="D22" i="11"/>
  <c r="D20" i="11"/>
  <c r="E5" i="11"/>
  <c r="F5" i="11"/>
  <c r="G5" i="11"/>
  <c r="D5" i="11"/>
  <c r="D60" i="9"/>
  <c r="D58" i="9"/>
  <c r="E56" i="9"/>
  <c r="G56" i="9"/>
  <c r="D56" i="9"/>
  <c r="I38" i="9"/>
  <c r="J38" i="9" s="1"/>
  <c r="E35" i="9"/>
  <c r="E55" i="9" s="1"/>
  <c r="F35" i="9"/>
  <c r="I35" i="9" s="1"/>
  <c r="J35" i="9" s="1"/>
  <c r="G35" i="9"/>
  <c r="G55" i="9" s="1"/>
  <c r="H35" i="9"/>
  <c r="H55" i="9" s="1"/>
  <c r="E36" i="9"/>
  <c r="F36" i="9"/>
  <c r="F56" i="9" s="1"/>
  <c r="G36" i="9"/>
  <c r="H36" i="9"/>
  <c r="H56" i="9" s="1"/>
  <c r="E37" i="9"/>
  <c r="E57" i="9" s="1"/>
  <c r="F37" i="9"/>
  <c r="F57" i="9" s="1"/>
  <c r="G37" i="9"/>
  <c r="G57" i="9" s="1"/>
  <c r="H37" i="9"/>
  <c r="H57" i="9" s="1"/>
  <c r="E38" i="9"/>
  <c r="E58" i="9" s="1"/>
  <c r="F38" i="9"/>
  <c r="F58" i="9" s="1"/>
  <c r="G38" i="9"/>
  <c r="G58" i="9" s="1"/>
  <c r="H38" i="9"/>
  <c r="H58" i="9" s="1"/>
  <c r="E39" i="9"/>
  <c r="E59" i="9" s="1"/>
  <c r="F39" i="9"/>
  <c r="F59" i="9" s="1"/>
  <c r="G39" i="9"/>
  <c r="G59" i="9" s="1"/>
  <c r="H39" i="9"/>
  <c r="H59" i="9" s="1"/>
  <c r="E40" i="9"/>
  <c r="E60" i="9" s="1"/>
  <c r="F40" i="9"/>
  <c r="F60" i="9" s="1"/>
  <c r="G40" i="9"/>
  <c r="G60" i="9" s="1"/>
  <c r="H40" i="9"/>
  <c r="H60" i="9" s="1"/>
  <c r="E41" i="9"/>
  <c r="E61" i="9" s="1"/>
  <c r="F41" i="9"/>
  <c r="F61" i="9" s="1"/>
  <c r="G41" i="9"/>
  <c r="G61" i="9" s="1"/>
  <c r="H41" i="9"/>
  <c r="H61" i="9" s="1"/>
  <c r="D36" i="9"/>
  <c r="D37" i="9"/>
  <c r="D57" i="9" s="1"/>
  <c r="D38" i="9"/>
  <c r="D39" i="9"/>
  <c r="D59" i="9" s="1"/>
  <c r="D40" i="9"/>
  <c r="D41" i="9"/>
  <c r="D61" i="9" s="1"/>
  <c r="D35" i="9"/>
  <c r="D55" i="9" s="1"/>
  <c r="E46" i="9"/>
  <c r="F46" i="9"/>
  <c r="G46" i="9"/>
  <c r="H46" i="9"/>
  <c r="I46" i="9" s="1"/>
  <c r="J46" i="9" s="1"/>
  <c r="E47" i="9"/>
  <c r="F47" i="9"/>
  <c r="I47" i="9" s="1"/>
  <c r="J47" i="9" s="1"/>
  <c r="G47" i="9"/>
  <c r="H47" i="9"/>
  <c r="E48" i="9"/>
  <c r="I48" i="9" s="1"/>
  <c r="J48" i="9" s="1"/>
  <c r="F48" i="9"/>
  <c r="G48" i="9"/>
  <c r="H48" i="9"/>
  <c r="E49" i="9"/>
  <c r="F49" i="9"/>
  <c r="G49" i="9"/>
  <c r="H49" i="9"/>
  <c r="I49" i="9" s="1"/>
  <c r="J49" i="9" s="1"/>
  <c r="E50" i="9"/>
  <c r="I50" i="9" s="1"/>
  <c r="J50" i="9" s="1"/>
  <c r="F50" i="9"/>
  <c r="G50" i="9"/>
  <c r="H50" i="9"/>
  <c r="E51" i="9"/>
  <c r="F51" i="9"/>
  <c r="G51" i="9"/>
  <c r="H51" i="9"/>
  <c r="E52" i="9"/>
  <c r="I52" i="9" s="1"/>
  <c r="J52" i="9" s="1"/>
  <c r="F52" i="9"/>
  <c r="G52" i="9"/>
  <c r="H52" i="9"/>
  <c r="D49" i="9"/>
  <c r="D47" i="9"/>
  <c r="D51" i="9"/>
  <c r="D52" i="9"/>
  <c r="D50" i="9"/>
  <c r="D48" i="9"/>
  <c r="D46" i="9"/>
  <c r="I26" i="9"/>
  <c r="J26" i="9" s="1"/>
  <c r="I27" i="9"/>
  <c r="J27" i="9" s="1"/>
  <c r="I28" i="9"/>
  <c r="J28" i="9" s="1"/>
  <c r="I29" i="9"/>
  <c r="J29" i="9"/>
  <c r="I30" i="9"/>
  <c r="J30" i="9" s="1"/>
  <c r="I31" i="9"/>
  <c r="J31" i="9" s="1"/>
  <c r="I32" i="9"/>
  <c r="J32" i="9" s="1"/>
  <c r="I25" i="9"/>
  <c r="J25" i="9" s="1"/>
  <c r="I20" i="9"/>
  <c r="J20" i="9" s="1"/>
  <c r="I21" i="9"/>
  <c r="J21" i="9" s="1"/>
  <c r="I22" i="9"/>
  <c r="J22" i="9" s="1"/>
  <c r="I23" i="9"/>
  <c r="J23" i="9" s="1"/>
  <c r="I19" i="9"/>
  <c r="J19" i="9" s="1"/>
  <c r="I10" i="9"/>
  <c r="J10" i="9" s="1"/>
  <c r="I6" i="9"/>
  <c r="J6" i="9" s="1"/>
  <c r="I5" i="9"/>
  <c r="J5" i="9" s="1"/>
  <c r="I61" i="9" l="1"/>
  <c r="J61" i="9" s="1"/>
  <c r="I60" i="9"/>
  <c r="J60" i="9" s="1"/>
  <c r="I59" i="9"/>
  <c r="J59" i="9" s="1"/>
  <c r="I58" i="9"/>
  <c r="J58" i="9" s="1"/>
  <c r="I57" i="9"/>
  <c r="J57" i="9" s="1"/>
  <c r="I56" i="9"/>
  <c r="J56" i="9" s="1"/>
  <c r="F55" i="9"/>
  <c r="I55" i="9" s="1"/>
  <c r="J55" i="9" s="1"/>
  <c r="I40" i="9"/>
  <c r="J40" i="9" s="1"/>
  <c r="I51" i="9"/>
  <c r="J51" i="9" s="1"/>
  <c r="I39" i="9"/>
  <c r="J39" i="9" s="1"/>
  <c r="I36" i="9"/>
  <c r="J36" i="9" s="1"/>
  <c r="I41" i="9"/>
  <c r="J41" i="9" s="1"/>
  <c r="I37" i="9"/>
  <c r="J37" i="9" s="1"/>
  <c r="H5" i="11"/>
  <c r="I5" i="11" s="1"/>
  <c r="H20" i="11"/>
  <c r="I20" i="11" s="1"/>
  <c r="H22" i="11"/>
  <c r="H21" i="11"/>
  <c r="I21" i="11" s="1"/>
  <c r="I22" i="11"/>
  <c r="H93" i="4" l="1"/>
  <c r="D93" i="4"/>
  <c r="E93" i="4"/>
  <c r="F93" i="4"/>
  <c r="G93" i="4"/>
  <c r="C93" i="4"/>
  <c r="B111" i="4"/>
  <c r="B108" i="4"/>
  <c r="K104" i="4"/>
  <c r="K109" i="4" s="1"/>
  <c r="L104" i="4"/>
  <c r="L106" i="4" s="1"/>
  <c r="M104" i="4"/>
  <c r="M106" i="4" s="1"/>
  <c r="N104" i="4"/>
  <c r="N106" i="4" s="1"/>
  <c r="O104" i="4"/>
  <c r="O106" i="4" s="1"/>
  <c r="P104" i="4"/>
  <c r="P106" i="4" s="1"/>
  <c r="Q104" i="4"/>
  <c r="Q106" i="4" s="1"/>
  <c r="R104" i="4"/>
  <c r="R109" i="4" s="1"/>
  <c r="S104" i="4"/>
  <c r="S109" i="4" s="1"/>
  <c r="T104" i="4"/>
  <c r="T106" i="4" s="1"/>
  <c r="U104" i="4"/>
  <c r="U106" i="4" s="1"/>
  <c r="V104" i="4"/>
  <c r="V106" i="4" s="1"/>
  <c r="W104" i="4"/>
  <c r="W106" i="4" s="1"/>
  <c r="X104" i="4"/>
  <c r="X106" i="4" s="1"/>
  <c r="Y104" i="4"/>
  <c r="Y106" i="4" s="1"/>
  <c r="Z104" i="4"/>
  <c r="Z109" i="4" s="1"/>
  <c r="AA104" i="4"/>
  <c r="AA109" i="4" s="1"/>
  <c r="AB104" i="4"/>
  <c r="AB106" i="4" s="1"/>
  <c r="AC104" i="4"/>
  <c r="AC106" i="4" s="1"/>
  <c r="AD104" i="4"/>
  <c r="AD106" i="4" s="1"/>
  <c r="AE104" i="4"/>
  <c r="AE106" i="4" s="1"/>
  <c r="AF104" i="4"/>
  <c r="AF106" i="4" s="1"/>
  <c r="AG104" i="4"/>
  <c r="AG106" i="4" s="1"/>
  <c r="AH104" i="4"/>
  <c r="AH109" i="4" s="1"/>
  <c r="AI104" i="4"/>
  <c r="AI109" i="4" s="1"/>
  <c r="AJ104" i="4"/>
  <c r="AJ106" i="4" s="1"/>
  <c r="AK104" i="4"/>
  <c r="AK106" i="4" s="1"/>
  <c r="AL104" i="4"/>
  <c r="AL106" i="4" s="1"/>
  <c r="AM104" i="4"/>
  <c r="AM106" i="4" s="1"/>
  <c r="AN104" i="4"/>
  <c r="AN106" i="4" s="1"/>
  <c r="AO104" i="4"/>
  <c r="AO106" i="4" s="1"/>
  <c r="AP104" i="4"/>
  <c r="AP109" i="4" s="1"/>
  <c r="AQ104" i="4"/>
  <c r="AQ109" i="4" s="1"/>
  <c r="B105" i="4"/>
  <c r="D104" i="4"/>
  <c r="D106" i="4" s="1"/>
  <c r="E104" i="4"/>
  <c r="E106" i="4" s="1"/>
  <c r="G104" i="4"/>
  <c r="G106" i="4" s="1"/>
  <c r="H104" i="4"/>
  <c r="H106" i="4" s="1"/>
  <c r="I104" i="4"/>
  <c r="I106" i="4" s="1"/>
  <c r="F104" i="4"/>
  <c r="F106" i="4" s="1"/>
  <c r="J104" i="4"/>
  <c r="J109" i="4" s="1"/>
  <c r="C104" i="4"/>
  <c r="C106" i="4" s="1"/>
  <c r="I107" i="4" l="1"/>
  <c r="AO107" i="4"/>
  <c r="AN107" i="4"/>
  <c r="AF107" i="4"/>
  <c r="X107" i="4"/>
  <c r="P107" i="4"/>
  <c r="AQ112" i="4"/>
  <c r="Q109" i="4"/>
  <c r="AM107" i="4"/>
  <c r="AE107" i="4"/>
  <c r="AI112" i="4"/>
  <c r="I109" i="4"/>
  <c r="AG107" i="4"/>
  <c r="Y109" i="4"/>
  <c r="AA112" i="4"/>
  <c r="AQ106" i="4"/>
  <c r="AQ107" i="4" s="1"/>
  <c r="H107" i="4"/>
  <c r="S112" i="4"/>
  <c r="AI106" i="4"/>
  <c r="K112" i="4"/>
  <c r="AA106" i="4"/>
  <c r="AA107" i="4" s="1"/>
  <c r="AO109" i="4"/>
  <c r="S106" i="4"/>
  <c r="S107" i="4" s="1"/>
  <c r="Y107" i="4"/>
  <c r="AG109" i="4"/>
  <c r="K106" i="4"/>
  <c r="K107" i="4" s="1"/>
  <c r="Q107" i="4"/>
  <c r="W107" i="4"/>
  <c r="O107" i="4"/>
  <c r="AL107" i="4"/>
  <c r="AD107" i="4"/>
  <c r="V107" i="4"/>
  <c r="N107" i="4"/>
  <c r="E107" i="4"/>
  <c r="D107" i="4"/>
  <c r="AK107" i="4"/>
  <c r="AC107" i="4"/>
  <c r="U107" i="4"/>
  <c r="M107" i="4"/>
  <c r="AI107" i="4"/>
  <c r="AJ107" i="4"/>
  <c r="L107" i="4"/>
  <c r="AB107" i="4"/>
  <c r="F107" i="4"/>
  <c r="C107" i="4"/>
  <c r="T107" i="4"/>
  <c r="AP112" i="4"/>
  <c r="AH112" i="4"/>
  <c r="Z112" i="4"/>
  <c r="R112" i="4"/>
  <c r="J112" i="4"/>
  <c r="AN109" i="4"/>
  <c r="AF109" i="4"/>
  <c r="X109" i="4"/>
  <c r="P109" i="4"/>
  <c r="H109" i="4"/>
  <c r="AP106" i="4"/>
  <c r="AP107" i="4" s="1"/>
  <c r="AH106" i="4"/>
  <c r="AH107" i="4" s="1"/>
  <c r="Z106" i="4"/>
  <c r="Z107" i="4" s="1"/>
  <c r="R106" i="4"/>
  <c r="R107" i="4" s="1"/>
  <c r="J106" i="4"/>
  <c r="J107" i="4" s="1"/>
  <c r="AO112" i="4"/>
  <c r="AG112" i="4"/>
  <c r="Y112" i="4"/>
  <c r="Q112" i="4"/>
  <c r="I112" i="4"/>
  <c r="AM109" i="4"/>
  <c r="AE109" i="4"/>
  <c r="W109" i="4"/>
  <c r="O109" i="4"/>
  <c r="G109" i="4"/>
  <c r="AN112" i="4"/>
  <c r="AF112" i="4"/>
  <c r="X112" i="4"/>
  <c r="P112" i="4"/>
  <c r="H112" i="4"/>
  <c r="AL109" i="4"/>
  <c r="AD109" i="4"/>
  <c r="V109" i="4"/>
  <c r="N109" i="4"/>
  <c r="F109" i="4"/>
  <c r="G112" i="4"/>
  <c r="AM112" i="4"/>
  <c r="AE112" i="4"/>
  <c r="W112" i="4"/>
  <c r="O112" i="4"/>
  <c r="AK109" i="4"/>
  <c r="AC109" i="4"/>
  <c r="U109" i="4"/>
  <c r="M109" i="4"/>
  <c r="E109" i="4"/>
  <c r="F112" i="4"/>
  <c r="AL112" i="4"/>
  <c r="AD112" i="4"/>
  <c r="V112" i="4"/>
  <c r="N112" i="4"/>
  <c r="C109" i="4"/>
  <c r="F110" i="4" s="1"/>
  <c r="AJ109" i="4"/>
  <c r="AB109" i="4"/>
  <c r="T109" i="4"/>
  <c r="L109" i="4"/>
  <c r="D109" i="4"/>
  <c r="E112" i="4"/>
  <c r="AK112" i="4"/>
  <c r="AC112" i="4"/>
  <c r="U112" i="4"/>
  <c r="M112" i="4"/>
  <c r="C112" i="4"/>
  <c r="C113" i="4" s="1"/>
  <c r="D112" i="4"/>
  <c r="AJ112" i="4"/>
  <c r="AB112" i="4"/>
  <c r="T112" i="4"/>
  <c r="L112" i="4"/>
  <c r="G107" i="4"/>
  <c r="E13" i="9"/>
  <c r="E14" i="9"/>
  <c r="F14" i="9"/>
  <c r="G14" i="9"/>
  <c r="H14" i="9"/>
  <c r="D14" i="9"/>
  <c r="I14" i="9" s="1"/>
  <c r="J14" i="9" s="1"/>
  <c r="E7" i="9"/>
  <c r="F7" i="9"/>
  <c r="F13" i="9" s="1"/>
  <c r="G7" i="9"/>
  <c r="G13" i="9" s="1"/>
  <c r="H7" i="9"/>
  <c r="H13" i="9" s="1"/>
  <c r="E8" i="9"/>
  <c r="F8" i="9"/>
  <c r="G8" i="9"/>
  <c r="H8" i="9"/>
  <c r="D8" i="9"/>
  <c r="D7" i="9"/>
  <c r="D95" i="4"/>
  <c r="E95" i="4"/>
  <c r="F95" i="4"/>
  <c r="G95" i="4"/>
  <c r="C95" i="4"/>
  <c r="D90" i="4"/>
  <c r="E90" i="4"/>
  <c r="F90" i="4"/>
  <c r="G90" i="4"/>
  <c r="C90" i="4"/>
  <c r="C85" i="4"/>
  <c r="C89" i="4" s="1"/>
  <c r="D85" i="4"/>
  <c r="D89" i="4" s="1"/>
  <c r="E85" i="4"/>
  <c r="E89" i="4" s="1"/>
  <c r="F85" i="4"/>
  <c r="F89" i="4" s="1"/>
  <c r="G85" i="4"/>
  <c r="G89" i="4" s="1"/>
  <c r="I8" i="9" l="1"/>
  <c r="J8" i="9" s="1"/>
  <c r="I7" i="9"/>
  <c r="J7" i="9" s="1"/>
  <c r="I13" i="9"/>
  <c r="J13" i="9" s="1"/>
  <c r="AH110" i="4"/>
  <c r="AQ110" i="4"/>
  <c r="P110" i="4"/>
  <c r="X110" i="4"/>
  <c r="D110" i="4"/>
  <c r="O110" i="4"/>
  <c r="AI110" i="4"/>
  <c r="AG110" i="4"/>
  <c r="S110" i="4"/>
  <c r="L110" i="4"/>
  <c r="AL110" i="4"/>
  <c r="W110" i="4"/>
  <c r="AO110" i="4"/>
  <c r="AE110" i="4"/>
  <c r="T110" i="4"/>
  <c r="J110" i="4"/>
  <c r="C110" i="4"/>
  <c r="E110" i="4"/>
  <c r="I110" i="4"/>
  <c r="R110" i="4"/>
  <c r="AP110" i="4"/>
  <c r="AC110" i="4"/>
  <c r="Q110" i="4"/>
  <c r="Y110" i="4"/>
  <c r="H110" i="4"/>
  <c r="D113" i="4"/>
  <c r="AL113" i="4"/>
  <c r="W113" i="4"/>
  <c r="AF110" i="4"/>
  <c r="AN110" i="4"/>
  <c r="AD110" i="4"/>
  <c r="AJ113" i="4"/>
  <c r="AD113" i="4"/>
  <c r="O113" i="4"/>
  <c r="AO113" i="4"/>
  <c r="F113" i="4"/>
  <c r="AE113" i="4"/>
  <c r="H113" i="4"/>
  <c r="K113" i="4"/>
  <c r="M113" i="4"/>
  <c r="AB110" i="4"/>
  <c r="AM113" i="4"/>
  <c r="P113" i="4"/>
  <c r="AM110" i="4"/>
  <c r="J113" i="4"/>
  <c r="U113" i="4"/>
  <c r="AJ110" i="4"/>
  <c r="M110" i="4"/>
  <c r="G113" i="4"/>
  <c r="X113" i="4"/>
  <c r="I113" i="4"/>
  <c r="R113" i="4"/>
  <c r="AI113" i="4"/>
  <c r="L113" i="4"/>
  <c r="AC113" i="4"/>
  <c r="U110" i="4"/>
  <c r="AF113" i="4"/>
  <c r="Q113" i="4"/>
  <c r="Z113" i="4"/>
  <c r="AQ113" i="4"/>
  <c r="T113" i="4"/>
  <c r="AK113" i="4"/>
  <c r="N113" i="4"/>
  <c r="N110" i="4"/>
  <c r="AN113" i="4"/>
  <c r="Y113" i="4"/>
  <c r="AH113" i="4"/>
  <c r="K110" i="4"/>
  <c r="Z110" i="4"/>
  <c r="AB113" i="4"/>
  <c r="E113" i="4"/>
  <c r="V113" i="4"/>
  <c r="AK110" i="4"/>
  <c r="V110" i="4"/>
  <c r="G110" i="4"/>
  <c r="AG113" i="4"/>
  <c r="AP113" i="4"/>
  <c r="AA110" i="4"/>
  <c r="S113" i="4"/>
  <c r="AA113" i="4"/>
  <c r="D88" i="4"/>
  <c r="E88" i="4"/>
  <c r="F88" i="4"/>
  <c r="G88" i="4"/>
  <c r="C88" i="4"/>
  <c r="D99" i="4" l="1"/>
  <c r="E99" i="4"/>
  <c r="F99" i="4"/>
  <c r="G99" i="4"/>
  <c r="D100" i="4"/>
  <c r="E100" i="4"/>
  <c r="F100" i="4"/>
  <c r="G100" i="4"/>
  <c r="C100" i="4"/>
  <c r="C99" i="4"/>
  <c r="D55" i="4"/>
  <c r="D105" i="4" s="1"/>
  <c r="E55" i="4"/>
  <c r="E105" i="4" s="1"/>
  <c r="F55" i="4"/>
  <c r="F105" i="4" s="1"/>
  <c r="G55" i="4"/>
  <c r="G105" i="4" s="1"/>
  <c r="D56" i="4"/>
  <c r="D108" i="4" s="1"/>
  <c r="E56" i="4"/>
  <c r="E108" i="4" s="1"/>
  <c r="F56" i="4"/>
  <c r="F108" i="4" s="1"/>
  <c r="G56" i="4"/>
  <c r="G108" i="4" s="1"/>
  <c r="D57" i="4"/>
  <c r="D111" i="4" s="1"/>
  <c r="E57" i="4"/>
  <c r="E111" i="4" s="1"/>
  <c r="F57" i="4"/>
  <c r="F111" i="4" s="1"/>
  <c r="G57" i="4"/>
  <c r="G111" i="4" s="1"/>
  <c r="C57" i="4"/>
  <c r="C111" i="4" s="1"/>
  <c r="C56" i="4"/>
  <c r="C108" i="4" s="1"/>
  <c r="C55" i="4"/>
  <c r="C105" i="4" s="1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D74" i="4"/>
  <c r="E74" i="4"/>
  <c r="F74" i="4"/>
  <c r="G74" i="4"/>
  <c r="C74" i="4"/>
  <c r="G42" i="4"/>
  <c r="F42" i="4"/>
  <c r="E42" i="4"/>
  <c r="D42" i="4"/>
  <c r="C42" i="4"/>
  <c r="G34" i="4"/>
  <c r="F34" i="4"/>
  <c r="E34" i="4"/>
  <c r="D34" i="4"/>
  <c r="C34" i="4"/>
  <c r="D26" i="4"/>
  <c r="E26" i="4"/>
  <c r="F26" i="4"/>
  <c r="G26" i="4"/>
  <c r="C26" i="4"/>
  <c r="D10" i="4"/>
  <c r="E10" i="4"/>
  <c r="F10" i="4"/>
  <c r="G10" i="4"/>
  <c r="C10" i="4"/>
  <c r="H5" i="4"/>
  <c r="I5" i="4" s="1"/>
  <c r="H6" i="4"/>
  <c r="I6" i="4" s="1"/>
  <c r="H7" i="4"/>
  <c r="I7" i="4" s="1"/>
  <c r="H8" i="4"/>
  <c r="I8" i="4" s="1"/>
  <c r="H9" i="4"/>
  <c r="I9" i="4" s="1"/>
  <c r="H20" i="4"/>
  <c r="I20" i="4" s="1"/>
  <c r="H21" i="4"/>
  <c r="I21" i="4" s="1"/>
  <c r="H22" i="4"/>
  <c r="I22" i="4" s="1"/>
  <c r="H23" i="4"/>
  <c r="I23" i="4" s="1"/>
  <c r="H24" i="4"/>
  <c r="I24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6" i="4"/>
  <c r="I36" i="4" s="1"/>
  <c r="H37" i="4"/>
  <c r="I37" i="4" s="1"/>
  <c r="H38" i="4"/>
  <c r="H39" i="4"/>
  <c r="I39" i="4" s="1"/>
  <c r="H40" i="4"/>
  <c r="I40" i="4" s="1"/>
  <c r="H41" i="4"/>
  <c r="I41" i="4" s="1"/>
  <c r="H4" i="4"/>
  <c r="I4" i="4" s="1"/>
  <c r="D12" i="4"/>
  <c r="E12" i="4"/>
  <c r="F12" i="4"/>
  <c r="F44" i="4" s="1"/>
  <c r="G12" i="4"/>
  <c r="D13" i="4"/>
  <c r="D45" i="4" s="1"/>
  <c r="E13" i="4"/>
  <c r="F13" i="4"/>
  <c r="G13" i="4"/>
  <c r="D14" i="4"/>
  <c r="D46" i="4" s="1"/>
  <c r="E14" i="4"/>
  <c r="E46" i="4" s="1"/>
  <c r="F14" i="4"/>
  <c r="F46" i="4" s="1"/>
  <c r="G14" i="4"/>
  <c r="G46" i="4" s="1"/>
  <c r="D15" i="4"/>
  <c r="D47" i="4" s="1"/>
  <c r="E15" i="4"/>
  <c r="E47" i="4" s="1"/>
  <c r="F15" i="4"/>
  <c r="F47" i="4" s="1"/>
  <c r="G15" i="4"/>
  <c r="G47" i="4" s="1"/>
  <c r="D16" i="4"/>
  <c r="D48" i="4" s="1"/>
  <c r="E16" i="4"/>
  <c r="E48" i="4" s="1"/>
  <c r="F16" i="4"/>
  <c r="F48" i="4" s="1"/>
  <c r="G16" i="4"/>
  <c r="G48" i="4" s="1"/>
  <c r="D17" i="4"/>
  <c r="D62" i="4" s="1"/>
  <c r="D67" i="4" s="1"/>
  <c r="E17" i="4"/>
  <c r="E49" i="4" s="1"/>
  <c r="F17" i="4"/>
  <c r="F49" i="4" s="1"/>
  <c r="G17" i="4"/>
  <c r="G49" i="4" s="1"/>
  <c r="C13" i="4"/>
  <c r="C14" i="4"/>
  <c r="C46" i="4" s="1"/>
  <c r="C15" i="4"/>
  <c r="C47" i="4" s="1"/>
  <c r="C16" i="4"/>
  <c r="C17" i="4"/>
  <c r="C12" i="4"/>
  <c r="H99" i="4" l="1"/>
  <c r="I99" i="4" s="1"/>
  <c r="D80" i="4"/>
  <c r="H100" i="4"/>
  <c r="I100" i="4" s="1"/>
  <c r="C60" i="4"/>
  <c r="G80" i="4"/>
  <c r="F58" i="4"/>
  <c r="H74" i="4"/>
  <c r="H79" i="4"/>
  <c r="G60" i="4"/>
  <c r="G65" i="4" s="1"/>
  <c r="F60" i="4"/>
  <c r="F65" i="4" s="1"/>
  <c r="F18" i="4"/>
  <c r="F50" i="4" s="1"/>
  <c r="H10" i="4"/>
  <c r="I10" i="4" s="1"/>
  <c r="E18" i="4"/>
  <c r="E50" i="4" s="1"/>
  <c r="D18" i="4"/>
  <c r="D50" i="4" s="1"/>
  <c r="H77" i="4"/>
  <c r="H76" i="4"/>
  <c r="H26" i="4"/>
  <c r="I26" i="4" s="1"/>
  <c r="E60" i="4"/>
  <c r="E65" i="4" s="1"/>
  <c r="D60" i="4"/>
  <c r="D65" i="4" s="1"/>
  <c r="E58" i="4"/>
  <c r="D49" i="4"/>
  <c r="F80" i="4"/>
  <c r="C18" i="4"/>
  <c r="C50" i="4" s="1"/>
  <c r="H75" i="4"/>
  <c r="C80" i="4"/>
  <c r="H78" i="4"/>
  <c r="F61" i="4"/>
  <c r="F66" i="4" s="1"/>
  <c r="C65" i="4"/>
  <c r="H17" i="4"/>
  <c r="I17" i="4" s="1"/>
  <c r="G44" i="4"/>
  <c r="C58" i="4"/>
  <c r="C62" i="4"/>
  <c r="C67" i="4" s="1"/>
  <c r="G61" i="4"/>
  <c r="G66" i="4" s="1"/>
  <c r="H47" i="4"/>
  <c r="I47" i="4" s="1"/>
  <c r="E44" i="4"/>
  <c r="G18" i="4"/>
  <c r="G50" i="4" s="1"/>
  <c r="E61" i="4"/>
  <c r="E66" i="4" s="1"/>
  <c r="H14" i="4"/>
  <c r="I14" i="4" s="1"/>
  <c r="D44" i="4"/>
  <c r="H12" i="4"/>
  <c r="I12" i="4" s="1"/>
  <c r="H34" i="4"/>
  <c r="I34" i="4" s="1"/>
  <c r="E80" i="4"/>
  <c r="D61" i="4"/>
  <c r="D66" i="4" s="1"/>
  <c r="H42" i="4"/>
  <c r="I42" i="4" s="1"/>
  <c r="G62" i="4"/>
  <c r="G67" i="4" s="1"/>
  <c r="C44" i="4"/>
  <c r="D58" i="4"/>
  <c r="F62" i="4"/>
  <c r="F67" i="4" s="1"/>
  <c r="C49" i="4"/>
  <c r="H49" i="4" s="1"/>
  <c r="I49" i="4" s="1"/>
  <c r="E62" i="4"/>
  <c r="E67" i="4" s="1"/>
  <c r="H16" i="4"/>
  <c r="I16" i="4" s="1"/>
  <c r="C48" i="4"/>
  <c r="C61" i="4"/>
  <c r="C66" i="4" s="1"/>
  <c r="G58" i="4"/>
  <c r="H46" i="4"/>
  <c r="I46" i="4" s="1"/>
  <c r="H13" i="4"/>
  <c r="I13" i="4" s="1"/>
  <c r="C45" i="4"/>
  <c r="G45" i="4"/>
  <c r="H15" i="4"/>
  <c r="I15" i="4" s="1"/>
  <c r="F45" i="4"/>
  <c r="E45" i="4"/>
  <c r="H80" i="4" l="1"/>
  <c r="H67" i="4"/>
  <c r="I67" i="4" s="1"/>
  <c r="H66" i="4"/>
  <c r="I66" i="4" s="1"/>
  <c r="H18" i="4"/>
  <c r="I18" i="4" s="1"/>
  <c r="H50" i="4"/>
  <c r="I50" i="4" s="1"/>
  <c r="H44" i="4"/>
  <c r="I44" i="4" s="1"/>
  <c r="E63" i="4"/>
  <c r="E68" i="4" s="1"/>
  <c r="F63" i="4"/>
  <c r="F68" i="4" s="1"/>
  <c r="G63" i="4"/>
  <c r="G68" i="4" s="1"/>
  <c r="H48" i="4"/>
  <c r="I48" i="4" s="1"/>
  <c r="H65" i="4"/>
  <c r="I65" i="4" s="1"/>
  <c r="D63" i="4"/>
  <c r="D68" i="4" s="1"/>
  <c r="C63" i="4"/>
  <c r="C68" i="4" s="1"/>
  <c r="H45" i="4"/>
  <c r="I45" i="4" s="1"/>
  <c r="H68" i="4" l="1"/>
  <c r="I68" i="4" s="1"/>
  <c r="H7" i="2" l="1"/>
  <c r="H20" i="2"/>
  <c r="H24" i="2"/>
  <c r="G4" i="2"/>
  <c r="H4" i="2" s="1"/>
  <c r="G5" i="2"/>
  <c r="H5" i="2" s="1"/>
  <c r="G6" i="2"/>
  <c r="H6" i="2" s="1"/>
  <c r="G7" i="2"/>
  <c r="G9" i="2"/>
  <c r="H9" i="2" s="1"/>
  <c r="G20" i="2"/>
  <c r="G21" i="2"/>
  <c r="H21" i="2" s="1"/>
  <c r="G24" i="2"/>
  <c r="G3" i="2"/>
  <c r="H3" i="2" s="1"/>
  <c r="F22" i="2"/>
  <c r="F23" i="2"/>
  <c r="E23" i="2"/>
  <c r="D23" i="2"/>
  <c r="C23" i="2"/>
  <c r="C22" i="2" s="1"/>
  <c r="C29" i="2" l="1"/>
  <c r="C30" i="2"/>
  <c r="G23" i="2"/>
  <c r="H23" i="2" s="1"/>
  <c r="E22" i="2"/>
  <c r="E29" i="2" s="1"/>
  <c r="D22" i="2"/>
  <c r="D19" i="2"/>
  <c r="E19" i="2"/>
  <c r="E30" i="2" s="1"/>
  <c r="F19" i="2"/>
  <c r="C19" i="2"/>
  <c r="D13" i="2"/>
  <c r="E13" i="2"/>
  <c r="F13" i="2"/>
  <c r="C13" i="2"/>
  <c r="F27" i="2" l="1"/>
  <c r="F31" i="2"/>
  <c r="F28" i="2"/>
  <c r="F30" i="2"/>
  <c r="G22" i="2"/>
  <c r="H22" i="2" s="1"/>
  <c r="E31" i="2"/>
  <c r="E28" i="2"/>
  <c r="E27" i="2"/>
  <c r="D28" i="2"/>
  <c r="D27" i="2"/>
  <c r="D31" i="2"/>
  <c r="G13" i="2"/>
  <c r="H13" i="2" s="1"/>
  <c r="C31" i="2"/>
  <c r="G19" i="2"/>
  <c r="H19" i="2" s="1"/>
  <c r="C27" i="2"/>
  <c r="C28" i="2"/>
  <c r="G28" i="2" s="1"/>
  <c r="H28" i="2" s="1"/>
  <c r="D29" i="2"/>
  <c r="G29" i="2" s="1"/>
  <c r="H29" i="2" s="1"/>
  <c r="F29" i="2"/>
  <c r="D30" i="2"/>
  <c r="G30" i="2" s="1"/>
  <c r="H30" i="2" s="1"/>
  <c r="D12" i="2"/>
  <c r="E12" i="2"/>
  <c r="F12" i="2"/>
  <c r="C12" i="2"/>
  <c r="G27" i="2" l="1"/>
  <c r="H27" i="2" s="1"/>
  <c r="G12" i="2"/>
  <c r="H12" i="2" s="1"/>
  <c r="G31" i="2"/>
  <c r="H31" i="2" s="1"/>
  <c r="D15" i="2"/>
  <c r="E15" i="2"/>
  <c r="F15" i="2"/>
  <c r="C15" i="2"/>
  <c r="D8" i="2"/>
  <c r="D14" i="2" s="1"/>
  <c r="E8" i="2"/>
  <c r="E14" i="2" s="1"/>
  <c r="F8" i="2"/>
  <c r="F14" i="2" s="1"/>
  <c r="C8" i="2"/>
  <c r="G8" i="2" l="1"/>
  <c r="H8" i="2" s="1"/>
  <c r="C14" i="2"/>
  <c r="G14" i="2" s="1"/>
  <c r="H14" i="2" s="1"/>
  <c r="G15" i="2"/>
  <c r="H15" i="2" s="1"/>
  <c r="M5" i="12" l="1"/>
  <c r="M6" i="12" s="1"/>
  <c r="C5" i="12" l="1"/>
  <c r="C6" i="12" s="1"/>
  <c r="D5" i="12" l="1"/>
  <c r="D6" i="12" s="1"/>
  <c r="E5" i="12" l="1"/>
  <c r="E6" i="12" s="1"/>
  <c r="F5" i="12" l="1"/>
  <c r="F6" i="12" s="1"/>
  <c r="G5" i="12" l="1"/>
  <c r="G6" i="12" s="1"/>
  <c r="H5" i="12" l="1"/>
  <c r="H6" i="12" s="1"/>
  <c r="I5" i="12" l="1"/>
  <c r="I6" i="12" s="1"/>
  <c r="J5" i="12" l="1"/>
  <c r="J6" i="12" s="1"/>
  <c r="L5" i="12" l="1"/>
  <c r="L6" i="12" s="1"/>
  <c r="K5" i="12"/>
  <c r="K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</author>
  </authors>
  <commentList>
    <comment ref="A2" authorId="0" shapeId="0" xr:uid="{118BBAB4-FF4D-4E2C-ADF9-26D456B43B52}">
      <text>
        <r>
          <rPr>
            <b/>
            <sz val="9"/>
            <color indexed="81"/>
            <rFont val="Tahoma"/>
            <family val="2"/>
          </rPr>
          <t>KANG: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HGGothicE"/>
            <family val="3"/>
            <charset val="128"/>
          </rPr>
          <t>数据来源：康杰</t>
        </r>
        <r>
          <rPr>
            <sz val="9"/>
            <color indexed="81"/>
            <rFont val="SimSun-ExtB"/>
            <family val="3"/>
            <charset val="134"/>
          </rPr>
          <t>锋</t>
        </r>
        <r>
          <rPr>
            <sz val="9"/>
            <color indexed="81"/>
            <rFont val="Tahoma"/>
            <family val="2"/>
          </rPr>
          <t xml:space="preserve">, 2016. </t>
        </r>
        <r>
          <rPr>
            <sz val="9"/>
            <color indexed="81"/>
            <rFont val="HGGothicE"/>
            <family val="3"/>
            <charset val="128"/>
          </rPr>
          <t>厦</t>
        </r>
        <r>
          <rPr>
            <sz val="9"/>
            <color indexed="81"/>
            <rFont val="SimSun-ExtB"/>
            <family val="3"/>
            <charset val="134"/>
          </rPr>
          <t>门</t>
        </r>
        <r>
          <rPr>
            <sz val="9"/>
            <color indexed="81"/>
            <rFont val="HGGothicE"/>
            <family val="3"/>
            <charset val="128"/>
          </rPr>
          <t>市</t>
        </r>
        <r>
          <rPr>
            <sz val="9"/>
            <color indexed="81"/>
            <rFont val="Tahoma"/>
            <family val="2"/>
          </rPr>
          <t>2010-2015</t>
        </r>
        <r>
          <rPr>
            <sz val="9"/>
            <color indexed="81"/>
            <rFont val="HGGothicE"/>
            <family val="3"/>
            <charset val="128"/>
          </rPr>
          <t>年能源平衡表重建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3" authorId="0" shapeId="0" xr:uid="{CEA0BE91-B81B-4272-8F60-2EF03B3AE098}">
      <text>
        <r>
          <rPr>
            <b/>
            <sz val="9"/>
            <color indexed="81"/>
            <rFont val="Tahoma"/>
            <family val="2"/>
          </rPr>
          <t>KANG: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HGGothicE"/>
            <family val="3"/>
            <charset val="128"/>
          </rPr>
          <t>康杰</t>
        </r>
        <r>
          <rPr>
            <sz val="9"/>
            <color indexed="81"/>
            <rFont val="SimSun-ExtB"/>
            <family val="3"/>
            <charset val="134"/>
          </rPr>
          <t>锋</t>
        </r>
        <r>
          <rPr>
            <sz val="9"/>
            <color indexed="81"/>
            <rFont val="Tahoma"/>
            <family val="2"/>
          </rPr>
          <t xml:space="preserve">, 2016. EN0 </t>
        </r>
        <r>
          <rPr>
            <sz val="9"/>
            <color indexed="81"/>
            <rFont val="HGGothicE"/>
            <family val="3"/>
            <charset val="128"/>
          </rPr>
          <t>厦</t>
        </r>
        <r>
          <rPr>
            <sz val="9"/>
            <color indexed="81"/>
            <rFont val="SimSun-ExtB"/>
            <family val="3"/>
            <charset val="134"/>
          </rPr>
          <t>门</t>
        </r>
        <r>
          <rPr>
            <sz val="9"/>
            <color indexed="81"/>
            <rFont val="Tahoma"/>
            <family val="2"/>
          </rPr>
          <t>GDP</t>
        </r>
        <r>
          <rPr>
            <sz val="9"/>
            <color indexed="81"/>
            <rFont val="HGGothicE"/>
            <family val="3"/>
            <charset val="128"/>
          </rPr>
          <t>和人口</t>
        </r>
        <r>
          <rPr>
            <sz val="9"/>
            <color indexed="81"/>
            <rFont val="Tahoma"/>
            <family val="2"/>
          </rPr>
          <t>.</t>
        </r>
      </text>
    </comment>
    <comment ref="A6" authorId="0" shapeId="0" xr:uid="{33E6C67A-008D-406F-9E27-22B984869773}">
      <text>
        <r>
          <rPr>
            <b/>
            <sz val="9"/>
            <color indexed="81"/>
            <rFont val="Tahoma"/>
            <family val="2"/>
          </rPr>
          <t>KANG: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HGGothicE"/>
            <family val="3"/>
            <charset val="128"/>
          </rPr>
          <t>康杰</t>
        </r>
        <r>
          <rPr>
            <sz val="9"/>
            <color indexed="81"/>
            <rFont val="SimSun-ExtB"/>
            <family val="3"/>
            <charset val="134"/>
          </rPr>
          <t>锋</t>
        </r>
        <r>
          <rPr>
            <sz val="9"/>
            <color indexed="81"/>
            <rFont val="Tahoma"/>
            <family val="2"/>
          </rPr>
          <t xml:space="preserve">, 2016. EN0 </t>
        </r>
        <r>
          <rPr>
            <sz val="9"/>
            <color indexed="81"/>
            <rFont val="HGGothicE"/>
            <family val="3"/>
            <charset val="128"/>
          </rPr>
          <t>厦</t>
        </r>
        <r>
          <rPr>
            <sz val="9"/>
            <color indexed="81"/>
            <rFont val="SimSun-ExtB"/>
            <family val="3"/>
            <charset val="134"/>
          </rPr>
          <t>门</t>
        </r>
        <r>
          <rPr>
            <sz val="9"/>
            <color indexed="81"/>
            <rFont val="Tahoma"/>
            <family val="2"/>
          </rPr>
          <t>GDP</t>
        </r>
        <r>
          <rPr>
            <sz val="9"/>
            <color indexed="81"/>
            <rFont val="HGGothicE"/>
            <family val="3"/>
            <charset val="128"/>
          </rPr>
          <t>和人口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</author>
  </authors>
  <commentList>
    <comment ref="A8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KANG:</t>
        </r>
        <r>
          <rPr>
            <sz val="9"/>
            <color indexed="81"/>
            <rFont val="宋体"/>
            <family val="3"/>
            <charset val="134"/>
          </rPr>
          <t xml:space="preserve">
数据来源《厦门市水资源公报》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</author>
  </authors>
  <commentList>
    <comment ref="C2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KANG:</t>
        </r>
        <r>
          <rPr>
            <sz val="9"/>
            <color indexed="81"/>
            <rFont val="宋体"/>
            <family val="3"/>
            <charset val="134"/>
          </rPr>
          <t xml:space="preserve">
统计年鉴数据为1.14，参考下一年统计年鉴描述的相应项目增长率，该年份统计数据可能有误，因此根据下一年年鉴数据修正。</t>
        </r>
      </text>
    </comment>
  </commentList>
</comments>
</file>

<file path=xl/sharedStrings.xml><?xml version="1.0" encoding="utf-8"?>
<sst xmlns="http://schemas.openxmlformats.org/spreadsheetml/2006/main" count="389" uniqueCount="196">
  <si>
    <t>万吨</t>
    <phoneticPr fontId="1" type="noConversion"/>
  </si>
  <si>
    <t>%</t>
    <phoneticPr fontId="1" type="noConversion"/>
  </si>
  <si>
    <t>固废产量</t>
    <phoneticPr fontId="1" type="noConversion"/>
  </si>
  <si>
    <t>固废填埋率</t>
    <phoneticPr fontId="1" type="noConversion"/>
  </si>
  <si>
    <t>万吨</t>
    <phoneticPr fontId="1" type="noConversion"/>
  </si>
  <si>
    <t>固废处理</t>
    <phoneticPr fontId="1" type="noConversion"/>
  </si>
  <si>
    <t>固废填埋CH4</t>
    <phoneticPr fontId="1" type="noConversion"/>
  </si>
  <si>
    <t>固废燃烧CO2</t>
    <phoneticPr fontId="1" type="noConversion"/>
  </si>
  <si>
    <t>万吨CO2e</t>
    <phoneticPr fontId="1" type="noConversion"/>
  </si>
  <si>
    <t>固废填埋排放强度</t>
    <phoneticPr fontId="1" type="noConversion"/>
  </si>
  <si>
    <t>固废燃烧排放强度</t>
    <phoneticPr fontId="1" type="noConversion"/>
  </si>
  <si>
    <t>常住人口</t>
    <phoneticPr fontId="1" type="noConversion"/>
  </si>
  <si>
    <t>万人</t>
    <phoneticPr fontId="1" type="noConversion"/>
  </si>
  <si>
    <t>人均固废产量</t>
    <phoneticPr fontId="1" type="noConversion"/>
  </si>
  <si>
    <t>吨/人</t>
    <phoneticPr fontId="1" type="noConversion"/>
  </si>
  <si>
    <t>单位GDP固废产量</t>
    <phoneticPr fontId="1" type="noConversion"/>
  </si>
  <si>
    <t>GDP</t>
    <phoneticPr fontId="1" type="noConversion"/>
  </si>
  <si>
    <t>2015可比亿元</t>
    <phoneticPr fontId="1" type="noConversion"/>
  </si>
  <si>
    <t>吨/万元</t>
    <phoneticPr fontId="1" type="noConversion"/>
  </si>
  <si>
    <t>废水处理</t>
    <phoneticPr fontId="1" type="noConversion"/>
  </si>
  <si>
    <t>污水总量</t>
    <phoneticPr fontId="1" type="noConversion"/>
  </si>
  <si>
    <t>生活污水产生量</t>
    <phoneticPr fontId="1" type="noConversion"/>
  </si>
  <si>
    <t>工业废水产生量</t>
    <phoneticPr fontId="1" type="noConversion"/>
  </si>
  <si>
    <t>亿吨</t>
    <phoneticPr fontId="1" type="noConversion"/>
  </si>
  <si>
    <t>废水处理NO2</t>
    <phoneticPr fontId="1" type="noConversion"/>
  </si>
  <si>
    <t>废水处理CH4</t>
    <phoneticPr fontId="1" type="noConversion"/>
  </si>
  <si>
    <t>万吨CO2e</t>
  </si>
  <si>
    <t>万吨CO2e</t>
    <phoneticPr fontId="1" type="noConversion"/>
  </si>
  <si>
    <t>废水处理排放强度</t>
    <phoneticPr fontId="1" type="noConversion"/>
  </si>
  <si>
    <t>吨CO2e/万吨废水</t>
    <phoneticPr fontId="1" type="noConversion"/>
  </si>
  <si>
    <t>废水处理排放总量</t>
    <phoneticPr fontId="1" type="noConversion"/>
  </si>
  <si>
    <t>#CH4排放强度</t>
    <phoneticPr fontId="1" type="noConversion"/>
  </si>
  <si>
    <t>#NO2排放强度</t>
    <phoneticPr fontId="1" type="noConversion"/>
  </si>
  <si>
    <t>人均废水产量</t>
    <phoneticPr fontId="1" type="noConversion"/>
  </si>
  <si>
    <t>吨/人</t>
    <phoneticPr fontId="1" type="noConversion"/>
  </si>
  <si>
    <t>单位GDP废水产量</t>
    <phoneticPr fontId="1" type="noConversion"/>
  </si>
  <si>
    <t>吨/万元</t>
    <phoneticPr fontId="1" type="noConversion"/>
  </si>
  <si>
    <t>变异系数</t>
    <phoneticPr fontId="1" type="noConversion"/>
  </si>
  <si>
    <t>吨CO2e/吨固废</t>
    <phoneticPr fontId="1" type="noConversion"/>
  </si>
  <si>
    <t>吨CO2e/吨固废</t>
    <phoneticPr fontId="1" type="noConversion"/>
  </si>
  <si>
    <t>平均值</t>
    <phoneticPr fontId="1" type="noConversion"/>
  </si>
  <si>
    <t>奶牛</t>
  </si>
  <si>
    <t>非奶牛</t>
  </si>
  <si>
    <t>水牛</t>
  </si>
  <si>
    <t>山羊</t>
  </si>
  <si>
    <t>猪</t>
  </si>
  <si>
    <t>家禽</t>
  </si>
  <si>
    <t>牲畜存栏量</t>
    <phoneticPr fontId="1" type="noConversion"/>
  </si>
  <si>
    <t>动物肠道发酵CH4排放</t>
    <phoneticPr fontId="1" type="noConversion"/>
  </si>
  <si>
    <t>动物粪便管理N2O排放</t>
    <phoneticPr fontId="1" type="noConversion"/>
  </si>
  <si>
    <t>动物粪便管理CH4排放</t>
    <phoneticPr fontId="1" type="noConversion"/>
  </si>
  <si>
    <t>畜牧业GHG排放</t>
    <phoneticPr fontId="1" type="noConversion"/>
  </si>
  <si>
    <t>万吨CO2e</t>
    <phoneticPr fontId="1" type="noConversion"/>
  </si>
  <si>
    <t>头</t>
    <phoneticPr fontId="1" type="noConversion"/>
  </si>
  <si>
    <t>畜牧业GHG排放强度</t>
    <phoneticPr fontId="1" type="noConversion"/>
  </si>
  <si>
    <t>吨CO2e/头</t>
  </si>
  <si>
    <t>吨CO2e/头</t>
    <phoneticPr fontId="1" type="noConversion"/>
  </si>
  <si>
    <t>总计</t>
    <phoneticPr fontId="1" type="noConversion"/>
  </si>
  <si>
    <t>总计</t>
    <phoneticPr fontId="1" type="noConversion"/>
  </si>
  <si>
    <t>总计</t>
    <phoneticPr fontId="1" type="noConversion"/>
  </si>
  <si>
    <t>畜牧业GHG排放强度</t>
    <phoneticPr fontId="1" type="noConversion"/>
  </si>
  <si>
    <t>牲畜存栏量标准化</t>
    <phoneticPr fontId="1" type="noConversion"/>
  </si>
  <si>
    <t>-</t>
    <phoneticPr fontId="1" type="noConversion"/>
  </si>
  <si>
    <t>聚合</t>
    <phoneticPr fontId="1" type="noConversion"/>
  </si>
  <si>
    <t>牛羊</t>
    <phoneticPr fontId="1" type="noConversion"/>
  </si>
  <si>
    <t>猪</t>
    <phoneticPr fontId="1" type="noConversion"/>
  </si>
  <si>
    <t>家禽</t>
    <phoneticPr fontId="1" type="noConversion"/>
  </si>
  <si>
    <t>牲畜存栏量</t>
    <phoneticPr fontId="1" type="noConversion"/>
  </si>
  <si>
    <t>畜牧业GHG排放量</t>
    <phoneticPr fontId="1" type="noConversion"/>
  </si>
  <si>
    <t>其他</t>
    <phoneticPr fontId="1" type="noConversion"/>
  </si>
  <si>
    <t>*其他牲畜和非奶牛存栏量的相关性检测</t>
    <phoneticPr fontId="1" type="noConversion"/>
  </si>
  <si>
    <t>相关性</t>
    <phoneticPr fontId="1" type="noConversion"/>
  </si>
  <si>
    <t>1 畜牧业</t>
    <phoneticPr fontId="1" type="noConversion"/>
  </si>
  <si>
    <t>2 种植业</t>
    <phoneticPr fontId="1" type="noConversion"/>
  </si>
  <si>
    <t>公顷</t>
    <phoneticPr fontId="1" type="noConversion"/>
  </si>
  <si>
    <t>吨</t>
    <phoneticPr fontId="1" type="noConversion"/>
  </si>
  <si>
    <t>稻田CH4排放</t>
    <phoneticPr fontId="1" type="noConversion"/>
  </si>
  <si>
    <t>农用地N2O排放</t>
    <phoneticPr fontId="1" type="noConversion"/>
  </si>
  <si>
    <t>稻田CH4排放强度</t>
    <phoneticPr fontId="1" type="noConversion"/>
  </si>
  <si>
    <t>农用地N2O排放强度</t>
    <phoneticPr fontId="1" type="noConversion"/>
  </si>
  <si>
    <t>万吨CO2e</t>
    <phoneticPr fontId="1" type="noConversion"/>
  </si>
  <si>
    <t>吨CO2e/公顷</t>
    <phoneticPr fontId="1" type="noConversion"/>
  </si>
  <si>
    <t>吨CO2e/吨化肥氮</t>
    <phoneticPr fontId="1" type="noConversion"/>
  </si>
  <si>
    <t>-</t>
    <phoneticPr fontId="1" type="noConversion"/>
  </si>
  <si>
    <t>-</t>
    <phoneticPr fontId="1" type="noConversion"/>
  </si>
  <si>
    <t>农作物播种面积</t>
    <phoneticPr fontId="1" type="noConversion"/>
  </si>
  <si>
    <t>农作物播种面积</t>
    <phoneticPr fontId="1" type="noConversion"/>
  </si>
  <si>
    <t>亩</t>
    <phoneticPr fontId="1" type="noConversion"/>
  </si>
  <si>
    <t>公顷</t>
    <phoneticPr fontId="1" type="noConversion"/>
  </si>
  <si>
    <t>#水稻面积</t>
    <phoneticPr fontId="1" type="noConversion"/>
  </si>
  <si>
    <t>耕地面积</t>
    <phoneticPr fontId="1" type="noConversion"/>
  </si>
  <si>
    <t>耕地/农作物播种面积</t>
    <phoneticPr fontId="1" type="noConversion"/>
  </si>
  <si>
    <t>水稻/农作物播种面积</t>
    <phoneticPr fontId="1" type="noConversion"/>
  </si>
  <si>
    <t>水稻/耕地面积</t>
    <phoneticPr fontId="1" type="noConversion"/>
  </si>
  <si>
    <t>种植业GHG排放</t>
    <phoneticPr fontId="1" type="noConversion"/>
  </si>
  <si>
    <t>乔木面积</t>
    <phoneticPr fontId="1" type="noConversion"/>
  </si>
  <si>
    <t>乔木蓄积量</t>
    <phoneticPr fontId="1" type="noConversion"/>
  </si>
  <si>
    <t>立方米</t>
    <phoneticPr fontId="1" type="noConversion"/>
  </si>
  <si>
    <t>森林碳汇</t>
    <phoneticPr fontId="1" type="noConversion"/>
  </si>
  <si>
    <t>万吨CO2e</t>
    <phoneticPr fontId="1" type="noConversion"/>
  </si>
  <si>
    <t>△乔木面积</t>
    <phoneticPr fontId="1" type="noConversion"/>
  </si>
  <si>
    <t>△乔木蓄积量</t>
    <phoneticPr fontId="1" type="noConversion"/>
  </si>
  <si>
    <t>碳汇强度</t>
    <phoneticPr fontId="1" type="noConversion"/>
  </si>
  <si>
    <t>#△乔木面积</t>
    <phoneticPr fontId="1" type="noConversion"/>
  </si>
  <si>
    <t>#△乔木蓄积量</t>
    <phoneticPr fontId="1" type="noConversion"/>
  </si>
  <si>
    <t>参数选择及预测</t>
    <phoneticPr fontId="1" type="noConversion"/>
  </si>
  <si>
    <t>牛羊存栏量</t>
    <phoneticPr fontId="1" type="noConversion"/>
  </si>
  <si>
    <t>牛羊存栏量预测</t>
    <phoneticPr fontId="1" type="noConversion"/>
  </si>
  <si>
    <t>头</t>
    <phoneticPr fontId="1" type="noConversion"/>
  </si>
  <si>
    <t>猪存栏量</t>
    <phoneticPr fontId="1" type="noConversion"/>
  </si>
  <si>
    <t>猪存栏量预测</t>
    <phoneticPr fontId="1" type="noConversion"/>
  </si>
  <si>
    <t>家禽存栏量</t>
    <phoneticPr fontId="1" type="noConversion"/>
  </si>
  <si>
    <t>家禽存栏量预测</t>
    <phoneticPr fontId="1" type="noConversion"/>
  </si>
  <si>
    <t>牛羊存栏量预测标准化</t>
    <phoneticPr fontId="1" type="noConversion"/>
  </si>
  <si>
    <t>猪存栏量预测标准化</t>
    <phoneticPr fontId="1" type="noConversion"/>
  </si>
  <si>
    <t>家禽存栏量预测标准化</t>
    <phoneticPr fontId="1" type="noConversion"/>
  </si>
  <si>
    <t>拟合X</t>
    <phoneticPr fontId="1" type="noConversion"/>
  </si>
  <si>
    <t>化肥氮施用量</t>
    <phoneticPr fontId="1" type="noConversion"/>
  </si>
  <si>
    <t>单位耕地面积施肥量</t>
    <phoneticPr fontId="1" type="noConversion"/>
  </si>
  <si>
    <t>吨CO2e/公顷</t>
    <phoneticPr fontId="1" type="noConversion"/>
  </si>
  <si>
    <t>吨CO2e/立方米</t>
    <phoneticPr fontId="1" type="noConversion"/>
  </si>
  <si>
    <t>平均值</t>
    <phoneticPr fontId="1" type="noConversion"/>
  </si>
  <si>
    <t>变异系数</t>
    <phoneticPr fontId="1" type="noConversion"/>
  </si>
  <si>
    <t>乔木林</t>
  </si>
  <si>
    <t>竹林</t>
  </si>
  <si>
    <t>经济林</t>
  </si>
  <si>
    <t>灌木林</t>
  </si>
  <si>
    <t>万吨CO2e</t>
    <phoneticPr fontId="1" type="noConversion"/>
  </si>
  <si>
    <t>公顷</t>
  </si>
  <si>
    <t>立方米</t>
  </si>
  <si>
    <t>乔木林面积</t>
  </si>
  <si>
    <t>乔木林蓄积</t>
  </si>
  <si>
    <t>竹林面积</t>
  </si>
  <si>
    <t>竹林蓄积</t>
  </si>
  <si>
    <t>经济林面积</t>
  </si>
  <si>
    <t>灌木林面积</t>
  </si>
  <si>
    <t>活立木(总)蓄积</t>
  </si>
  <si>
    <t>散生木|四旁树|疏林蓄积</t>
    <phoneticPr fontId="1" type="noConversion"/>
  </si>
  <si>
    <t>散生木|四旁树|疏林</t>
  </si>
  <si>
    <t>碳排放强度</t>
    <phoneticPr fontId="1" type="noConversion"/>
  </si>
  <si>
    <t>碳排放强度</t>
    <phoneticPr fontId="1" type="noConversion"/>
  </si>
  <si>
    <t>△乔木林</t>
  </si>
  <si>
    <t>△竹林</t>
  </si>
  <si>
    <t>△经济林</t>
  </si>
  <si>
    <t>△灌木林</t>
  </si>
  <si>
    <t>△散生木|四旁树|疏林</t>
  </si>
  <si>
    <t>万重量箱</t>
    <phoneticPr fontId="1" type="noConversion"/>
  </si>
  <si>
    <t>平板玻璃产量</t>
    <phoneticPr fontId="1" type="noConversion"/>
  </si>
  <si>
    <t>LED芯片</t>
  </si>
  <si>
    <t>外延片</t>
  </si>
  <si>
    <t>液晶显示器</t>
  </si>
  <si>
    <t>平方米</t>
    <phoneticPr fontId="1" type="noConversion"/>
  </si>
  <si>
    <t>采掘工业生产过程</t>
    <phoneticPr fontId="1" type="noConversion"/>
  </si>
  <si>
    <t>电子工业生产过程</t>
    <phoneticPr fontId="1" type="noConversion"/>
  </si>
  <si>
    <t>万吨CO2e</t>
    <phoneticPr fontId="1" type="noConversion"/>
  </si>
  <si>
    <t>排放强度</t>
    <phoneticPr fontId="1" type="noConversion"/>
  </si>
  <si>
    <t>吨CO2e/重量箱</t>
    <phoneticPr fontId="1" type="noConversion"/>
  </si>
  <si>
    <t>万平方米</t>
    <phoneticPr fontId="1" type="noConversion"/>
  </si>
  <si>
    <t>吨CO2e/平方米</t>
    <phoneticPr fontId="1" type="noConversion"/>
  </si>
  <si>
    <t>万吨CO2e/平方米</t>
    <phoneticPr fontId="1" type="noConversion"/>
  </si>
  <si>
    <t>变异系数</t>
    <phoneticPr fontId="1" type="noConversion"/>
  </si>
  <si>
    <t>规上工业GDP</t>
  </si>
  <si>
    <t>非金属矿物制品业</t>
  </si>
  <si>
    <t>2015可比万元</t>
  </si>
  <si>
    <t>2015可比万元</t>
    <phoneticPr fontId="1" type="noConversion"/>
  </si>
  <si>
    <t>产量-GDP相关性检测</t>
    <phoneticPr fontId="1" type="noConversion"/>
  </si>
  <si>
    <t>相关系数</t>
    <phoneticPr fontId="1" type="noConversion"/>
  </si>
  <si>
    <t>液晶显示器生产强度</t>
    <phoneticPr fontId="1" type="noConversion"/>
  </si>
  <si>
    <t>平方米/万元GDP</t>
    <phoneticPr fontId="1" type="noConversion"/>
  </si>
  <si>
    <t>平板玻璃生产强度</t>
    <phoneticPr fontId="1" type="noConversion"/>
  </si>
  <si>
    <t>电子电器制造业</t>
    <phoneticPr fontId="1" type="noConversion"/>
  </si>
  <si>
    <t>厦门市人口</t>
    <phoneticPr fontId="5"/>
  </si>
  <si>
    <t>单位</t>
    <phoneticPr fontId="5"/>
  </si>
  <si>
    <t>亿千瓦时</t>
  </si>
  <si>
    <t>万人</t>
    <phoneticPr fontId="5"/>
  </si>
  <si>
    <t>人均生活消费用电量</t>
    <phoneticPr fontId="5"/>
  </si>
  <si>
    <t>千瓦时/人</t>
    <phoneticPr fontId="5"/>
  </si>
  <si>
    <t>常住家庭户数</t>
  </si>
  <si>
    <t>万户</t>
  </si>
  <si>
    <t>千瓦时/户</t>
    <phoneticPr fontId="5"/>
  </si>
  <si>
    <t>户均生活消费用电量</t>
    <phoneticPr fontId="5"/>
  </si>
  <si>
    <t>厦门市生活消费用电量</t>
    <phoneticPr fontId="5"/>
  </si>
  <si>
    <t>亩</t>
    <phoneticPr fontId="13"/>
  </si>
  <si>
    <t>全年农作物总播种面积</t>
    <phoneticPr fontId="13"/>
  </si>
  <si>
    <t>单位</t>
    <phoneticPr fontId="13"/>
  </si>
  <si>
    <t>万千瓦时</t>
    <phoneticPr fontId="13"/>
  </si>
  <si>
    <t>农村用电量</t>
    <phoneticPr fontId="13"/>
  </si>
  <si>
    <t>吨</t>
    <phoneticPr fontId="13"/>
  </si>
  <si>
    <t>农用柴油使用量</t>
    <phoneticPr fontId="13"/>
  </si>
  <si>
    <t>数据来源</t>
    <phoneticPr fontId="5"/>
  </si>
  <si>
    <t>数据备注</t>
    <phoneticPr fontId="5"/>
  </si>
  <si>
    <t>NA</t>
    <phoneticPr fontId="5"/>
  </si>
  <si>
    <t>各年份《厦门市水资源公报》</t>
    <phoneticPr fontId="5"/>
  </si>
  <si>
    <t>各年份厦门特区年鉴 &gt; 统计资料 &gt; 农业 &gt; 农业生产情况</t>
    <phoneticPr fontId="5"/>
  </si>
  <si>
    <t>各年份厦门特区年鉴 &gt; 统计资料 &gt; 农业 &gt; 农业主要经济指标情况</t>
    <phoneticPr fontId="5"/>
  </si>
  <si>
    <t>项目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</si>
</sst>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.000_);[Red]\(0.000\)"/>
    <numFmt numFmtId="179" formatCode="0_);[Red]\(0\)"/>
    <numFmt numFmtId="180" formatCode="0_ "/>
    <numFmt numFmtId="181" formatCode="0.0000_ "/>
  </numFmts>
  <fonts count="15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00000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GothicE"/>
      <family val="3"/>
      <charset val="128"/>
    </font>
    <font>
      <sz val="9"/>
      <color indexed="81"/>
      <name val="SimSun-ExtB"/>
      <family val="3"/>
      <charset val="134"/>
    </font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3" borderId="0" xfId="0" applyNumberFormat="1" applyFont="1" applyFill="1">
      <alignment vertical="center"/>
    </xf>
    <xf numFmtId="176" fontId="6" fillId="2" borderId="0" xfId="0" applyNumberFormat="1" applyFont="1" applyFill="1">
      <alignment vertical="center"/>
    </xf>
    <xf numFmtId="0" fontId="12" fillId="0" borderId="0" xfId="1">
      <alignment vertical="center"/>
    </xf>
    <xf numFmtId="0" fontId="14" fillId="0" borderId="0" xfId="1" applyFont="1">
      <alignment vertical="center"/>
    </xf>
    <xf numFmtId="0" fontId="6" fillId="0" borderId="1" xfId="1" applyFont="1" applyFill="1" applyBorder="1">
      <alignment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0" xfId="1" applyFont="1">
      <alignment vertical="center"/>
    </xf>
  </cellXfs>
  <cellStyles count="3">
    <cellStyle name="Normal" xfId="0" builtinId="0"/>
    <cellStyle name="Normal 2" xfId="1" xr:uid="{741E41A4-BE7B-49AD-AD95-E29E416D2108}"/>
    <cellStyle name="常规 2" xfId="2" xr:uid="{6675E867-BBFF-4AB4-AD07-B2B5EC348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农业!$A$105</c:f>
              <c:strCache>
                <c:ptCount val="1"/>
                <c:pt idx="0">
                  <c:v>牛羊存栏量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433770778652671"/>
                  <c:y val="-1.195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农业!$C$104:$G$104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农业!$C$105:$G$105</c:f>
              <c:numCache>
                <c:formatCode>General</c:formatCode>
                <c:ptCount val="5"/>
                <c:pt idx="0">
                  <c:v>31345</c:v>
                </c:pt>
                <c:pt idx="1">
                  <c:v>28857</c:v>
                </c:pt>
                <c:pt idx="2">
                  <c:v>27502</c:v>
                </c:pt>
                <c:pt idx="3">
                  <c:v>26563</c:v>
                </c:pt>
                <c:pt idx="4">
                  <c:v>23869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992-BFBE-F91318DCBD75}"/>
            </c:ext>
          </c:extLst>
        </c:ser>
        <c:ser>
          <c:idx val="1"/>
          <c:order val="1"/>
          <c:tx>
            <c:strRef>
              <c:f>农业!$A$108</c:f>
              <c:strCache>
                <c:ptCount val="1"/>
                <c:pt idx="0">
                  <c:v>猪存栏量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34488188976378"/>
                  <c:y val="-0.15275371828521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农业!$C$104:$G$104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农业!$C$108:$G$108</c:f>
              <c:numCache>
                <c:formatCode>General</c:formatCode>
                <c:ptCount val="5"/>
                <c:pt idx="0">
                  <c:v>378311</c:v>
                </c:pt>
                <c:pt idx="1">
                  <c:v>382739</c:v>
                </c:pt>
                <c:pt idx="2">
                  <c:v>396109</c:v>
                </c:pt>
                <c:pt idx="3">
                  <c:v>392505</c:v>
                </c:pt>
                <c:pt idx="4">
                  <c:v>293477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2-4992-BFBE-F91318DCBD75}"/>
            </c:ext>
          </c:extLst>
        </c:ser>
        <c:ser>
          <c:idx val="2"/>
          <c:order val="2"/>
          <c:tx>
            <c:strRef>
              <c:f>农业!$A$111</c:f>
              <c:strCache>
                <c:ptCount val="1"/>
                <c:pt idx="0">
                  <c:v>家禽存栏量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085148731408574"/>
                  <c:y val="2.5096967045785942E-2"/>
                </c:manualLayout>
              </c:layout>
              <c:numFmt formatCode="0.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农业!$C$104:$G$104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农业!$C$111:$G$111</c:f>
              <c:numCache>
                <c:formatCode>General</c:formatCode>
                <c:ptCount val="5"/>
                <c:pt idx="0">
                  <c:v>1749334</c:v>
                </c:pt>
                <c:pt idx="1">
                  <c:v>1768324</c:v>
                </c:pt>
                <c:pt idx="2">
                  <c:v>1324841</c:v>
                </c:pt>
                <c:pt idx="3">
                  <c:v>1370129</c:v>
                </c:pt>
                <c:pt idx="4">
                  <c:v>1321602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2-4992-BFBE-F91318DC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13392"/>
        <c:axId val="591609784"/>
      </c:scatterChart>
      <c:valAx>
        <c:axId val="591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609784"/>
        <c:crosses val="autoZero"/>
        <c:crossBetween val="midCat"/>
      </c:valAx>
      <c:valAx>
        <c:axId val="5916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牛羊存栏量拟合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6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农业!$A$107</c:f>
              <c:strCache>
                <c:ptCount val="1"/>
                <c:pt idx="0">
                  <c:v>牛羊存栏量预测标准化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农业!$C$103:$AQ$103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农业!$C$107:$AQ$107</c:f>
              <c:numCache>
                <c:formatCode>0.00_);[Red]\(0.00\)</c:formatCode>
                <c:ptCount val="41"/>
                <c:pt idx="0">
                  <c:v>1</c:v>
                </c:pt>
                <c:pt idx="1">
                  <c:v>0.90772777797239146</c:v>
                </c:pt>
                <c:pt idx="2">
                  <c:v>0.85375198822802378</c:v>
                </c:pt>
                <c:pt idx="3">
                  <c:v>0.81545555594478281</c:v>
                </c:pt>
                <c:pt idx="4">
                  <c:v>0.78575053529641126</c:v>
                </c:pt>
                <c:pt idx="5">
                  <c:v>0.76147976620041524</c:v>
                </c:pt>
                <c:pt idx="6">
                  <c:v>0.74095912332160108</c:v>
                </c:pt>
                <c:pt idx="7">
                  <c:v>0.72318333391717438</c:v>
                </c:pt>
                <c:pt idx="8">
                  <c:v>0.70750397645604757</c:v>
                </c:pt>
                <c:pt idx="9">
                  <c:v>0.69347831326880249</c:v>
                </c:pt>
                <c:pt idx="10">
                  <c:v>0.68079055759577001</c:v>
                </c:pt>
                <c:pt idx="11">
                  <c:v>0.6692075441728067</c:v>
                </c:pt>
                <c:pt idx="12">
                  <c:v>0.65855220472790399</c:v>
                </c:pt>
                <c:pt idx="13">
                  <c:v>0.64868690129399242</c:v>
                </c:pt>
                <c:pt idx="14">
                  <c:v>0.63950252352443493</c:v>
                </c:pt>
                <c:pt idx="15">
                  <c:v>0.63091111188956583</c:v>
                </c:pt>
                <c:pt idx="16">
                  <c:v>0.62284072118254896</c:v>
                </c:pt>
                <c:pt idx="17">
                  <c:v>0.61523175442843914</c:v>
                </c:pt>
                <c:pt idx="18">
                  <c:v>0.60803428932234649</c:v>
                </c:pt>
                <c:pt idx="19">
                  <c:v>0.60120609124119406</c:v>
                </c:pt>
                <c:pt idx="20">
                  <c:v>0.59471111154962486</c:v>
                </c:pt>
                <c:pt idx="21">
                  <c:v>0.58851833556816147</c:v>
                </c:pt>
                <c:pt idx="22">
                  <c:v>0.58260088683506406</c:v>
                </c:pt>
                <c:pt idx="23">
                  <c:v>0.57693532214519816</c:v>
                </c:pt>
                <c:pt idx="24">
                  <c:v>0.5715010705928224</c:v>
                </c:pt>
                <c:pt idx="25">
                  <c:v>0.56627998270029545</c:v>
                </c:pt>
                <c:pt idx="26">
                  <c:v>0.56125596468407135</c:v>
                </c:pt>
                <c:pt idx="27">
                  <c:v>0.55641467926638399</c:v>
                </c:pt>
                <c:pt idx="28">
                  <c:v>0.55174329901168595</c:v>
                </c:pt>
                <c:pt idx="29">
                  <c:v>0.54723030149682639</c:v>
                </c:pt>
                <c:pt idx="30">
                  <c:v>0.54286529807962325</c:v>
                </c:pt>
                <c:pt idx="31">
                  <c:v>0.53863888986195718</c:v>
                </c:pt>
                <c:pt idx="32">
                  <c:v>0.5345425458237939</c:v>
                </c:pt>
                <c:pt idx="33">
                  <c:v>0.53056849915494042</c:v>
                </c:pt>
                <c:pt idx="34">
                  <c:v>0.52670965861801222</c:v>
                </c:pt>
                <c:pt idx="35">
                  <c:v>0.52295953240083048</c:v>
                </c:pt>
                <c:pt idx="36">
                  <c:v>0.51931216240421285</c:v>
                </c:pt>
                <c:pt idx="37">
                  <c:v>0.51576206729473784</c:v>
                </c:pt>
                <c:pt idx="38">
                  <c:v>0.51230419295592777</c:v>
                </c:pt>
                <c:pt idx="39">
                  <c:v>0.50893386921358552</c:v>
                </c:pt>
                <c:pt idx="40">
                  <c:v>0.50564677190542084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4-45CD-8063-269FFFF51E4B}"/>
            </c:ext>
          </c:extLst>
        </c:ser>
        <c:ser>
          <c:idx val="1"/>
          <c:order val="1"/>
          <c:tx>
            <c:strRef>
              <c:f>农业!$A$110</c:f>
              <c:strCache>
                <c:ptCount val="1"/>
                <c:pt idx="0">
                  <c:v>猪存栏量预测标准化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农业!$C$103:$AQ$103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农业!$C$110:$AQ$110</c:f>
              <c:numCache>
                <c:formatCode>0.00_);[Red]\(0.00\)</c:formatCode>
                <c:ptCount val="41"/>
                <c:pt idx="0">
                  <c:v>1</c:v>
                </c:pt>
                <c:pt idx="1">
                  <c:v>0.94825394040030708</c:v>
                </c:pt>
                <c:pt idx="2">
                  <c:v>0.91798443597440471</c:v>
                </c:pt>
                <c:pt idx="3">
                  <c:v>0.89650788080061428</c:v>
                </c:pt>
                <c:pt idx="4">
                  <c:v>0.87984937041575728</c:v>
                </c:pt>
                <c:pt idx="5">
                  <c:v>0.86623837637471202</c:v>
                </c:pt>
                <c:pt idx="6">
                  <c:v>0.85473044488571615</c:v>
                </c:pt>
                <c:pt idx="7">
                  <c:v>0.84476182120092136</c:v>
                </c:pt>
                <c:pt idx="8">
                  <c:v>0.83596887194880964</c:v>
                </c:pt>
                <c:pt idx="9">
                  <c:v>0.82810331081606448</c:v>
                </c:pt>
                <c:pt idx="10">
                  <c:v>0.8209880452809325</c:v>
                </c:pt>
                <c:pt idx="11">
                  <c:v>0.81449231677501921</c:v>
                </c:pt>
                <c:pt idx="12">
                  <c:v>0.80851682580000039</c:v>
                </c:pt>
                <c:pt idx="13">
                  <c:v>0.80298438528602323</c:v>
                </c:pt>
                <c:pt idx="14">
                  <c:v>0.7978338063901621</c:v>
                </c:pt>
                <c:pt idx="15">
                  <c:v>0.79301576160122855</c:v>
                </c:pt>
                <c:pt idx="16">
                  <c:v>0.7884899042051301</c:v>
                </c:pt>
                <c:pt idx="17">
                  <c:v>0.78422281234911684</c:v>
                </c:pt>
                <c:pt idx="18">
                  <c:v>0.78018648971417315</c:v>
                </c:pt>
                <c:pt idx="19">
                  <c:v>0.77635725121637156</c:v>
                </c:pt>
                <c:pt idx="20">
                  <c:v>0.77271488086012108</c:v>
                </c:pt>
                <c:pt idx="21">
                  <c:v>0.76924198568123958</c:v>
                </c:pt>
                <c:pt idx="22">
                  <c:v>0.7659234934189707</c:v>
                </c:pt>
                <c:pt idx="23">
                  <c:v>0.76274625717532629</c:v>
                </c:pt>
                <c:pt idx="24">
                  <c:v>0.75969874083151467</c:v>
                </c:pt>
                <c:pt idx="25">
                  <c:v>0.75677076620030748</c:v>
                </c:pt>
                <c:pt idx="26">
                  <c:v>0.75395330792321458</c:v>
                </c:pt>
                <c:pt idx="27">
                  <c:v>0.75123832568633042</c:v>
                </c:pt>
                <c:pt idx="28">
                  <c:v>0.74861862589195349</c:v>
                </c:pt>
                <c:pt idx="29">
                  <c:v>0.74608774679046919</c:v>
                </c:pt>
                <c:pt idx="30">
                  <c:v>0.74363986245414238</c:v>
                </c:pt>
                <c:pt idx="31">
                  <c:v>0.74126970200153564</c:v>
                </c:pt>
                <c:pt idx="32">
                  <c:v>0.73897248125533721</c:v>
                </c:pt>
                <c:pt idx="33">
                  <c:v>0.73674384460543718</c:v>
                </c:pt>
                <c:pt idx="34">
                  <c:v>0.73457981530147343</c:v>
                </c:pt>
                <c:pt idx="35">
                  <c:v>0.73247675274942392</c:v>
                </c:pt>
                <c:pt idx="36">
                  <c:v>0.73043131566034392</c:v>
                </c:pt>
                <c:pt idx="37">
                  <c:v>0.72844043011448023</c:v>
                </c:pt>
                <c:pt idx="38">
                  <c:v>0.72650126177440522</c:v>
                </c:pt>
                <c:pt idx="39">
                  <c:v>0.72461119161667875</c:v>
                </c:pt>
                <c:pt idx="40">
                  <c:v>0.72276779466057872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4-45CD-8063-269FFFF51E4B}"/>
            </c:ext>
          </c:extLst>
        </c:ser>
        <c:ser>
          <c:idx val="2"/>
          <c:order val="2"/>
          <c:tx>
            <c:strRef>
              <c:f>农业!$A$113</c:f>
              <c:strCache>
                <c:ptCount val="1"/>
                <c:pt idx="0">
                  <c:v>家禽存栏量预测标准化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农业!$C$103:$AQ$103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农业!$C$113:$AQ$113</c:f>
              <c:numCache>
                <c:formatCode>0.00_);[Red]\(0.00\)</c:formatCode>
                <c:ptCount val="41"/>
                <c:pt idx="0">
                  <c:v>1</c:v>
                </c:pt>
                <c:pt idx="1">
                  <c:v>0.87976119495056315</c:v>
                </c:pt>
                <c:pt idx="2">
                  <c:v>0.80942600286512101</c:v>
                </c:pt>
                <c:pt idx="3">
                  <c:v>0.7595223899011263</c:v>
                </c:pt>
                <c:pt idx="4">
                  <c:v>0.72081414046002812</c:v>
                </c:pt>
                <c:pt idx="5">
                  <c:v>0.68918719781568416</c:v>
                </c:pt>
                <c:pt idx="6">
                  <c:v>0.66244699882213887</c:v>
                </c:pt>
                <c:pt idx="7">
                  <c:v>0.63928358485168957</c:v>
                </c:pt>
                <c:pt idx="8">
                  <c:v>0.61885200573024191</c:v>
                </c:pt>
                <c:pt idx="9">
                  <c:v>0.60057533541059127</c:v>
                </c:pt>
                <c:pt idx="10">
                  <c:v>0.58404207602481228</c:v>
                </c:pt>
                <c:pt idx="11">
                  <c:v>0.56894839276624731</c:v>
                </c:pt>
                <c:pt idx="12">
                  <c:v>0.55506355013324016</c:v>
                </c:pt>
                <c:pt idx="13">
                  <c:v>0.54220819377270191</c:v>
                </c:pt>
                <c:pt idx="14">
                  <c:v>0.53024014332514913</c:v>
                </c:pt>
                <c:pt idx="15">
                  <c:v>0.51904477980225261</c:v>
                </c:pt>
                <c:pt idx="16">
                  <c:v>0.50852835228408322</c:v>
                </c:pt>
                <c:pt idx="17">
                  <c:v>0.49861320068080517</c:v>
                </c:pt>
                <c:pt idx="18">
                  <c:v>0.48923427184691776</c:v>
                </c:pt>
                <c:pt idx="19">
                  <c:v>0.48033653036115442</c:v>
                </c:pt>
                <c:pt idx="20">
                  <c:v>0.47187300168725976</c:v>
                </c:pt>
                <c:pt idx="21">
                  <c:v>0.46380327097537544</c:v>
                </c:pt>
                <c:pt idx="22">
                  <c:v>0.45609231583661164</c:v>
                </c:pt>
                <c:pt idx="23">
                  <c:v>0.44870958771681047</c:v>
                </c:pt>
                <c:pt idx="24">
                  <c:v>0.44162828092005635</c:v>
                </c:pt>
                <c:pt idx="25">
                  <c:v>0.43482474508380337</c:v>
                </c:pt>
                <c:pt idx="26">
                  <c:v>0.42827800859536302</c:v>
                </c:pt>
                <c:pt idx="27">
                  <c:v>0.42196938872326506</c:v>
                </c:pt>
                <c:pt idx="28">
                  <c:v>0.41588217019298662</c:v>
                </c:pt>
                <c:pt idx="29">
                  <c:v>0.41000133827571228</c:v>
                </c:pt>
                <c:pt idx="30">
                  <c:v>0.4043133556587532</c:v>
                </c:pt>
                <c:pt idx="31">
                  <c:v>0.39880597475281582</c:v>
                </c:pt>
                <c:pt idx="32">
                  <c:v>0.39346807888993324</c:v>
                </c:pt>
                <c:pt idx="33">
                  <c:v>0.38828954723464637</c:v>
                </c:pt>
                <c:pt idx="34">
                  <c:v>0.38326113928216698</c:v>
                </c:pt>
                <c:pt idx="35">
                  <c:v>0.37837439563136832</c:v>
                </c:pt>
                <c:pt idx="36">
                  <c:v>0.37362155235600808</c:v>
                </c:pt>
                <c:pt idx="37">
                  <c:v>0.36899546679748085</c:v>
                </c:pt>
                <c:pt idx="38">
                  <c:v>0.36448955299836117</c:v>
                </c:pt>
                <c:pt idx="39">
                  <c:v>0.36009772531171763</c:v>
                </c:pt>
                <c:pt idx="40">
                  <c:v>0.3558143489745067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E4-45CD-8063-269FFFF5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3656"/>
        <c:axId val="679592672"/>
      </c:scatterChart>
      <c:valAx>
        <c:axId val="679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592672"/>
        <c:crosses val="autoZero"/>
        <c:crossBetween val="midCat"/>
      </c:valAx>
      <c:valAx>
        <c:axId val="679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114</xdr:row>
      <xdr:rowOff>0</xdr:rowOff>
    </xdr:from>
    <xdr:to>
      <xdr:col>8</xdr:col>
      <xdr:colOff>338666</xdr:colOff>
      <xdr:row>129</xdr:row>
      <xdr:rowOff>44450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BDAF4E5-6F2A-4AFC-A9BC-F94877D4A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114</xdr:row>
      <xdr:rowOff>0</xdr:rowOff>
    </xdr:from>
    <xdr:to>
      <xdr:col>12</xdr:col>
      <xdr:colOff>478928</xdr:colOff>
      <xdr:row>129</xdr:row>
      <xdr:rowOff>44450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18B8D71-EE77-4CC8-8F75-7B2886D3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2def0afd6b499f5/Zotero/storage/DZISUL2D/EN0%20&#21414;&#38376;GDP&#21644;&#20154;&#214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口"/>
      <sheetName val="GDP"/>
      <sheetName val="GDP指数"/>
      <sheetName val="从业人口"/>
    </sheetNames>
    <sheetDataSet>
      <sheetData sheetId="0">
        <row r="17">
          <cell r="H17">
            <v>78</v>
          </cell>
          <cell r="I17">
            <v>82.285714285714292</v>
          </cell>
          <cell r="J17">
            <v>86.857142857142861</v>
          </cell>
          <cell r="K17">
            <v>93.142857142857139</v>
          </cell>
          <cell r="L17">
            <v>94.285714285714292</v>
          </cell>
          <cell r="M17">
            <v>101.71428571428571</v>
          </cell>
          <cell r="N17">
            <v>103.14285714285714</v>
          </cell>
          <cell r="O17">
            <v>104.85714285714286</v>
          </cell>
          <cell r="P17">
            <v>106.57142857142857</v>
          </cell>
          <cell r="Q17">
            <v>108.85714285714286</v>
          </cell>
          <cell r="R17">
            <v>110.28571428571429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4AD2-9EB0-4C08-ADAB-0C3CAE502D42}">
  <sheetPr codeName="Sheet1"/>
  <dimension ref="A1:T5"/>
  <sheetViews>
    <sheetView zoomScale="80" zoomScaleNormal="80" workbookViewId="0">
      <selection activeCell="D5" sqref="D5"/>
    </sheetView>
  </sheetViews>
  <sheetFormatPr defaultRowHeight="17.649999999999999"/>
  <cols>
    <col min="1" max="2" width="9" style="12"/>
    <col min="3" max="3" width="21.75" style="12" customWidth="1"/>
    <col min="4" max="16384" width="9" style="12"/>
  </cols>
  <sheetData>
    <row r="1" spans="1:20">
      <c r="A1" s="17" t="s">
        <v>189</v>
      </c>
      <c r="B1" s="17" t="s">
        <v>190</v>
      </c>
      <c r="C1" s="14" t="s">
        <v>195</v>
      </c>
      <c r="D1" s="14" t="s">
        <v>184</v>
      </c>
      <c r="E1" s="15">
        <v>2005</v>
      </c>
      <c r="F1" s="15">
        <v>2006</v>
      </c>
      <c r="G1" s="15">
        <v>2007</v>
      </c>
      <c r="H1" s="15">
        <v>2008</v>
      </c>
      <c r="I1" s="15">
        <v>2009</v>
      </c>
      <c r="J1" s="15">
        <v>2010</v>
      </c>
      <c r="K1" s="15">
        <v>2011</v>
      </c>
      <c r="L1" s="15">
        <v>2012</v>
      </c>
      <c r="M1" s="15">
        <v>2013</v>
      </c>
      <c r="N1" s="15">
        <v>2014</v>
      </c>
      <c r="O1" s="15">
        <v>2015</v>
      </c>
      <c r="P1" s="15">
        <v>2016</v>
      </c>
      <c r="Q1" s="15">
        <v>2017</v>
      </c>
      <c r="R1" s="15">
        <v>2018</v>
      </c>
      <c r="S1" s="15">
        <v>2019</v>
      </c>
    </row>
    <row r="2" spans="1:20">
      <c r="A2" s="17" t="s">
        <v>193</v>
      </c>
      <c r="B2" s="17" t="s">
        <v>191</v>
      </c>
      <c r="C2" s="14" t="s">
        <v>188</v>
      </c>
      <c r="D2" s="14" t="s">
        <v>187</v>
      </c>
      <c r="E2" s="16">
        <v>11178</v>
      </c>
      <c r="F2" s="16">
        <v>11178</v>
      </c>
      <c r="G2" s="16">
        <v>7503.1</v>
      </c>
      <c r="H2" s="16">
        <v>7439</v>
      </c>
      <c r="I2" s="16">
        <v>6846</v>
      </c>
      <c r="J2" s="16">
        <v>7047</v>
      </c>
      <c r="K2" s="16">
        <v>6885</v>
      </c>
      <c r="L2" s="16">
        <v>3992</v>
      </c>
      <c r="M2" s="16">
        <v>3892</v>
      </c>
      <c r="N2" s="16">
        <v>3676</v>
      </c>
      <c r="O2" s="16">
        <v>3261</v>
      </c>
      <c r="P2" s="16">
        <v>2942</v>
      </c>
      <c r="Q2" s="16">
        <v>2906</v>
      </c>
      <c r="R2" s="16">
        <v>3108</v>
      </c>
      <c r="S2" s="16">
        <v>2452</v>
      </c>
      <c r="T2" s="13"/>
    </row>
    <row r="3" spans="1:20">
      <c r="A3" s="17" t="s">
        <v>193</v>
      </c>
      <c r="B3" s="17" t="s">
        <v>191</v>
      </c>
      <c r="C3" s="14" t="s">
        <v>186</v>
      </c>
      <c r="D3" s="14" t="s">
        <v>185</v>
      </c>
      <c r="E3" s="16">
        <v>39150</v>
      </c>
      <c r="F3" s="16">
        <v>39150</v>
      </c>
      <c r="G3" s="16">
        <v>15830.2</v>
      </c>
      <c r="H3" s="16">
        <v>17575</v>
      </c>
      <c r="I3" s="16">
        <v>17875</v>
      </c>
      <c r="J3" s="16">
        <v>19693</v>
      </c>
      <c r="K3" s="16">
        <v>20623</v>
      </c>
      <c r="L3" s="16">
        <v>24179</v>
      </c>
      <c r="M3" s="16">
        <v>25170</v>
      </c>
      <c r="N3" s="16">
        <v>27580</v>
      </c>
      <c r="O3" s="16">
        <v>30037</v>
      </c>
      <c r="P3" s="16">
        <v>31542</v>
      </c>
      <c r="Q3" s="16">
        <v>35391</v>
      </c>
      <c r="R3" s="16">
        <v>37522</v>
      </c>
      <c r="S3" s="16">
        <v>39741</v>
      </c>
    </row>
    <row r="4" spans="1:20">
      <c r="A4" s="17" t="s">
        <v>194</v>
      </c>
      <c r="B4" s="17" t="s">
        <v>191</v>
      </c>
      <c r="C4" s="14" t="s">
        <v>183</v>
      </c>
      <c r="D4" s="14" t="s">
        <v>182</v>
      </c>
      <c r="E4" s="16">
        <v>701288</v>
      </c>
      <c r="F4" s="16">
        <v>586386</v>
      </c>
      <c r="G4" s="16">
        <v>422138</v>
      </c>
      <c r="H4" s="16">
        <v>428155</v>
      </c>
      <c r="I4" s="16">
        <v>432239</v>
      </c>
      <c r="J4" s="16">
        <v>442159</v>
      </c>
      <c r="K4" s="16">
        <v>440400</v>
      </c>
      <c r="L4" s="16">
        <v>416864</v>
      </c>
      <c r="M4" s="16">
        <v>407772</v>
      </c>
      <c r="N4" s="16">
        <v>396335</v>
      </c>
      <c r="O4" s="16">
        <v>391964</v>
      </c>
      <c r="P4" s="16">
        <v>399861</v>
      </c>
      <c r="Q4" s="16">
        <v>393204</v>
      </c>
      <c r="R4" s="16">
        <v>325378</v>
      </c>
      <c r="S4" s="16">
        <v>331518</v>
      </c>
    </row>
    <row r="5" spans="1:20">
      <c r="A5" s="17" t="s">
        <v>192</v>
      </c>
      <c r="B5" s="17" t="s">
        <v>191</v>
      </c>
      <c r="C5" t="s">
        <v>90</v>
      </c>
      <c r="D5" t="s">
        <v>74</v>
      </c>
      <c r="J5" s="5">
        <v>25200.012599999998</v>
      </c>
      <c r="K5" s="5">
        <v>25266.6793</v>
      </c>
      <c r="L5" s="5">
        <v>23726.678529999997</v>
      </c>
      <c r="M5" s="5">
        <v>23253.344960000002</v>
      </c>
      <c r="N5" s="5">
        <v>22593.333333333332</v>
      </c>
      <c r="O5" s="2">
        <v>22407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768B-BDFE-450B-9A74-2418199072A2}">
  <sheetPr codeName="Sheet2"/>
  <dimension ref="A1:M6"/>
  <sheetViews>
    <sheetView tabSelected="1" zoomScale="90" zoomScaleNormal="90" workbookViewId="0">
      <selection activeCell="D12" sqref="D12"/>
    </sheetView>
  </sheetViews>
  <sheetFormatPr defaultRowHeight="15"/>
  <cols>
    <col min="1" max="1" width="21.8125" style="9" customWidth="1"/>
    <col min="2" max="2" width="11.25" style="9" customWidth="1"/>
    <col min="3" max="16384" width="9" style="9"/>
  </cols>
  <sheetData>
    <row r="1" spans="1:13">
      <c r="B1" s="9" t="s">
        <v>172</v>
      </c>
      <c r="C1" s="9">
        <v>2005</v>
      </c>
      <c r="D1" s="9">
        <v>2006</v>
      </c>
      <c r="E1" s="9">
        <v>2007</v>
      </c>
      <c r="F1" s="9">
        <v>2008</v>
      </c>
      <c r="G1" s="9">
        <v>2009</v>
      </c>
      <c r="H1" s="9">
        <v>2010</v>
      </c>
      <c r="I1" s="9">
        <v>2011</v>
      </c>
      <c r="J1" s="9">
        <v>2012</v>
      </c>
      <c r="K1" s="9">
        <v>2013</v>
      </c>
      <c r="L1" s="9">
        <v>2014</v>
      </c>
      <c r="M1" s="9">
        <v>2015</v>
      </c>
    </row>
    <row r="2" spans="1:13">
      <c r="A2" s="9" t="s">
        <v>181</v>
      </c>
      <c r="B2" s="9" t="s">
        <v>173</v>
      </c>
      <c r="C2" s="10">
        <v>15.4253</v>
      </c>
      <c r="D2" s="10">
        <v>18.072800000000001</v>
      </c>
      <c r="E2" s="10">
        <v>21.863299999999999</v>
      </c>
      <c r="F2" s="10">
        <v>24.725999999999999</v>
      </c>
      <c r="G2" s="10">
        <v>27.514299999999999</v>
      </c>
      <c r="H2" s="10">
        <v>30.57</v>
      </c>
      <c r="I2" s="10">
        <v>34.049999999999997</v>
      </c>
      <c r="J2" s="10">
        <v>37.76</v>
      </c>
      <c r="K2" s="10">
        <v>39.74</v>
      </c>
      <c r="L2" s="10">
        <v>45.04</v>
      </c>
      <c r="M2" s="10">
        <v>45.38</v>
      </c>
    </row>
    <row r="3" spans="1:13">
      <c r="A3" s="9" t="s">
        <v>171</v>
      </c>
      <c r="B3" s="9" t="s">
        <v>174</v>
      </c>
      <c r="C3" s="10">
        <v>273</v>
      </c>
      <c r="D3" s="10">
        <v>288</v>
      </c>
      <c r="E3" s="10">
        <v>304</v>
      </c>
      <c r="F3" s="10">
        <v>326</v>
      </c>
      <c r="G3" s="10">
        <v>330</v>
      </c>
      <c r="H3" s="10">
        <v>356</v>
      </c>
      <c r="I3" s="10">
        <v>361</v>
      </c>
      <c r="J3" s="10">
        <v>367</v>
      </c>
      <c r="K3" s="10">
        <v>373</v>
      </c>
      <c r="L3" s="10">
        <v>381</v>
      </c>
      <c r="M3" s="10">
        <v>386</v>
      </c>
    </row>
    <row r="4" spans="1:13">
      <c r="A4" s="9" t="s">
        <v>175</v>
      </c>
      <c r="B4" s="9" t="s">
        <v>176</v>
      </c>
      <c r="C4" s="11">
        <f>C2*10^8/(C3*10^4)</f>
        <v>565.02930402930406</v>
      </c>
      <c r="D4" s="11">
        <f t="shared" ref="D4:M4" si="0">D2*10^8/(D3*10^4)</f>
        <v>627.52777777777783</v>
      </c>
      <c r="E4" s="11">
        <f t="shared" si="0"/>
        <v>719.1875</v>
      </c>
      <c r="F4" s="11">
        <f t="shared" si="0"/>
        <v>758.46625766871171</v>
      </c>
      <c r="G4" s="11">
        <f t="shared" si="0"/>
        <v>833.76666666666665</v>
      </c>
      <c r="H4" s="11">
        <f t="shared" si="0"/>
        <v>858.70786516853934</v>
      </c>
      <c r="I4" s="11">
        <f t="shared" si="0"/>
        <v>943.21329639889188</v>
      </c>
      <c r="J4" s="11">
        <f t="shared" si="0"/>
        <v>1028.8828337874659</v>
      </c>
      <c r="K4" s="11">
        <f t="shared" si="0"/>
        <v>1065.4155495978553</v>
      </c>
      <c r="L4" s="11">
        <f t="shared" si="0"/>
        <v>1182.1522309711286</v>
      </c>
      <c r="M4" s="11">
        <f t="shared" si="0"/>
        <v>1175.6476683937824</v>
      </c>
    </row>
    <row r="5" spans="1:13">
      <c r="A5" s="9" t="s">
        <v>177</v>
      </c>
      <c r="B5" s="9" t="s">
        <v>178</v>
      </c>
      <c r="C5" s="10">
        <f>[1]人口!H$17</f>
        <v>78</v>
      </c>
      <c r="D5" s="10">
        <f>[1]人口!I$17</f>
        <v>82.285714285714292</v>
      </c>
      <c r="E5" s="10">
        <f>[1]人口!J$17</f>
        <v>86.857142857142861</v>
      </c>
      <c r="F5" s="10">
        <f>[1]人口!K$17</f>
        <v>93.142857142857139</v>
      </c>
      <c r="G5" s="10">
        <f>[1]人口!L$17</f>
        <v>94.285714285714292</v>
      </c>
      <c r="H5" s="10">
        <f>[1]人口!M$17</f>
        <v>101.71428571428571</v>
      </c>
      <c r="I5" s="10">
        <f>[1]人口!N$17</f>
        <v>103.14285714285714</v>
      </c>
      <c r="J5" s="10">
        <f>[1]人口!O$17</f>
        <v>104.85714285714286</v>
      </c>
      <c r="K5" s="10">
        <f>[1]人口!P$17</f>
        <v>106.57142857142857</v>
      </c>
      <c r="L5" s="10">
        <f>[1]人口!Q$17</f>
        <v>108.85714285714286</v>
      </c>
      <c r="M5" s="10">
        <f>[1]人口!R$17</f>
        <v>110.28571428571429</v>
      </c>
    </row>
    <row r="6" spans="1:13">
      <c r="A6" s="9" t="s">
        <v>180</v>
      </c>
      <c r="B6" s="9" t="s">
        <v>179</v>
      </c>
      <c r="C6" s="11">
        <f>C2*10^8/(C5*10^4)</f>
        <v>1977.6025641025642</v>
      </c>
      <c r="D6" s="11">
        <f t="shared" ref="D6:M6" si="1">D2*10^8/(D5*10^4)</f>
        <v>2196.3472222222222</v>
      </c>
      <c r="E6" s="11">
        <f t="shared" si="1"/>
        <v>2517.15625</v>
      </c>
      <c r="F6" s="11">
        <f t="shared" si="1"/>
        <v>2654.6319018404911</v>
      </c>
      <c r="G6" s="11">
        <f t="shared" si="1"/>
        <v>2918.1833333333329</v>
      </c>
      <c r="H6" s="11">
        <f t="shared" si="1"/>
        <v>3005.477528089888</v>
      </c>
      <c r="I6" s="11">
        <f t="shared" si="1"/>
        <v>3301.2465373961218</v>
      </c>
      <c r="J6" s="11">
        <f t="shared" si="1"/>
        <v>3601.0899182561307</v>
      </c>
      <c r="K6" s="11">
        <f t="shared" si="1"/>
        <v>3728.9544235924936</v>
      </c>
      <c r="L6" s="11">
        <f t="shared" si="1"/>
        <v>4137.5328083989498</v>
      </c>
      <c r="M6" s="11">
        <f t="shared" si="1"/>
        <v>4114.7668393782378</v>
      </c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Q113"/>
  <sheetViews>
    <sheetView topLeftCell="A68" zoomScale="70" zoomScaleNormal="70" workbookViewId="0">
      <selection activeCell="J81" sqref="J81"/>
    </sheetView>
  </sheetViews>
  <sheetFormatPr defaultRowHeight="17.649999999999999"/>
  <cols>
    <col min="1" max="1" width="18.375" customWidth="1"/>
    <col min="2" max="2" width="16" customWidth="1"/>
    <col min="3" max="3" width="10.375" bestFit="1" customWidth="1"/>
    <col min="8" max="8" width="9.375" bestFit="1" customWidth="1"/>
  </cols>
  <sheetData>
    <row r="1" spans="1:9">
      <c r="C1">
        <v>2010</v>
      </c>
      <c r="D1">
        <v>2011</v>
      </c>
      <c r="E1">
        <v>2012</v>
      </c>
      <c r="F1">
        <v>2013</v>
      </c>
      <c r="G1">
        <v>2014</v>
      </c>
      <c r="H1" t="s">
        <v>40</v>
      </c>
      <c r="I1" t="s">
        <v>37</v>
      </c>
    </row>
    <row r="2" spans="1:9">
      <c r="A2" t="s">
        <v>72</v>
      </c>
    </row>
    <row r="3" spans="1:9">
      <c r="A3" t="s">
        <v>47</v>
      </c>
    </row>
    <row r="4" spans="1:9">
      <c r="A4" t="s">
        <v>41</v>
      </c>
      <c r="B4" t="s">
        <v>53</v>
      </c>
      <c r="C4">
        <v>394</v>
      </c>
      <c r="D4">
        <v>391</v>
      </c>
      <c r="E4">
        <v>701</v>
      </c>
      <c r="F4">
        <v>308</v>
      </c>
      <c r="G4">
        <v>452</v>
      </c>
      <c r="H4" s="2">
        <f>AVERAGE(C4:G4)</f>
        <v>449.2</v>
      </c>
      <c r="I4" s="1">
        <f>_xlfn.STDEV.S(C4:G4)/H4</f>
        <v>0.33352379934259929</v>
      </c>
    </row>
    <row r="5" spans="1:9">
      <c r="A5" t="s">
        <v>42</v>
      </c>
      <c r="B5" t="s">
        <v>53</v>
      </c>
      <c r="C5">
        <v>21914</v>
      </c>
      <c r="D5">
        <v>20459</v>
      </c>
      <c r="E5">
        <v>19407</v>
      </c>
      <c r="F5">
        <v>19293</v>
      </c>
      <c r="G5">
        <v>17218</v>
      </c>
      <c r="H5" s="2">
        <f t="shared" ref="H5:H50" si="0">AVERAGE(C5:G5)</f>
        <v>19658.2</v>
      </c>
      <c r="I5" s="1">
        <f t="shared" ref="I5:I50" si="1">_xlfn.STDEV.S(C5:G5)/H5</f>
        <v>8.7670215314705369E-2</v>
      </c>
    </row>
    <row r="6" spans="1:9">
      <c r="A6" t="s">
        <v>43</v>
      </c>
      <c r="B6" t="s">
        <v>53</v>
      </c>
      <c r="C6">
        <v>429</v>
      </c>
      <c r="D6">
        <v>400</v>
      </c>
      <c r="E6">
        <v>380</v>
      </c>
      <c r="F6">
        <v>378</v>
      </c>
      <c r="G6">
        <v>337</v>
      </c>
      <c r="H6" s="2">
        <f t="shared" si="0"/>
        <v>384.8</v>
      </c>
      <c r="I6" s="1">
        <f t="shared" si="1"/>
        <v>8.7539782667014787E-2</v>
      </c>
    </row>
    <row r="7" spans="1:9">
      <c r="A7" t="s">
        <v>44</v>
      </c>
      <c r="B7" t="s">
        <v>53</v>
      </c>
      <c r="C7">
        <v>8608</v>
      </c>
      <c r="D7">
        <v>7607</v>
      </c>
      <c r="E7">
        <v>7014</v>
      </c>
      <c r="F7">
        <v>6584</v>
      </c>
      <c r="G7">
        <v>5862</v>
      </c>
      <c r="H7" s="2">
        <f t="shared" si="0"/>
        <v>7135</v>
      </c>
      <c r="I7" s="1">
        <f t="shared" si="1"/>
        <v>0.14584258635671848</v>
      </c>
    </row>
    <row r="8" spans="1:9">
      <c r="A8" t="s">
        <v>45</v>
      </c>
      <c r="B8" t="s">
        <v>53</v>
      </c>
      <c r="C8" s="4">
        <v>378311</v>
      </c>
      <c r="D8" s="4">
        <v>382739</v>
      </c>
      <c r="E8" s="4">
        <v>396109</v>
      </c>
      <c r="F8" s="4">
        <v>392505</v>
      </c>
      <c r="G8" s="4">
        <v>293477</v>
      </c>
      <c r="H8" s="4">
        <f t="shared" si="0"/>
        <v>368628.2</v>
      </c>
      <c r="I8" s="1">
        <f t="shared" si="1"/>
        <v>0.11561794964010516</v>
      </c>
    </row>
    <row r="9" spans="1:9">
      <c r="A9" t="s">
        <v>46</v>
      </c>
      <c r="B9" t="s">
        <v>53</v>
      </c>
      <c r="C9" s="4">
        <v>1749334</v>
      </c>
      <c r="D9" s="4">
        <v>1768324</v>
      </c>
      <c r="E9" s="4">
        <v>1324841</v>
      </c>
      <c r="F9" s="4">
        <v>1370129</v>
      </c>
      <c r="G9" s="4">
        <v>1321602</v>
      </c>
      <c r="H9" s="4">
        <f t="shared" si="0"/>
        <v>1506846</v>
      </c>
      <c r="I9" s="1">
        <f t="shared" si="1"/>
        <v>0.15325000753979479</v>
      </c>
    </row>
    <row r="10" spans="1:9">
      <c r="A10" t="s">
        <v>58</v>
      </c>
      <c r="B10" t="s">
        <v>53</v>
      </c>
      <c r="C10" s="4">
        <f>SUM(C4:C9)</f>
        <v>2158990</v>
      </c>
      <c r="D10" s="4">
        <f t="shared" ref="D10:G10" si="2">SUM(D4:D9)</f>
        <v>2179920</v>
      </c>
      <c r="E10" s="4">
        <f t="shared" si="2"/>
        <v>1748452</v>
      </c>
      <c r="F10" s="4">
        <f t="shared" si="2"/>
        <v>1789197</v>
      </c>
      <c r="G10" s="4">
        <f t="shared" si="2"/>
        <v>1638948</v>
      </c>
      <c r="H10" s="4">
        <f t="shared" ref="H10" si="3">AVERAGE(C10:G10)</f>
        <v>1903101.4</v>
      </c>
      <c r="I10" s="1">
        <f t="shared" ref="I10" si="4">_xlfn.STDEV.S(C10:G10)/H10</f>
        <v>0.13104232833815241</v>
      </c>
    </row>
    <row r="11" spans="1:9">
      <c r="A11" t="s">
        <v>51</v>
      </c>
      <c r="H11" s="2"/>
      <c r="I11" s="1"/>
    </row>
    <row r="12" spans="1:9">
      <c r="A12" t="s">
        <v>41</v>
      </c>
      <c r="B12" t="s">
        <v>52</v>
      </c>
      <c r="C12" s="1">
        <f t="shared" ref="C12:C18" si="5">SUM(C20,C28,C36)</f>
        <v>0.15899999999999997</v>
      </c>
      <c r="D12" s="1">
        <f t="shared" ref="D12:G12" si="6">SUM(D20,D28,D36)</f>
        <v>0.15899999999999997</v>
      </c>
      <c r="E12" s="1">
        <f t="shared" si="6"/>
        <v>0.16919999999999999</v>
      </c>
      <c r="F12" s="1">
        <f t="shared" si="6"/>
        <v>0.13519999999999999</v>
      </c>
      <c r="G12" s="1">
        <f t="shared" si="6"/>
        <v>0.1794</v>
      </c>
      <c r="H12" s="2">
        <f t="shared" si="0"/>
        <v>0.16036</v>
      </c>
      <c r="I12" s="1">
        <f t="shared" si="1"/>
        <v>0.10234363310775853</v>
      </c>
    </row>
    <row r="13" spans="1:9">
      <c r="A13" t="s">
        <v>42</v>
      </c>
      <c r="B13" t="s">
        <v>52</v>
      </c>
      <c r="C13" s="1">
        <f t="shared" si="5"/>
        <v>5.4316000000000004</v>
      </c>
      <c r="D13" s="1">
        <f t="shared" ref="D13:G18" si="7">SUM(D21,D29,D37)</f>
        <v>5.3550000000000004</v>
      </c>
      <c r="E13" s="1">
        <f t="shared" si="7"/>
        <v>5.5978799999999991</v>
      </c>
      <c r="F13" s="1">
        <f t="shared" si="7"/>
        <v>5.0497999999999994</v>
      </c>
      <c r="G13" s="1">
        <f t="shared" si="7"/>
        <v>4.5270000000000001</v>
      </c>
      <c r="H13" s="2">
        <f t="shared" si="0"/>
        <v>5.1922560000000004</v>
      </c>
      <c r="I13" s="1">
        <f t="shared" si="1"/>
        <v>8.1207838071434862E-2</v>
      </c>
    </row>
    <row r="14" spans="1:9">
      <c r="A14" t="s">
        <v>43</v>
      </c>
      <c r="B14" t="s">
        <v>26</v>
      </c>
      <c r="C14" s="1">
        <f t="shared" si="5"/>
        <v>0.1258</v>
      </c>
      <c r="D14" s="1">
        <f t="shared" si="7"/>
        <v>0.1258</v>
      </c>
      <c r="E14" s="1">
        <f t="shared" si="7"/>
        <v>0.13599999999999998</v>
      </c>
      <c r="F14" s="1">
        <f t="shared" si="7"/>
        <v>0.11899999999999999</v>
      </c>
      <c r="G14" s="1">
        <f t="shared" si="7"/>
        <v>0.10879999999999999</v>
      </c>
      <c r="H14" s="2">
        <f t="shared" si="0"/>
        <v>0.12307999999999999</v>
      </c>
      <c r="I14" s="1">
        <f t="shared" si="1"/>
        <v>8.1480006650566969E-2</v>
      </c>
    </row>
    <row r="15" spans="1:9">
      <c r="A15" t="s">
        <v>44</v>
      </c>
      <c r="B15" t="s">
        <v>26</v>
      </c>
      <c r="C15" s="1">
        <f t="shared" si="5"/>
        <v>0.28140000000000004</v>
      </c>
      <c r="D15" s="1">
        <f t="shared" si="7"/>
        <v>0.28140000000000004</v>
      </c>
      <c r="E15" s="1">
        <f t="shared" si="7"/>
        <v>0.312</v>
      </c>
      <c r="F15" s="1">
        <f t="shared" si="7"/>
        <v>0.24740000000000001</v>
      </c>
      <c r="G15" s="1">
        <f t="shared" si="7"/>
        <v>0.22359999999999999</v>
      </c>
      <c r="H15" s="2">
        <f t="shared" si="0"/>
        <v>0.26916000000000001</v>
      </c>
      <c r="I15" s="1">
        <f t="shared" si="1"/>
        <v>0.12713733980173181</v>
      </c>
    </row>
    <row r="16" spans="1:9">
      <c r="A16" t="s">
        <v>45</v>
      </c>
      <c r="B16" t="s">
        <v>26</v>
      </c>
      <c r="C16" s="1">
        <f t="shared" si="5"/>
        <v>9.803799999999999</v>
      </c>
      <c r="D16" s="1">
        <f t="shared" si="7"/>
        <v>9.9084000000000003</v>
      </c>
      <c r="E16" s="1">
        <f t="shared" si="7"/>
        <v>10.1822</v>
      </c>
      <c r="F16" s="1">
        <f t="shared" si="7"/>
        <v>10.172000000000001</v>
      </c>
      <c r="G16" s="1">
        <f t="shared" si="7"/>
        <v>7.5853999999999999</v>
      </c>
      <c r="H16" s="2">
        <f t="shared" si="0"/>
        <v>9.5303599999999999</v>
      </c>
      <c r="I16" s="1">
        <f t="shared" si="1"/>
        <v>0.11538663058742446</v>
      </c>
    </row>
    <row r="17" spans="1:9">
      <c r="A17" t="s">
        <v>46</v>
      </c>
      <c r="B17" t="s">
        <v>26</v>
      </c>
      <c r="C17" s="1">
        <f t="shared" si="5"/>
        <v>0.47659999999999997</v>
      </c>
      <c r="D17" s="1">
        <f t="shared" si="7"/>
        <v>0.47659999999999997</v>
      </c>
      <c r="E17" s="1">
        <f t="shared" si="7"/>
        <v>0.35660000000000003</v>
      </c>
      <c r="F17" s="1">
        <f t="shared" si="7"/>
        <v>0.38979999999999998</v>
      </c>
      <c r="G17" s="1">
        <f t="shared" si="7"/>
        <v>0.35660000000000003</v>
      </c>
      <c r="H17" s="2">
        <f t="shared" si="0"/>
        <v>0.41123999999999999</v>
      </c>
      <c r="I17" s="1">
        <f t="shared" si="1"/>
        <v>0.14878260316486888</v>
      </c>
    </row>
    <row r="18" spans="1:9">
      <c r="A18" t="s">
        <v>57</v>
      </c>
      <c r="B18" t="s">
        <v>26</v>
      </c>
      <c r="C18" s="1">
        <f t="shared" si="5"/>
        <v>16.278199999999998</v>
      </c>
      <c r="D18" s="1">
        <f t="shared" si="7"/>
        <v>16.3062</v>
      </c>
      <c r="E18" s="1">
        <f t="shared" si="7"/>
        <v>16.753879999999999</v>
      </c>
      <c r="F18" s="1">
        <f t="shared" si="7"/>
        <v>16.113199999999999</v>
      </c>
      <c r="G18" s="1">
        <f t="shared" si="7"/>
        <v>12.980799999999999</v>
      </c>
      <c r="H18" s="2">
        <f t="shared" ref="H18" si="8">AVERAGE(C18:G18)</f>
        <v>15.686456000000002</v>
      </c>
      <c r="I18" s="1">
        <f t="shared" ref="I18" si="9">_xlfn.STDEV.S(C18:G18)/H18</f>
        <v>9.7602610821834912E-2</v>
      </c>
    </row>
    <row r="19" spans="1:9">
      <c r="A19" t="s">
        <v>48</v>
      </c>
      <c r="C19" s="1"/>
      <c r="D19" s="1"/>
      <c r="E19" s="1"/>
      <c r="F19" s="1"/>
      <c r="G19" s="1"/>
      <c r="H19" s="2"/>
      <c r="I19" s="1"/>
    </row>
    <row r="20" spans="1:9">
      <c r="A20" t="s">
        <v>41</v>
      </c>
      <c r="B20" t="s">
        <v>52</v>
      </c>
      <c r="C20" s="1">
        <v>0.11899999999999999</v>
      </c>
      <c r="D20" s="1">
        <v>0.11899999999999999</v>
      </c>
      <c r="E20" s="1">
        <v>0.11899999999999999</v>
      </c>
      <c r="F20" s="1">
        <v>9.5199999999999993E-2</v>
      </c>
      <c r="G20" s="1">
        <v>0.13600000000000001</v>
      </c>
      <c r="H20" s="2">
        <f t="shared" si="0"/>
        <v>0.11764000000000001</v>
      </c>
      <c r="I20" s="1">
        <f t="shared" si="1"/>
        <v>0.12363728113414468</v>
      </c>
    </row>
    <row r="21" spans="1:9">
      <c r="A21" t="s">
        <v>42</v>
      </c>
      <c r="B21" t="s">
        <v>52</v>
      </c>
      <c r="C21" s="1">
        <v>4.6172000000000004</v>
      </c>
      <c r="D21" s="1">
        <v>4.6172000000000004</v>
      </c>
      <c r="E21" s="1">
        <v>4.9034799999999992</v>
      </c>
      <c r="F21" s="1">
        <v>4.3553999999999995</v>
      </c>
      <c r="G21" s="1">
        <v>3.8861999999999997</v>
      </c>
      <c r="H21" s="2">
        <f t="shared" si="0"/>
        <v>4.4758959999999997</v>
      </c>
      <c r="I21" s="1">
        <f t="shared" si="1"/>
        <v>8.5442954299768267E-2</v>
      </c>
    </row>
    <row r="22" spans="1:9">
      <c r="A22" t="s">
        <v>43</v>
      </c>
      <c r="B22" t="s">
        <v>26</v>
      </c>
      <c r="C22" s="1">
        <v>0.11899999999999999</v>
      </c>
      <c r="D22" s="1">
        <v>0.11899999999999999</v>
      </c>
      <c r="E22" s="1">
        <v>0.12919999999999998</v>
      </c>
      <c r="F22" s="1">
        <v>0.11219999999999999</v>
      </c>
      <c r="G22" s="1">
        <v>0.10199999999999999</v>
      </c>
      <c r="H22" s="2">
        <f t="shared" si="0"/>
        <v>0.11627999999999998</v>
      </c>
      <c r="I22" s="1">
        <f t="shared" si="1"/>
        <v>8.624491932019078E-2</v>
      </c>
    </row>
    <row r="23" spans="1:9">
      <c r="A23" t="s">
        <v>44</v>
      </c>
      <c r="B23" t="s">
        <v>26</v>
      </c>
      <c r="C23" s="1">
        <v>0.24480000000000002</v>
      </c>
      <c r="D23" s="1">
        <v>0.24480000000000002</v>
      </c>
      <c r="E23" s="1">
        <v>0.27539999999999998</v>
      </c>
      <c r="F23" s="1">
        <v>0.21080000000000002</v>
      </c>
      <c r="G23" s="1">
        <v>0.187</v>
      </c>
      <c r="H23" s="2">
        <f t="shared" si="0"/>
        <v>0.23256000000000002</v>
      </c>
      <c r="I23" s="1">
        <f t="shared" si="1"/>
        <v>0.14714605427001262</v>
      </c>
    </row>
    <row r="24" spans="1:9">
      <c r="A24" t="s">
        <v>45</v>
      </c>
      <c r="B24" t="s">
        <v>26</v>
      </c>
      <c r="C24" s="1">
        <v>1.3021999999999998</v>
      </c>
      <c r="D24" s="1">
        <v>1.3021999999999998</v>
      </c>
      <c r="E24" s="1">
        <v>1.2851999999999999</v>
      </c>
      <c r="F24" s="1">
        <v>1.3361999999999998</v>
      </c>
      <c r="G24" s="1">
        <v>0.99620000000000009</v>
      </c>
      <c r="H24" s="2">
        <f t="shared" si="0"/>
        <v>1.2444</v>
      </c>
      <c r="I24" s="1">
        <f t="shared" si="1"/>
        <v>0.11248737076633282</v>
      </c>
    </row>
    <row r="25" spans="1:9">
      <c r="A25" t="s">
        <v>46</v>
      </c>
      <c r="B25" t="s">
        <v>26</v>
      </c>
      <c r="C25" s="1"/>
      <c r="D25" s="1"/>
      <c r="E25" s="1"/>
      <c r="F25" s="1"/>
      <c r="G25" s="1"/>
      <c r="H25" s="2"/>
      <c r="I25" s="1"/>
    </row>
    <row r="26" spans="1:9">
      <c r="A26" t="s">
        <v>59</v>
      </c>
      <c r="B26" t="s">
        <v>26</v>
      </c>
      <c r="C26" s="1">
        <f>SUM(C20:C25)</f>
        <v>6.4021999999999997</v>
      </c>
      <c r="D26" s="1">
        <f t="shared" ref="D26:G26" si="10">SUM(D20:D25)</f>
        <v>6.4021999999999997</v>
      </c>
      <c r="E26" s="1">
        <f t="shared" si="10"/>
        <v>6.7122799999999989</v>
      </c>
      <c r="F26" s="1">
        <f t="shared" si="10"/>
        <v>6.109799999999999</v>
      </c>
      <c r="G26" s="1">
        <f t="shared" si="10"/>
        <v>5.3074000000000003</v>
      </c>
      <c r="H26" s="2">
        <f t="shared" ref="H26" si="11">AVERAGE(C26:G26)</f>
        <v>6.1867760000000001</v>
      </c>
      <c r="I26" s="1">
        <f t="shared" ref="I26" si="12">_xlfn.STDEV.S(C26:G26)/H26</f>
        <v>8.6599183765571561E-2</v>
      </c>
    </row>
    <row r="27" spans="1:9">
      <c r="A27" t="s">
        <v>50</v>
      </c>
      <c r="C27" s="1"/>
      <c r="D27" s="1"/>
      <c r="E27" s="1"/>
      <c r="F27" s="1"/>
      <c r="G27" s="1"/>
      <c r="H27" s="2"/>
      <c r="I27" s="1"/>
    </row>
    <row r="28" spans="1:9">
      <c r="A28" t="s">
        <v>41</v>
      </c>
      <c r="B28" t="s">
        <v>52</v>
      </c>
      <c r="C28" s="1">
        <v>1.0199999999999999E-2</v>
      </c>
      <c r="D28" s="1">
        <v>1.0199999999999999E-2</v>
      </c>
      <c r="E28" s="1">
        <v>2.0399999999999998E-2</v>
      </c>
      <c r="F28" s="1">
        <v>1.0199999999999999E-2</v>
      </c>
      <c r="G28" s="1">
        <v>1.3600000000000001E-2</v>
      </c>
      <c r="H28" s="2">
        <f t="shared" si="0"/>
        <v>1.2919999999999997E-2</v>
      </c>
      <c r="I28" s="1">
        <f t="shared" si="1"/>
        <v>0.34311591606329755</v>
      </c>
    </row>
    <row r="29" spans="1:9">
      <c r="A29" t="s">
        <v>42</v>
      </c>
      <c r="B29" t="s">
        <v>52</v>
      </c>
      <c r="C29" s="1">
        <v>0.24819999999999998</v>
      </c>
      <c r="D29" s="1">
        <v>0.23119999999999999</v>
      </c>
      <c r="E29" s="1">
        <v>0.21760000000000002</v>
      </c>
      <c r="F29" s="1">
        <v>0.21760000000000002</v>
      </c>
      <c r="G29" s="1">
        <v>0.1938</v>
      </c>
      <c r="H29" s="2">
        <f t="shared" si="0"/>
        <v>0.22168000000000002</v>
      </c>
      <c r="I29" s="1">
        <f t="shared" si="1"/>
        <v>9.0347708435724747E-2</v>
      </c>
    </row>
    <row r="30" spans="1:9">
      <c r="A30" t="s">
        <v>43</v>
      </c>
      <c r="B30" t="s">
        <v>26</v>
      </c>
      <c r="C30" s="1">
        <v>6.8000000000000005E-3</v>
      </c>
      <c r="D30" s="1">
        <v>6.8000000000000005E-3</v>
      </c>
      <c r="E30" s="1">
        <v>6.8000000000000005E-3</v>
      </c>
      <c r="F30" s="1">
        <v>6.8000000000000005E-3</v>
      </c>
      <c r="G30" s="1">
        <v>6.8000000000000005E-3</v>
      </c>
      <c r="H30" s="2">
        <f t="shared" si="0"/>
        <v>6.8000000000000005E-3</v>
      </c>
      <c r="I30" s="1">
        <f t="shared" si="1"/>
        <v>0</v>
      </c>
    </row>
    <row r="31" spans="1:9">
      <c r="A31" t="s">
        <v>44</v>
      </c>
      <c r="B31" t="s">
        <v>26</v>
      </c>
      <c r="C31" s="1">
        <v>6.8000000000000005E-3</v>
      </c>
      <c r="D31" s="1">
        <v>6.8000000000000005E-3</v>
      </c>
      <c r="E31" s="1">
        <v>6.8000000000000005E-3</v>
      </c>
      <c r="F31" s="1">
        <v>6.8000000000000005E-3</v>
      </c>
      <c r="G31" s="1">
        <v>6.8000000000000005E-3</v>
      </c>
      <c r="H31" s="2">
        <f t="shared" si="0"/>
        <v>6.8000000000000005E-3</v>
      </c>
      <c r="I31" s="1">
        <f t="shared" si="1"/>
        <v>0</v>
      </c>
    </row>
    <row r="32" spans="1:9">
      <c r="A32" t="s">
        <v>45</v>
      </c>
      <c r="B32" t="s">
        <v>26</v>
      </c>
      <c r="C32" s="1">
        <v>6.5347999999999988</v>
      </c>
      <c r="D32" s="1">
        <v>6.6096000000000004</v>
      </c>
      <c r="E32" s="1">
        <v>6.8407999999999989</v>
      </c>
      <c r="F32" s="1">
        <v>6.7796000000000003</v>
      </c>
      <c r="G32" s="1">
        <v>5.0693999999999999</v>
      </c>
      <c r="H32" s="2">
        <f t="shared" si="0"/>
        <v>6.3668400000000007</v>
      </c>
      <c r="I32" s="1">
        <f t="shared" si="1"/>
        <v>0.11556475585970111</v>
      </c>
    </row>
    <row r="33" spans="1:9">
      <c r="A33" t="s">
        <v>46</v>
      </c>
      <c r="B33" t="s">
        <v>26</v>
      </c>
      <c r="C33" s="1">
        <v>0.11899999999999999</v>
      </c>
      <c r="D33" s="1">
        <v>0.11899999999999999</v>
      </c>
      <c r="E33" s="1">
        <v>8.8400000000000006E-2</v>
      </c>
      <c r="F33" s="1">
        <v>9.1800000000000007E-2</v>
      </c>
      <c r="G33" s="1">
        <v>8.8400000000000006E-2</v>
      </c>
      <c r="H33" s="2">
        <f t="shared" si="0"/>
        <v>0.10132000000000001</v>
      </c>
      <c r="I33" s="1">
        <f t="shared" si="1"/>
        <v>0.15988092952444988</v>
      </c>
    </row>
    <row r="34" spans="1:9">
      <c r="A34" t="s">
        <v>59</v>
      </c>
      <c r="B34" t="s">
        <v>26</v>
      </c>
      <c r="C34" s="1">
        <f>SUM(C28:C33)</f>
        <v>6.9257999999999988</v>
      </c>
      <c r="D34" s="1">
        <f t="shared" ref="D34" si="13">SUM(D28:D33)</f>
        <v>6.9836</v>
      </c>
      <c r="E34" s="1">
        <f t="shared" ref="E34" si="14">SUM(E28:E33)</f>
        <v>7.1807999999999987</v>
      </c>
      <c r="F34" s="1">
        <f t="shared" ref="F34" si="15">SUM(F28:F33)</f>
        <v>7.1128</v>
      </c>
      <c r="G34" s="1">
        <f t="shared" ref="G34" si="16">SUM(G28:G33)</f>
        <v>5.3788</v>
      </c>
      <c r="H34" s="2">
        <f t="shared" si="0"/>
        <v>6.716359999999999</v>
      </c>
      <c r="I34" s="1">
        <f t="shared" si="1"/>
        <v>0.11234102130776902</v>
      </c>
    </row>
    <row r="35" spans="1:9">
      <c r="A35" t="s">
        <v>49</v>
      </c>
      <c r="C35" s="1"/>
      <c r="D35" s="1"/>
      <c r="E35" s="1"/>
      <c r="F35" s="1"/>
      <c r="G35" s="1"/>
      <c r="H35" s="2"/>
      <c r="I35" s="1"/>
    </row>
    <row r="36" spans="1:9">
      <c r="A36" t="s">
        <v>41</v>
      </c>
      <c r="B36" t="s">
        <v>52</v>
      </c>
      <c r="C36" s="1">
        <v>2.98E-2</v>
      </c>
      <c r="D36" s="1">
        <v>2.98E-2</v>
      </c>
      <c r="E36" s="1">
        <v>2.98E-2</v>
      </c>
      <c r="F36" s="1">
        <v>2.98E-2</v>
      </c>
      <c r="G36" s="1">
        <v>2.98E-2</v>
      </c>
      <c r="H36" s="2">
        <f t="shared" si="0"/>
        <v>2.98E-2</v>
      </c>
      <c r="I36" s="1">
        <f t="shared" si="1"/>
        <v>0</v>
      </c>
    </row>
    <row r="37" spans="1:9">
      <c r="A37" t="s">
        <v>42</v>
      </c>
      <c r="B37" t="s">
        <v>52</v>
      </c>
      <c r="C37" s="1">
        <v>0.56619999999999993</v>
      </c>
      <c r="D37" s="1">
        <v>0.50659999999999994</v>
      </c>
      <c r="E37" s="1">
        <v>0.4768</v>
      </c>
      <c r="F37" s="1">
        <v>0.4768</v>
      </c>
      <c r="G37" s="1">
        <v>0.44700000000000001</v>
      </c>
      <c r="H37" s="2">
        <f t="shared" si="0"/>
        <v>0.49467999999999995</v>
      </c>
      <c r="I37" s="1">
        <f t="shared" si="1"/>
        <v>9.1359945109054749E-2</v>
      </c>
    </row>
    <row r="38" spans="1:9">
      <c r="A38" t="s">
        <v>43</v>
      </c>
      <c r="B38" t="s">
        <v>26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2">
        <f t="shared" si="0"/>
        <v>0</v>
      </c>
      <c r="I38" s="1"/>
    </row>
    <row r="39" spans="1:9">
      <c r="A39" t="s">
        <v>44</v>
      </c>
      <c r="B39" t="s">
        <v>26</v>
      </c>
      <c r="C39" s="1">
        <v>2.98E-2</v>
      </c>
      <c r="D39" s="1">
        <v>2.98E-2</v>
      </c>
      <c r="E39" s="1">
        <v>2.98E-2</v>
      </c>
      <c r="F39" s="1">
        <v>2.98E-2</v>
      </c>
      <c r="G39" s="1">
        <v>2.98E-2</v>
      </c>
      <c r="H39" s="2">
        <f t="shared" si="0"/>
        <v>2.98E-2</v>
      </c>
      <c r="I39" s="1">
        <f t="shared" si="1"/>
        <v>0</v>
      </c>
    </row>
    <row r="40" spans="1:9">
      <c r="A40" t="s">
        <v>45</v>
      </c>
      <c r="B40" t="s">
        <v>26</v>
      </c>
      <c r="C40" s="1">
        <v>1.9667999999999999</v>
      </c>
      <c r="D40" s="1">
        <v>1.9966000000000002</v>
      </c>
      <c r="E40" s="1">
        <v>2.0562000000000005</v>
      </c>
      <c r="F40" s="1">
        <v>2.0562000000000005</v>
      </c>
      <c r="G40" s="1">
        <v>1.5198</v>
      </c>
      <c r="H40" s="2">
        <f t="shared" si="0"/>
        <v>1.9191200000000002</v>
      </c>
      <c r="I40" s="1">
        <f t="shared" si="1"/>
        <v>0.11805327831520641</v>
      </c>
    </row>
    <row r="41" spans="1:9">
      <c r="A41" t="s">
        <v>46</v>
      </c>
      <c r="B41" t="s">
        <v>26</v>
      </c>
      <c r="C41" s="1">
        <v>0.35759999999999997</v>
      </c>
      <c r="D41" s="1">
        <v>0.35759999999999997</v>
      </c>
      <c r="E41" s="1">
        <v>0.26819999999999999</v>
      </c>
      <c r="F41" s="1">
        <v>0.29799999999999999</v>
      </c>
      <c r="G41" s="1">
        <v>0.26819999999999999</v>
      </c>
      <c r="H41" s="2">
        <f t="shared" si="0"/>
        <v>0.30991999999999997</v>
      </c>
      <c r="I41" s="1">
        <f t="shared" si="1"/>
        <v>0.1458245277702224</v>
      </c>
    </row>
    <row r="42" spans="1:9">
      <c r="A42" t="s">
        <v>59</v>
      </c>
      <c r="B42" t="s">
        <v>26</v>
      </c>
      <c r="C42" s="1">
        <f>SUM(C36:C41)</f>
        <v>2.9502000000000002</v>
      </c>
      <c r="D42" s="1">
        <f t="shared" ref="D42" si="17">SUM(D36:D41)</f>
        <v>2.9204000000000003</v>
      </c>
      <c r="E42" s="1">
        <f t="shared" ref="E42" si="18">SUM(E36:E41)</f>
        <v>2.8608000000000002</v>
      </c>
      <c r="F42" s="1">
        <f t="shared" ref="F42" si="19">SUM(F36:F41)</f>
        <v>2.8906000000000005</v>
      </c>
      <c r="G42" s="1">
        <f t="shared" ref="G42" si="20">SUM(G36:G41)</f>
        <v>2.2946</v>
      </c>
      <c r="H42" s="2">
        <f t="shared" si="0"/>
        <v>2.7833200000000007</v>
      </c>
      <c r="I42" s="1">
        <f t="shared" si="1"/>
        <v>9.8884367357762931E-2</v>
      </c>
    </row>
    <row r="43" spans="1:9">
      <c r="A43" t="s">
        <v>54</v>
      </c>
      <c r="H43" s="2"/>
      <c r="I43" s="1"/>
    </row>
    <row r="44" spans="1:9">
      <c r="A44" t="s">
        <v>41</v>
      </c>
      <c r="B44" t="s">
        <v>56</v>
      </c>
      <c r="C44" s="1">
        <f t="shared" ref="C44:C50" si="21">C12*10000/C4</f>
        <v>4.035532994923857</v>
      </c>
      <c r="D44" s="1">
        <f t="shared" ref="D44:G44" si="22">D12*10000/D4</f>
        <v>4.0664961636828636</v>
      </c>
      <c r="E44" s="1">
        <f t="shared" si="22"/>
        <v>2.413694721825963</v>
      </c>
      <c r="F44" s="1">
        <f t="shared" si="22"/>
        <v>4.3896103896103886</v>
      </c>
      <c r="G44" s="1">
        <f t="shared" si="22"/>
        <v>3.9690265486725664</v>
      </c>
      <c r="H44" s="2">
        <f t="shared" si="0"/>
        <v>3.7748721637431282</v>
      </c>
      <c r="I44" s="1">
        <f t="shared" si="1"/>
        <v>0.20611057610307534</v>
      </c>
    </row>
    <row r="45" spans="1:9">
      <c r="A45" t="s">
        <v>42</v>
      </c>
      <c r="B45" t="s">
        <v>56</v>
      </c>
      <c r="C45" s="1">
        <f t="shared" si="21"/>
        <v>2.4785981564296802</v>
      </c>
      <c r="D45" s="1">
        <f t="shared" ref="D45:G50" si="23">D13*10000/D5</f>
        <v>2.6174299819150502</v>
      </c>
      <c r="E45" s="1">
        <f t="shared" si="23"/>
        <v>2.8844643685268196</v>
      </c>
      <c r="F45" s="1">
        <f t="shared" si="23"/>
        <v>2.6174260094334727</v>
      </c>
      <c r="G45" s="1">
        <f t="shared" si="23"/>
        <v>2.6292252294110816</v>
      </c>
      <c r="H45" s="2">
        <f t="shared" si="0"/>
        <v>2.6454287491432207</v>
      </c>
      <c r="I45" s="1">
        <f t="shared" si="1"/>
        <v>5.5684789335308342E-2</v>
      </c>
    </row>
    <row r="46" spans="1:9">
      <c r="A46" t="s">
        <v>43</v>
      </c>
      <c r="B46" t="s">
        <v>55</v>
      </c>
      <c r="C46" s="1">
        <f t="shared" si="21"/>
        <v>2.9324009324009324</v>
      </c>
      <c r="D46" s="1">
        <f t="shared" si="23"/>
        <v>3.145</v>
      </c>
      <c r="E46" s="1">
        <f t="shared" si="23"/>
        <v>3.5789473684210522</v>
      </c>
      <c r="F46" s="1">
        <f t="shared" si="23"/>
        <v>3.1481481481481484</v>
      </c>
      <c r="G46" s="1">
        <f t="shared" si="23"/>
        <v>3.228486646884273</v>
      </c>
      <c r="H46" s="2">
        <f t="shared" si="0"/>
        <v>3.2065966191708819</v>
      </c>
      <c r="I46" s="1">
        <f t="shared" si="1"/>
        <v>7.3388850033250436E-2</v>
      </c>
    </row>
    <row r="47" spans="1:9">
      <c r="A47" t="s">
        <v>44</v>
      </c>
      <c r="B47" t="s">
        <v>55</v>
      </c>
      <c r="C47" s="1">
        <f t="shared" si="21"/>
        <v>0.3269052044609666</v>
      </c>
      <c r="D47" s="1">
        <f t="shared" si="23"/>
        <v>0.36992243985802559</v>
      </c>
      <c r="E47" s="1">
        <f t="shared" si="23"/>
        <v>0.44482463644140291</v>
      </c>
      <c r="F47" s="1">
        <f t="shared" si="23"/>
        <v>0.37575941676792224</v>
      </c>
      <c r="G47" s="1">
        <f t="shared" si="23"/>
        <v>0.38143978164448994</v>
      </c>
      <c r="H47" s="2">
        <f t="shared" si="0"/>
        <v>0.37977029583456146</v>
      </c>
      <c r="I47" s="1">
        <f t="shared" si="1"/>
        <v>0.11127007574327781</v>
      </c>
    </row>
    <row r="48" spans="1:9">
      <c r="A48" t="s">
        <v>45</v>
      </c>
      <c r="B48" t="s">
        <v>55</v>
      </c>
      <c r="C48" s="1">
        <f t="shared" si="21"/>
        <v>0.25914657517227885</v>
      </c>
      <c r="D48" s="1">
        <f t="shared" si="23"/>
        <v>0.258881378694097</v>
      </c>
      <c r="E48" s="1">
        <f t="shared" si="23"/>
        <v>0.25705550744870731</v>
      </c>
      <c r="F48" s="1">
        <f t="shared" si="23"/>
        <v>0.25915593431930806</v>
      </c>
      <c r="G48" s="1">
        <f t="shared" si="23"/>
        <v>0.25846659193054311</v>
      </c>
      <c r="H48" s="2">
        <f t="shared" si="0"/>
        <v>0.25854119751298688</v>
      </c>
      <c r="I48" s="1">
        <f t="shared" si="1"/>
        <v>3.3901415276711292E-3</v>
      </c>
    </row>
    <row r="49" spans="1:9">
      <c r="A49" t="s">
        <v>46</v>
      </c>
      <c r="B49" t="s">
        <v>55</v>
      </c>
      <c r="C49" s="1">
        <f t="shared" si="21"/>
        <v>2.7244654251275058E-3</v>
      </c>
      <c r="D49" s="1">
        <f t="shared" si="23"/>
        <v>2.6952074393606601E-3</v>
      </c>
      <c r="E49" s="1">
        <f t="shared" si="23"/>
        <v>2.6916437519672177E-3</v>
      </c>
      <c r="F49" s="1">
        <f t="shared" si="23"/>
        <v>2.8449875887598904E-3</v>
      </c>
      <c r="G49" s="1">
        <f t="shared" si="23"/>
        <v>2.6982404687644242E-3</v>
      </c>
      <c r="H49" s="2">
        <f t="shared" si="0"/>
        <v>2.7309089347959396E-3</v>
      </c>
      <c r="I49" s="1">
        <f t="shared" si="1"/>
        <v>2.3829073613850657E-2</v>
      </c>
    </row>
    <row r="50" spans="1:9">
      <c r="A50" t="s">
        <v>59</v>
      </c>
      <c r="B50" t="s">
        <v>55</v>
      </c>
      <c r="C50" s="1">
        <f t="shared" si="21"/>
        <v>7.5397292252395789E-2</v>
      </c>
      <c r="D50" s="1">
        <f t="shared" si="23"/>
        <v>7.4801827590003298E-2</v>
      </c>
      <c r="E50" s="1">
        <f t="shared" si="23"/>
        <v>9.5821217854422075E-2</v>
      </c>
      <c r="F50" s="1">
        <f t="shared" si="23"/>
        <v>9.0058277540147905E-2</v>
      </c>
      <c r="G50" s="1">
        <f t="shared" si="23"/>
        <v>7.9202024713413713E-2</v>
      </c>
      <c r="H50" s="2">
        <f t="shared" si="0"/>
        <v>8.3056127990076556E-2</v>
      </c>
      <c r="I50" s="1">
        <f t="shared" si="1"/>
        <v>0.11320576842318346</v>
      </c>
    </row>
    <row r="51" spans="1:9">
      <c r="C51" s="1"/>
      <c r="D51" s="1"/>
      <c r="E51" s="1"/>
      <c r="F51" s="1"/>
      <c r="G51" s="1"/>
      <c r="H51" s="2"/>
      <c r="I51" s="1"/>
    </row>
    <row r="52" spans="1:9">
      <c r="A52" t="s">
        <v>63</v>
      </c>
      <c r="C52" s="1"/>
      <c r="D52" s="1"/>
      <c r="E52" s="1"/>
      <c r="F52" s="1"/>
      <c r="G52" s="1"/>
      <c r="H52" s="2"/>
      <c r="I52" s="1"/>
    </row>
    <row r="53" spans="1:9">
      <c r="C53">
        <v>2010</v>
      </c>
      <c r="D53">
        <v>2011</v>
      </c>
      <c r="E53">
        <v>2012</v>
      </c>
      <c r="F53">
        <v>2013</v>
      </c>
      <c r="G53">
        <v>2014</v>
      </c>
      <c r="H53" t="s">
        <v>40</v>
      </c>
      <c r="I53" t="s">
        <v>37</v>
      </c>
    </row>
    <row r="54" spans="1:9">
      <c r="A54" t="s">
        <v>67</v>
      </c>
      <c r="H54" s="2"/>
      <c r="I54" s="1"/>
    </row>
    <row r="55" spans="1:9">
      <c r="A55" t="s">
        <v>64</v>
      </c>
      <c r="B55" t="s">
        <v>53</v>
      </c>
      <c r="C55" s="5">
        <f>SUM(C4:C7)</f>
        <v>31345</v>
      </c>
      <c r="D55" s="5">
        <f t="shared" ref="D55:G55" si="24">SUM(D4:D7)</f>
        <v>28857</v>
      </c>
      <c r="E55" s="5">
        <f t="shared" si="24"/>
        <v>27502</v>
      </c>
      <c r="F55" s="5">
        <f t="shared" si="24"/>
        <v>26563</v>
      </c>
      <c r="G55" s="5">
        <f t="shared" si="24"/>
        <v>23869</v>
      </c>
      <c r="H55" s="2"/>
      <c r="I55" s="1"/>
    </row>
    <row r="56" spans="1:9">
      <c r="A56" t="s">
        <v>65</v>
      </c>
      <c r="B56" t="s">
        <v>53</v>
      </c>
      <c r="C56" s="5">
        <f>C8</f>
        <v>378311</v>
      </c>
      <c r="D56" s="5">
        <f t="shared" ref="D56:G56" si="25">D8</f>
        <v>382739</v>
      </c>
      <c r="E56" s="5">
        <f t="shared" si="25"/>
        <v>396109</v>
      </c>
      <c r="F56" s="5">
        <f t="shared" si="25"/>
        <v>392505</v>
      </c>
      <c r="G56" s="5">
        <f t="shared" si="25"/>
        <v>293477</v>
      </c>
      <c r="H56" s="2"/>
      <c r="I56" s="1"/>
    </row>
    <row r="57" spans="1:9">
      <c r="A57" t="s">
        <v>66</v>
      </c>
      <c r="B57" t="s">
        <v>53</v>
      </c>
      <c r="C57" s="5">
        <f>C9</f>
        <v>1749334</v>
      </c>
      <c r="D57" s="5">
        <f>D9</f>
        <v>1768324</v>
      </c>
      <c r="E57" s="5">
        <f>E9</f>
        <v>1324841</v>
      </c>
      <c r="F57" s="5">
        <f>F9</f>
        <v>1370129</v>
      </c>
      <c r="G57" s="5">
        <f>G9</f>
        <v>1321602</v>
      </c>
      <c r="H57" s="2"/>
      <c r="I57" s="1"/>
    </row>
    <row r="58" spans="1:9">
      <c r="A58" t="s">
        <v>59</v>
      </c>
      <c r="B58" t="s">
        <v>53</v>
      </c>
      <c r="C58" s="5">
        <f>SUM(C55:C57)</f>
        <v>2158990</v>
      </c>
      <c r="D58" s="5">
        <f t="shared" ref="D58:G58" si="26">SUM(D55:D57)</f>
        <v>2179920</v>
      </c>
      <c r="E58" s="5">
        <f t="shared" si="26"/>
        <v>1748452</v>
      </c>
      <c r="F58" s="5">
        <f t="shared" si="26"/>
        <v>1789197</v>
      </c>
      <c r="G58" s="5">
        <f t="shared" si="26"/>
        <v>1638948</v>
      </c>
      <c r="H58" s="2"/>
      <c r="I58" s="1"/>
    </row>
    <row r="59" spans="1:9">
      <c r="A59" t="s">
        <v>68</v>
      </c>
      <c r="C59" s="1"/>
      <c r="D59" s="1"/>
      <c r="E59" s="1"/>
      <c r="F59" s="1"/>
      <c r="G59" s="1"/>
      <c r="H59" s="2"/>
      <c r="I59" s="1"/>
    </row>
    <row r="60" spans="1:9">
      <c r="A60" t="s">
        <v>64</v>
      </c>
      <c r="B60" t="s">
        <v>80</v>
      </c>
      <c r="C60" s="1">
        <f>SUM(C12:C15)</f>
        <v>5.9977999999999998</v>
      </c>
      <c r="D60" s="1">
        <f t="shared" ref="D60:G60" si="27">SUM(D12:D15)</f>
        <v>5.9211999999999998</v>
      </c>
      <c r="E60" s="1">
        <f t="shared" si="27"/>
        <v>6.2150799999999995</v>
      </c>
      <c r="F60" s="1">
        <f t="shared" si="27"/>
        <v>5.5513999999999992</v>
      </c>
      <c r="G60" s="1">
        <f t="shared" si="27"/>
        <v>5.0388000000000002</v>
      </c>
      <c r="H60" s="2"/>
      <c r="I60" s="1"/>
    </row>
    <row r="61" spans="1:9">
      <c r="A61" t="s">
        <v>65</v>
      </c>
      <c r="B61" t="s">
        <v>80</v>
      </c>
      <c r="C61" s="1">
        <f>C16</f>
        <v>9.803799999999999</v>
      </c>
      <c r="D61" s="1">
        <f t="shared" ref="D61:G61" si="28">D16</f>
        <v>9.9084000000000003</v>
      </c>
      <c r="E61" s="1">
        <f t="shared" si="28"/>
        <v>10.1822</v>
      </c>
      <c r="F61" s="1">
        <f t="shared" si="28"/>
        <v>10.172000000000001</v>
      </c>
      <c r="G61" s="1">
        <f t="shared" si="28"/>
        <v>7.5853999999999999</v>
      </c>
      <c r="H61" s="2"/>
      <c r="I61" s="1"/>
    </row>
    <row r="62" spans="1:9">
      <c r="A62" t="s">
        <v>66</v>
      </c>
      <c r="B62" t="s">
        <v>26</v>
      </c>
      <c r="C62" s="1">
        <f>C17</f>
        <v>0.47659999999999997</v>
      </c>
      <c r="D62" s="1">
        <f t="shared" ref="D62:G62" si="29">D17</f>
        <v>0.47659999999999997</v>
      </c>
      <c r="E62" s="1">
        <f t="shared" si="29"/>
        <v>0.35660000000000003</v>
      </c>
      <c r="F62" s="1">
        <f t="shared" si="29"/>
        <v>0.38979999999999998</v>
      </c>
      <c r="G62" s="1">
        <f t="shared" si="29"/>
        <v>0.35660000000000003</v>
      </c>
      <c r="H62" s="2"/>
      <c r="I62" s="1"/>
    </row>
    <row r="63" spans="1:9">
      <c r="A63" t="s">
        <v>59</v>
      </c>
      <c r="B63" t="s">
        <v>26</v>
      </c>
      <c r="C63" s="1">
        <f>SUM(C60:C62)</f>
        <v>16.278199999999998</v>
      </c>
      <c r="D63" s="1">
        <f t="shared" ref="D63:G63" si="30">SUM(D60:D62)</f>
        <v>16.3062</v>
      </c>
      <c r="E63" s="1">
        <f t="shared" si="30"/>
        <v>16.753879999999999</v>
      </c>
      <c r="F63" s="1">
        <f t="shared" si="30"/>
        <v>16.113199999999999</v>
      </c>
      <c r="G63" s="1">
        <f t="shared" si="30"/>
        <v>12.9808</v>
      </c>
      <c r="H63" s="2"/>
      <c r="I63" s="1"/>
    </row>
    <row r="64" spans="1:9">
      <c r="A64" t="s">
        <v>60</v>
      </c>
      <c r="C64" s="1"/>
      <c r="D64" s="1"/>
      <c r="E64" s="1"/>
      <c r="F64" s="1"/>
      <c r="G64" s="1"/>
      <c r="H64" s="2"/>
      <c r="I64" s="1"/>
    </row>
    <row r="65" spans="1:9">
      <c r="A65" t="s">
        <v>64</v>
      </c>
      <c r="B65" t="s">
        <v>56</v>
      </c>
      <c r="C65" s="1">
        <f>C60*10000/C55</f>
        <v>1.9134790237677461</v>
      </c>
      <c r="D65" s="1">
        <f t="shared" ref="D65:G65" si="31">D60*10000/D55</f>
        <v>2.0519111480749905</v>
      </c>
      <c r="E65" s="1">
        <f t="shared" si="31"/>
        <v>2.259864737110028</v>
      </c>
      <c r="F65" s="1">
        <f t="shared" si="31"/>
        <v>2.0898994842450023</v>
      </c>
      <c r="G65" s="1">
        <f t="shared" si="31"/>
        <v>2.111022665381876</v>
      </c>
      <c r="H65" s="2">
        <f t="shared" ref="H65" si="32">AVERAGE(C65:G65)</f>
        <v>2.0852354117159289</v>
      </c>
      <c r="I65" s="1">
        <f t="shared" ref="I65" si="33">_xlfn.STDEV.S(C65:G65)/H65</f>
        <v>5.9605207455129601E-2</v>
      </c>
    </row>
    <row r="66" spans="1:9">
      <c r="A66" t="s">
        <v>65</v>
      </c>
      <c r="B66" t="s">
        <v>56</v>
      </c>
      <c r="C66" s="1">
        <f t="shared" ref="C66:G68" si="34">C61*10000/C56</f>
        <v>0.25914657517227885</v>
      </c>
      <c r="D66" s="1">
        <f t="shared" si="34"/>
        <v>0.258881378694097</v>
      </c>
      <c r="E66" s="1">
        <f t="shared" si="34"/>
        <v>0.25705550744870731</v>
      </c>
      <c r="F66" s="1">
        <f t="shared" si="34"/>
        <v>0.25915593431930806</v>
      </c>
      <c r="G66" s="1">
        <f t="shared" si="34"/>
        <v>0.25846659193054311</v>
      </c>
      <c r="H66" s="2">
        <f t="shared" ref="H66:H67" si="35">AVERAGE(C66:G66)</f>
        <v>0.25854119751298688</v>
      </c>
      <c r="I66" s="1">
        <f t="shared" ref="I66:I67" si="36">_xlfn.STDEV.S(C66:G66)/H66</f>
        <v>3.3901415276711292E-3</v>
      </c>
    </row>
    <row r="67" spans="1:9">
      <c r="A67" t="s">
        <v>66</v>
      </c>
      <c r="B67" t="s">
        <v>55</v>
      </c>
      <c r="C67" s="6">
        <f t="shared" si="34"/>
        <v>2.7244654251275058E-3</v>
      </c>
      <c r="D67" s="6">
        <f t="shared" si="34"/>
        <v>2.6952074393606601E-3</v>
      </c>
      <c r="E67" s="6">
        <f t="shared" si="34"/>
        <v>2.6916437519672177E-3</v>
      </c>
      <c r="F67" s="6">
        <f t="shared" si="34"/>
        <v>2.8449875887598904E-3</v>
      </c>
      <c r="G67" s="6">
        <f t="shared" si="34"/>
        <v>2.6982404687644242E-3</v>
      </c>
      <c r="H67" s="2">
        <f t="shared" si="35"/>
        <v>2.7309089347959396E-3</v>
      </c>
      <c r="I67" s="1">
        <f t="shared" si="36"/>
        <v>2.3829073613850657E-2</v>
      </c>
    </row>
    <row r="68" spans="1:9">
      <c r="A68" t="s">
        <v>59</v>
      </c>
      <c r="B68" t="s">
        <v>55</v>
      </c>
      <c r="C68" s="1">
        <f t="shared" si="34"/>
        <v>7.5397292252395789E-2</v>
      </c>
      <c r="D68" s="1">
        <f t="shared" si="34"/>
        <v>7.4801827590003298E-2</v>
      </c>
      <c r="E68" s="1">
        <f t="shared" si="34"/>
        <v>9.5821217854422075E-2</v>
      </c>
      <c r="F68" s="1">
        <f t="shared" si="34"/>
        <v>9.0058277540147905E-2</v>
      </c>
      <c r="G68" s="1">
        <f t="shared" si="34"/>
        <v>7.9202024713413727E-2</v>
      </c>
      <c r="H68" s="2">
        <f t="shared" ref="H68" si="37">AVERAGE(C68:G68)</f>
        <v>8.3056127990076556E-2</v>
      </c>
      <c r="I68" s="1">
        <f t="shared" ref="I68" si="38">_xlfn.STDEV.S(C68:G68)/H68</f>
        <v>0.11320576842318457</v>
      </c>
    </row>
    <row r="69" spans="1:9">
      <c r="C69" s="1"/>
      <c r="D69" s="1"/>
      <c r="E69" s="1"/>
      <c r="F69" s="1"/>
      <c r="G69" s="1"/>
      <c r="H69" s="2"/>
      <c r="I69" s="1"/>
    </row>
    <row r="70" spans="1:9">
      <c r="A70" t="s">
        <v>69</v>
      </c>
      <c r="C70" s="1"/>
      <c r="D70" s="1"/>
      <c r="E70" s="1"/>
      <c r="F70" s="1"/>
      <c r="G70" s="1"/>
      <c r="H70" s="2"/>
      <c r="I70" s="1"/>
    </row>
    <row r="71" spans="1:9">
      <c r="A71" t="s">
        <v>61</v>
      </c>
      <c r="C71" s="1"/>
      <c r="D71" s="1"/>
      <c r="E71" s="1"/>
      <c r="F71" s="1"/>
      <c r="G71" s="1"/>
      <c r="H71" s="2"/>
      <c r="I71" s="1"/>
    </row>
    <row r="72" spans="1:9">
      <c r="A72" t="s">
        <v>70</v>
      </c>
      <c r="C72" s="1"/>
      <c r="D72" s="1"/>
      <c r="E72" s="1"/>
      <c r="F72" s="1"/>
      <c r="G72" s="1"/>
      <c r="H72" s="2"/>
      <c r="I72" s="1"/>
    </row>
    <row r="73" spans="1:9">
      <c r="C73">
        <v>2010</v>
      </c>
      <c r="D73">
        <v>2011</v>
      </c>
      <c r="E73">
        <v>2012</v>
      </c>
      <c r="F73">
        <v>2013</v>
      </c>
      <c r="G73">
        <v>2014</v>
      </c>
      <c r="H73" t="s">
        <v>71</v>
      </c>
    </row>
    <row r="74" spans="1:9">
      <c r="A74" t="s">
        <v>41</v>
      </c>
      <c r="B74" t="s">
        <v>62</v>
      </c>
      <c r="C74" s="1">
        <f>C4/MAX($C4:$G4)</f>
        <v>0.56205420827389441</v>
      </c>
      <c r="D74" s="1">
        <f t="shared" ref="D74:G74" si="39">D4/MAX($C4:$G4)</f>
        <v>0.55777460770328102</v>
      </c>
      <c r="E74" s="1">
        <f t="shared" si="39"/>
        <v>1</v>
      </c>
      <c r="F74" s="1">
        <f t="shared" si="39"/>
        <v>0.43937232524964337</v>
      </c>
      <c r="G74" s="1">
        <f t="shared" si="39"/>
        <v>0.64479315263908699</v>
      </c>
      <c r="H74" s="1">
        <f>CORREL(C74:G74,C$75:G$75)</f>
        <v>-0.18361978066437989</v>
      </c>
      <c r="I74" s="1"/>
    </row>
    <row r="75" spans="1:9">
      <c r="A75" t="s">
        <v>42</v>
      </c>
      <c r="B75" t="s">
        <v>62</v>
      </c>
      <c r="C75" s="1">
        <f t="shared" ref="C75:G75" si="40">C5/MAX($C5:$G5)</f>
        <v>1</v>
      </c>
      <c r="D75" s="1">
        <f t="shared" si="40"/>
        <v>0.93360408871041345</v>
      </c>
      <c r="E75" s="1">
        <f t="shared" si="40"/>
        <v>0.88559824769553708</v>
      </c>
      <c r="F75" s="1">
        <f t="shared" si="40"/>
        <v>0.88039609382130146</v>
      </c>
      <c r="G75" s="1">
        <f t="shared" si="40"/>
        <v>0.7857077667244684</v>
      </c>
      <c r="H75" s="1">
        <f t="shared" ref="H75:H80" si="41">CORREL(C75:G75,C$75:G$75)</f>
        <v>1</v>
      </c>
      <c r="I75" s="1"/>
    </row>
    <row r="76" spans="1:9">
      <c r="A76" t="s">
        <v>43</v>
      </c>
      <c r="B76" t="s">
        <v>62</v>
      </c>
      <c r="C76" s="1">
        <f t="shared" ref="C76:G76" si="42">C6/MAX($C6:$G6)</f>
        <v>1</v>
      </c>
      <c r="D76" s="1">
        <f t="shared" si="42"/>
        <v>0.93240093240093236</v>
      </c>
      <c r="E76" s="1">
        <f t="shared" si="42"/>
        <v>0.88578088578088576</v>
      </c>
      <c r="F76" s="1">
        <f t="shared" si="42"/>
        <v>0.88111888111888115</v>
      </c>
      <c r="G76" s="1">
        <f t="shared" si="42"/>
        <v>0.78554778554778559</v>
      </c>
      <c r="H76" s="1">
        <f t="shared" si="41"/>
        <v>0.99996104358483118</v>
      </c>
      <c r="I76" s="1"/>
    </row>
    <row r="77" spans="1:9">
      <c r="A77" t="s">
        <v>44</v>
      </c>
      <c r="B77" t="s">
        <v>62</v>
      </c>
      <c r="C77" s="1">
        <f t="shared" ref="C77:G77" si="43">C7/MAX($C7:$G7)</f>
        <v>1</v>
      </c>
      <c r="D77" s="1">
        <f t="shared" si="43"/>
        <v>0.88371282527881045</v>
      </c>
      <c r="E77" s="1">
        <f t="shared" si="43"/>
        <v>0.81482342007434949</v>
      </c>
      <c r="F77" s="1">
        <f t="shared" si="43"/>
        <v>0.76486988847583648</v>
      </c>
      <c r="G77" s="1">
        <f t="shared" si="43"/>
        <v>0.68099442379182151</v>
      </c>
      <c r="H77" s="1">
        <f t="shared" si="41"/>
        <v>0.98121093374461921</v>
      </c>
      <c r="I77" s="1"/>
    </row>
    <row r="78" spans="1:9">
      <c r="A78" t="s">
        <v>45</v>
      </c>
      <c r="B78" t="s">
        <v>62</v>
      </c>
      <c r="C78" s="1">
        <f t="shared" ref="C78:G78" si="44">C8/MAX($C8:$G8)</f>
        <v>0.95506792322315326</v>
      </c>
      <c r="D78" s="1">
        <f t="shared" si="44"/>
        <v>0.9662466644282256</v>
      </c>
      <c r="E78" s="1">
        <f t="shared" si="44"/>
        <v>1</v>
      </c>
      <c r="F78" s="1">
        <f t="shared" si="44"/>
        <v>0.99090149428566376</v>
      </c>
      <c r="G78" s="1">
        <f t="shared" si="44"/>
        <v>0.740899600867438</v>
      </c>
      <c r="H78" s="1">
        <f t="shared" si="41"/>
        <v>0.68378185728341578</v>
      </c>
      <c r="I78" s="1"/>
    </row>
    <row r="79" spans="1:9">
      <c r="A79" t="s">
        <v>46</v>
      </c>
      <c r="B79" t="s">
        <v>62</v>
      </c>
      <c r="C79" s="1">
        <f t="shared" ref="C79:G79" si="45">C9/MAX($C9:$G9)</f>
        <v>0.98926101777728515</v>
      </c>
      <c r="D79" s="1">
        <f t="shared" si="45"/>
        <v>1</v>
      </c>
      <c r="E79" s="1">
        <f t="shared" si="45"/>
        <v>0.74920715886907607</v>
      </c>
      <c r="F79" s="1">
        <f t="shared" si="45"/>
        <v>0.77481785012248883</v>
      </c>
      <c r="G79" s="1">
        <f t="shared" si="45"/>
        <v>0.74737548096389572</v>
      </c>
      <c r="H79" s="1">
        <f t="shared" si="41"/>
        <v>0.81917764000519622</v>
      </c>
      <c r="I79" s="1"/>
    </row>
    <row r="80" spans="1:9">
      <c r="A80" t="s">
        <v>58</v>
      </c>
      <c r="B80" t="s">
        <v>62</v>
      </c>
      <c r="C80" s="1">
        <f t="shared" ref="C80:G80" si="46">C10/MAX($C10:$G10)</f>
        <v>0.99039873022863223</v>
      </c>
      <c r="D80" s="1">
        <f t="shared" si="46"/>
        <v>1</v>
      </c>
      <c r="E80" s="1">
        <f t="shared" si="46"/>
        <v>0.80207163565635431</v>
      </c>
      <c r="F80" s="1">
        <f t="shared" si="46"/>
        <v>0.82076268853902901</v>
      </c>
      <c r="G80" s="1">
        <f t="shared" si="46"/>
        <v>0.75183859958163601</v>
      </c>
      <c r="H80" s="1">
        <f t="shared" si="41"/>
        <v>0.8864195334579843</v>
      </c>
      <c r="I80" s="1"/>
    </row>
    <row r="81" spans="1:9">
      <c r="C81" s="1"/>
      <c r="D81" s="1"/>
      <c r="E81" s="1"/>
      <c r="F81" s="1"/>
      <c r="G81" s="1"/>
      <c r="H81" s="2"/>
      <c r="I81" s="1"/>
    </row>
    <row r="82" spans="1:9">
      <c r="A82" t="s">
        <v>73</v>
      </c>
      <c r="C82" s="1"/>
      <c r="D82" s="1"/>
      <c r="E82" s="1"/>
      <c r="F82" s="1"/>
      <c r="G82" s="1"/>
      <c r="H82" s="2"/>
      <c r="I82" s="1"/>
    </row>
    <row r="83" spans="1:9">
      <c r="C83">
        <v>2010</v>
      </c>
      <c r="D83">
        <v>2011</v>
      </c>
      <c r="E83">
        <v>2012</v>
      </c>
      <c r="F83">
        <v>2013</v>
      </c>
      <c r="G83">
        <v>2014</v>
      </c>
      <c r="H83">
        <v>2015</v>
      </c>
      <c r="I83" s="1"/>
    </row>
    <row r="84" spans="1:9">
      <c r="A84" t="s">
        <v>85</v>
      </c>
      <c r="B84" t="s">
        <v>87</v>
      </c>
      <c r="C84">
        <v>442159</v>
      </c>
      <c r="D84">
        <v>440400</v>
      </c>
      <c r="E84">
        <v>416864</v>
      </c>
      <c r="F84">
        <v>407772</v>
      </c>
      <c r="G84">
        <v>396335</v>
      </c>
      <c r="H84" s="2"/>
      <c r="I84" s="1"/>
    </row>
    <row r="85" spans="1:9">
      <c r="A85" t="s">
        <v>86</v>
      </c>
      <c r="B85" t="s">
        <v>88</v>
      </c>
      <c r="C85" s="5">
        <f>C84/15</f>
        <v>29477.266666666666</v>
      </c>
      <c r="D85" s="5">
        <f t="shared" ref="D85:G85" si="47">D84/15</f>
        <v>29360</v>
      </c>
      <c r="E85" s="5">
        <f t="shared" si="47"/>
        <v>27790.933333333334</v>
      </c>
      <c r="F85" s="5">
        <f t="shared" si="47"/>
        <v>27184.799999999999</v>
      </c>
      <c r="G85" s="5">
        <f t="shared" si="47"/>
        <v>26422.333333333332</v>
      </c>
      <c r="H85" s="2"/>
      <c r="I85" s="1"/>
    </row>
    <row r="86" spans="1:9">
      <c r="A86" t="s">
        <v>89</v>
      </c>
      <c r="B86" t="s">
        <v>74</v>
      </c>
      <c r="C86">
        <v>5720</v>
      </c>
      <c r="D86">
        <v>5720</v>
      </c>
      <c r="E86">
        <v>5727</v>
      </c>
      <c r="F86">
        <v>4269</v>
      </c>
      <c r="G86">
        <v>4493</v>
      </c>
      <c r="H86" s="2"/>
      <c r="I86" s="1"/>
    </row>
    <row r="87" spans="1:9">
      <c r="A87" t="s">
        <v>90</v>
      </c>
      <c r="B87" t="s">
        <v>88</v>
      </c>
      <c r="C87" s="5">
        <v>25200.012599999998</v>
      </c>
      <c r="D87" s="5">
        <v>25266.6793</v>
      </c>
      <c r="E87" s="5">
        <v>23726.678529999997</v>
      </c>
      <c r="F87" s="5">
        <v>23253.344960000002</v>
      </c>
      <c r="G87" s="5">
        <v>22593.333333333332</v>
      </c>
      <c r="H87" s="2">
        <v>22407</v>
      </c>
      <c r="I87" s="1"/>
    </row>
    <row r="88" spans="1:9">
      <c r="A88" t="s">
        <v>92</v>
      </c>
      <c r="B88" t="s">
        <v>62</v>
      </c>
      <c r="C88" s="7">
        <f>C86/C85</f>
        <v>0.19404784251818916</v>
      </c>
      <c r="D88" s="7">
        <f>D86/D85</f>
        <v>0.19482288828337874</v>
      </c>
      <c r="E88" s="7">
        <f>E86/E85</f>
        <v>0.20607440316266215</v>
      </c>
      <c r="F88" s="7">
        <f>F86/F85</f>
        <v>0.15703628498278449</v>
      </c>
      <c r="G88" s="7">
        <f>G86/G85</f>
        <v>0.17004554228115104</v>
      </c>
      <c r="H88" s="2"/>
      <c r="I88" s="1"/>
    </row>
    <row r="89" spans="1:9">
      <c r="A89" t="s">
        <v>91</v>
      </c>
      <c r="B89" t="s">
        <v>62</v>
      </c>
      <c r="C89" s="7">
        <f>C87/C85</f>
        <v>0.85489651686384305</v>
      </c>
      <c r="D89" s="7">
        <f>D87/D85</f>
        <v>0.86058172002724798</v>
      </c>
      <c r="E89" s="7">
        <f>E87/E85</f>
        <v>0.85375608819662996</v>
      </c>
      <c r="F89" s="7">
        <f>F87/F85</f>
        <v>0.85538039492657669</v>
      </c>
      <c r="G89" s="7">
        <f>G87/G85</f>
        <v>0.85508471368917705</v>
      </c>
      <c r="H89" s="2"/>
      <c r="I89" s="1"/>
    </row>
    <row r="90" spans="1:9">
      <c r="A90" t="s">
        <v>93</v>
      </c>
      <c r="B90" t="s">
        <v>62</v>
      </c>
      <c r="C90" s="7">
        <f>C86/C87</f>
        <v>0.22698401349212025</v>
      </c>
      <c r="D90" s="7">
        <f t="shared" ref="D90:G90" si="48">D86/D87</f>
        <v>0.2263851110818508</v>
      </c>
      <c r="E90" s="7">
        <f t="shared" si="48"/>
        <v>0.24137386076853465</v>
      </c>
      <c r="F90" s="7">
        <f t="shared" si="48"/>
        <v>0.18358649077556194</v>
      </c>
      <c r="G90" s="7">
        <f t="shared" si="48"/>
        <v>0.19886397167305991</v>
      </c>
      <c r="H90" s="2"/>
      <c r="I90" s="1"/>
    </row>
    <row r="91" spans="1:9">
      <c r="C91" s="7"/>
      <c r="D91" s="7"/>
      <c r="E91" s="7"/>
      <c r="F91" s="7"/>
      <c r="G91" s="7"/>
      <c r="H91" s="2"/>
      <c r="I91" s="1"/>
    </row>
    <row r="92" spans="1:9">
      <c r="A92" t="s">
        <v>117</v>
      </c>
      <c r="B92" t="s">
        <v>75</v>
      </c>
      <c r="C92">
        <v>5936</v>
      </c>
      <c r="D92">
        <v>5826</v>
      </c>
      <c r="E92">
        <v>5460</v>
      </c>
      <c r="F92">
        <v>5318</v>
      </c>
      <c r="G92">
        <v>3285</v>
      </c>
      <c r="H92" s="2">
        <v>3405</v>
      </c>
      <c r="I92" s="1"/>
    </row>
    <row r="93" spans="1:9">
      <c r="A93" t="s">
        <v>118</v>
      </c>
      <c r="C93" s="6">
        <f>C92/C87</f>
        <v>0.23555543777783669</v>
      </c>
      <c r="D93" s="6">
        <f t="shared" ref="D93:H93" si="49">D92/D87</f>
        <v>0.23058035964385712</v>
      </c>
      <c r="E93" s="6">
        <f t="shared" si="49"/>
        <v>0.23012070539483137</v>
      </c>
      <c r="F93" s="6">
        <f t="shared" si="49"/>
        <v>0.22869828014627275</v>
      </c>
      <c r="G93" s="6">
        <f t="shared" si="49"/>
        <v>0.14539687223369727</v>
      </c>
      <c r="H93" s="6">
        <f t="shared" si="49"/>
        <v>0.15196144062123443</v>
      </c>
      <c r="I93" s="1"/>
    </row>
    <row r="94" spans="1:9">
      <c r="H94" s="2"/>
      <c r="I94" s="1"/>
    </row>
    <row r="95" spans="1:9">
      <c r="A95" t="s">
        <v>94</v>
      </c>
      <c r="B95" t="s">
        <v>26</v>
      </c>
      <c r="C95">
        <f>SUM(C96:C97)</f>
        <v>16.260000000000002</v>
      </c>
      <c r="D95">
        <f t="shared" ref="D95:G95" si="50">SUM(D96:D97)</f>
        <v>16.04</v>
      </c>
      <c r="E95">
        <f t="shared" si="50"/>
        <v>15.8</v>
      </c>
      <c r="F95">
        <f t="shared" si="50"/>
        <v>14.190000000000001</v>
      </c>
      <c r="G95">
        <f t="shared" si="50"/>
        <v>11.149999999999999</v>
      </c>
      <c r="H95" s="2"/>
      <c r="I95" s="1"/>
    </row>
    <row r="96" spans="1:9">
      <c r="A96" t="s">
        <v>76</v>
      </c>
      <c r="B96" t="s">
        <v>80</v>
      </c>
      <c r="C96">
        <v>4.2</v>
      </c>
      <c r="D96">
        <v>4.2</v>
      </c>
      <c r="E96">
        <v>4.21</v>
      </c>
      <c r="F96">
        <v>3.13</v>
      </c>
      <c r="G96">
        <v>3.3</v>
      </c>
    </row>
    <row r="97" spans="1:43">
      <c r="A97" t="s">
        <v>77</v>
      </c>
      <c r="B97" t="s">
        <v>80</v>
      </c>
      <c r="C97">
        <v>12.06</v>
      </c>
      <c r="D97">
        <v>11.84</v>
      </c>
      <c r="E97">
        <v>11.59</v>
      </c>
      <c r="F97">
        <v>11.06</v>
      </c>
      <c r="G97">
        <v>7.85</v>
      </c>
    </row>
    <row r="99" spans="1:43">
      <c r="A99" t="s">
        <v>78</v>
      </c>
      <c r="B99" t="s">
        <v>81</v>
      </c>
      <c r="C99" s="1">
        <f>C96*10000/C86</f>
        <v>7.3426573426573425</v>
      </c>
      <c r="D99" s="1">
        <f t="shared" ref="D99:G99" si="51">D96*10000/D86</f>
        <v>7.3426573426573425</v>
      </c>
      <c r="E99" s="1">
        <f t="shared" si="51"/>
        <v>7.3511437052558062</v>
      </c>
      <c r="F99" s="1">
        <f t="shared" si="51"/>
        <v>7.3319278519559612</v>
      </c>
      <c r="G99" s="1">
        <f t="shared" si="51"/>
        <v>7.3447585132428221</v>
      </c>
      <c r="H99" s="2">
        <f t="shared" ref="H99" si="52">AVERAGE(C99:G99)</f>
        <v>7.3426289511538538</v>
      </c>
      <c r="I99" s="1">
        <f t="shared" ref="I99" si="53">_xlfn.STDEV.S(C99:G99)/H99</f>
        <v>9.4245553621072461E-4</v>
      </c>
    </row>
    <row r="100" spans="1:43">
      <c r="A100" t="s">
        <v>79</v>
      </c>
      <c r="B100" t="s">
        <v>82</v>
      </c>
      <c r="C100" s="1">
        <f>C97*10000/C92</f>
        <v>20.316711590296496</v>
      </c>
      <c r="D100" s="1">
        <f t="shared" ref="D100:G100" si="54">D97*10000/D92</f>
        <v>20.322691383453485</v>
      </c>
      <c r="E100" s="1">
        <f t="shared" si="54"/>
        <v>21.227106227106226</v>
      </c>
      <c r="F100" s="1">
        <f t="shared" si="54"/>
        <v>20.797292215118464</v>
      </c>
      <c r="G100" s="1">
        <f t="shared" si="54"/>
        <v>23.896499238964992</v>
      </c>
      <c r="H100" s="2">
        <f t="shared" ref="H100" si="55">AVERAGE(C100:G100)</f>
        <v>21.312060130987934</v>
      </c>
      <c r="I100" s="1">
        <f t="shared" ref="I100" si="56">_xlfn.STDEV.S(C100:G100)/H100</f>
        <v>7.0073486200905144E-2</v>
      </c>
    </row>
    <row r="102" spans="1:43">
      <c r="A102" t="s">
        <v>105</v>
      </c>
    </row>
    <row r="103" spans="1:43">
      <c r="C103">
        <v>2010</v>
      </c>
      <c r="D103">
        <v>2011</v>
      </c>
      <c r="E103">
        <v>2012</v>
      </c>
      <c r="F103">
        <v>2013</v>
      </c>
      <c r="G103">
        <v>2014</v>
      </c>
      <c r="H103">
        <v>2015</v>
      </c>
      <c r="I103">
        <v>2016</v>
      </c>
      <c r="J103">
        <v>2017</v>
      </c>
      <c r="K103">
        <v>2018</v>
      </c>
      <c r="L103">
        <v>2019</v>
      </c>
      <c r="M103">
        <v>2020</v>
      </c>
      <c r="N103">
        <v>2021</v>
      </c>
      <c r="O103">
        <v>2022</v>
      </c>
      <c r="P103">
        <v>2023</v>
      </c>
      <c r="Q103">
        <v>2024</v>
      </c>
      <c r="R103">
        <v>2025</v>
      </c>
      <c r="S103">
        <v>2026</v>
      </c>
      <c r="T103">
        <v>2027</v>
      </c>
      <c r="U103">
        <v>2028</v>
      </c>
      <c r="V103">
        <v>2029</v>
      </c>
      <c r="W103">
        <v>2030</v>
      </c>
      <c r="X103">
        <v>2031</v>
      </c>
      <c r="Y103">
        <v>2032</v>
      </c>
      <c r="Z103">
        <v>2033</v>
      </c>
      <c r="AA103">
        <v>2034</v>
      </c>
      <c r="AB103">
        <v>2035</v>
      </c>
      <c r="AC103">
        <v>2036</v>
      </c>
      <c r="AD103">
        <v>2037</v>
      </c>
      <c r="AE103">
        <v>2038</v>
      </c>
      <c r="AF103">
        <v>2039</v>
      </c>
      <c r="AG103">
        <v>2040</v>
      </c>
      <c r="AH103">
        <v>2041</v>
      </c>
      <c r="AI103">
        <v>2042</v>
      </c>
      <c r="AJ103">
        <v>2043</v>
      </c>
      <c r="AK103">
        <v>2044</v>
      </c>
      <c r="AL103">
        <v>2045</v>
      </c>
      <c r="AM103">
        <v>2046</v>
      </c>
      <c r="AN103">
        <v>2047</v>
      </c>
      <c r="AO103">
        <v>2048</v>
      </c>
      <c r="AP103">
        <v>2049</v>
      </c>
      <c r="AQ103">
        <v>2050</v>
      </c>
    </row>
    <row r="104" spans="1:43">
      <c r="A104" t="s">
        <v>116</v>
      </c>
      <c r="C104">
        <f>C103-2009</f>
        <v>1</v>
      </c>
      <c r="D104">
        <f t="shared" ref="D104:J104" si="57">D103-2009</f>
        <v>2</v>
      </c>
      <c r="E104">
        <f t="shared" si="57"/>
        <v>3</v>
      </c>
      <c r="F104">
        <f t="shared" si="57"/>
        <v>4</v>
      </c>
      <c r="G104">
        <f t="shared" si="57"/>
        <v>5</v>
      </c>
      <c r="H104">
        <f t="shared" si="57"/>
        <v>6</v>
      </c>
      <c r="I104">
        <f t="shared" si="57"/>
        <v>7</v>
      </c>
      <c r="J104">
        <f t="shared" si="57"/>
        <v>8</v>
      </c>
      <c r="K104">
        <f t="shared" ref="K104" si="58">K103-2009</f>
        <v>9</v>
      </c>
      <c r="L104">
        <f t="shared" ref="L104" si="59">L103-2009</f>
        <v>10</v>
      </c>
      <c r="M104">
        <f t="shared" ref="M104" si="60">M103-2009</f>
        <v>11</v>
      </c>
      <c r="N104">
        <f t="shared" ref="N104" si="61">N103-2009</f>
        <v>12</v>
      </c>
      <c r="O104">
        <f t="shared" ref="O104" si="62">O103-2009</f>
        <v>13</v>
      </c>
      <c r="P104">
        <f t="shared" ref="P104" si="63">P103-2009</f>
        <v>14</v>
      </c>
      <c r="Q104">
        <f t="shared" ref="Q104" si="64">Q103-2009</f>
        <v>15</v>
      </c>
      <c r="R104">
        <f t="shared" ref="R104" si="65">R103-2009</f>
        <v>16</v>
      </c>
      <c r="S104">
        <f t="shared" ref="S104" si="66">S103-2009</f>
        <v>17</v>
      </c>
      <c r="T104">
        <f t="shared" ref="T104" si="67">T103-2009</f>
        <v>18</v>
      </c>
      <c r="U104">
        <f t="shared" ref="U104" si="68">U103-2009</f>
        <v>19</v>
      </c>
      <c r="V104">
        <f t="shared" ref="V104" si="69">V103-2009</f>
        <v>20</v>
      </c>
      <c r="W104">
        <f t="shared" ref="W104" si="70">W103-2009</f>
        <v>21</v>
      </c>
      <c r="X104">
        <f t="shared" ref="X104" si="71">X103-2009</f>
        <v>22</v>
      </c>
      <c r="Y104">
        <f t="shared" ref="Y104" si="72">Y103-2009</f>
        <v>23</v>
      </c>
      <c r="Z104">
        <f t="shared" ref="Z104" si="73">Z103-2009</f>
        <v>24</v>
      </c>
      <c r="AA104">
        <f t="shared" ref="AA104" si="74">AA103-2009</f>
        <v>25</v>
      </c>
      <c r="AB104">
        <f t="shared" ref="AB104" si="75">AB103-2009</f>
        <v>26</v>
      </c>
      <c r="AC104">
        <f t="shared" ref="AC104" si="76">AC103-2009</f>
        <v>27</v>
      </c>
      <c r="AD104">
        <f t="shared" ref="AD104" si="77">AD103-2009</f>
        <v>28</v>
      </c>
      <c r="AE104">
        <f t="shared" ref="AE104" si="78">AE103-2009</f>
        <v>29</v>
      </c>
      <c r="AF104">
        <f t="shared" ref="AF104" si="79">AF103-2009</f>
        <v>30</v>
      </c>
      <c r="AG104">
        <f t="shared" ref="AG104" si="80">AG103-2009</f>
        <v>31</v>
      </c>
      <c r="AH104">
        <f t="shared" ref="AH104" si="81">AH103-2009</f>
        <v>32</v>
      </c>
      <c r="AI104">
        <f t="shared" ref="AI104" si="82">AI103-2009</f>
        <v>33</v>
      </c>
      <c r="AJ104">
        <f t="shared" ref="AJ104" si="83">AJ103-2009</f>
        <v>34</v>
      </c>
      <c r="AK104">
        <f t="shared" ref="AK104" si="84">AK103-2009</f>
        <v>35</v>
      </c>
      <c r="AL104">
        <f t="shared" ref="AL104" si="85">AL103-2009</f>
        <v>36</v>
      </c>
      <c r="AM104">
        <f t="shared" ref="AM104" si="86">AM103-2009</f>
        <v>37</v>
      </c>
      <c r="AN104">
        <f t="shared" ref="AN104" si="87">AN103-2009</f>
        <v>38</v>
      </c>
      <c r="AO104">
        <f t="shared" ref="AO104" si="88">AO103-2009</f>
        <v>39</v>
      </c>
      <c r="AP104">
        <f t="shared" ref="AP104" si="89">AP103-2009</f>
        <v>40</v>
      </c>
      <c r="AQ104">
        <f t="shared" ref="AQ104" si="90">AQ103-2009</f>
        <v>41</v>
      </c>
    </row>
    <row r="105" spans="1:43">
      <c r="A105" t="s">
        <v>106</v>
      </c>
      <c r="B105" t="str">
        <f t="shared" ref="B105:G105" si="91">B55</f>
        <v>头</v>
      </c>
      <c r="C105">
        <f t="shared" si="91"/>
        <v>31345</v>
      </c>
      <c r="D105">
        <f t="shared" si="91"/>
        <v>28857</v>
      </c>
      <c r="E105">
        <f t="shared" si="91"/>
        <v>27502</v>
      </c>
      <c r="F105">
        <f t="shared" si="91"/>
        <v>26563</v>
      </c>
      <c r="G105">
        <f t="shared" si="91"/>
        <v>23869</v>
      </c>
    </row>
    <row r="106" spans="1:43">
      <c r="A106" t="s">
        <v>107</v>
      </c>
      <c r="B106" t="s">
        <v>108</v>
      </c>
      <c r="C106" s="5">
        <f t="shared" ref="C106:AQ106" si="92" xml:space="preserve"> -4215*LN(C104) + 31663</f>
        <v>31663</v>
      </c>
      <c r="D106" s="5">
        <f t="shared" si="92"/>
        <v>28741.38463393983</v>
      </c>
      <c r="E106" s="5">
        <f t="shared" si="92"/>
        <v>27032.349203263919</v>
      </c>
      <c r="F106" s="5">
        <f t="shared" si="92"/>
        <v>25819.769267879659</v>
      </c>
      <c r="G106" s="5">
        <f t="shared" si="92"/>
        <v>24879.219199090268</v>
      </c>
      <c r="H106" s="5">
        <f t="shared" si="92"/>
        <v>24110.733837203748</v>
      </c>
      <c r="I106" s="5">
        <f t="shared" si="92"/>
        <v>23460.988721731854</v>
      </c>
      <c r="J106" s="5">
        <f t="shared" si="92"/>
        <v>22898.153901819493</v>
      </c>
      <c r="K106" s="5">
        <f t="shared" si="92"/>
        <v>22401.698406527834</v>
      </c>
      <c r="L106" s="5">
        <f t="shared" si="92"/>
        <v>21957.603833030094</v>
      </c>
      <c r="M106" s="5">
        <f t="shared" si="92"/>
        <v>21555.871425154866</v>
      </c>
      <c r="N106" s="5">
        <f t="shared" si="92"/>
        <v>21189.118471143578</v>
      </c>
      <c r="O106" s="5">
        <f t="shared" si="92"/>
        <v>20851.738458299624</v>
      </c>
      <c r="P106" s="5">
        <f t="shared" si="92"/>
        <v>20539.373355671683</v>
      </c>
      <c r="Q106" s="5">
        <f t="shared" si="92"/>
        <v>20248.568402354183</v>
      </c>
      <c r="R106" s="5">
        <f t="shared" si="92"/>
        <v>19976.538535759322</v>
      </c>
      <c r="S106" s="5">
        <f t="shared" si="92"/>
        <v>19721.005754803049</v>
      </c>
      <c r="T106" s="5">
        <f t="shared" si="92"/>
        <v>19480.083040467667</v>
      </c>
      <c r="U106" s="5">
        <f t="shared" si="92"/>
        <v>19252.189702813455</v>
      </c>
      <c r="V106" s="5">
        <f t="shared" si="92"/>
        <v>19035.988466969928</v>
      </c>
      <c r="W106" s="5">
        <f t="shared" si="92"/>
        <v>18830.337924995772</v>
      </c>
      <c r="X106" s="5">
        <f t="shared" si="92"/>
        <v>18634.256059094696</v>
      </c>
      <c r="Y106" s="5">
        <f t="shared" si="92"/>
        <v>18446.891879858635</v>
      </c>
      <c r="Z106" s="5">
        <f t="shared" si="92"/>
        <v>18267.503105083408</v>
      </c>
      <c r="AA106" s="5">
        <f t="shared" si="92"/>
        <v>18095.438398180537</v>
      </c>
      <c r="AB106" s="5">
        <f t="shared" si="92"/>
        <v>17930.123092239453</v>
      </c>
      <c r="AC106" s="5">
        <f t="shared" si="92"/>
        <v>17771.047609791753</v>
      </c>
      <c r="AD106" s="5">
        <f t="shared" si="92"/>
        <v>17617.757989611517</v>
      </c>
      <c r="AE106" s="5">
        <f t="shared" si="92"/>
        <v>17469.848076607013</v>
      </c>
      <c r="AF106" s="5">
        <f t="shared" si="92"/>
        <v>17326.953036294013</v>
      </c>
      <c r="AG106" s="5">
        <f t="shared" si="92"/>
        <v>17188.743933095109</v>
      </c>
      <c r="AH106" s="5">
        <f t="shared" si="92"/>
        <v>17054.923169699152</v>
      </c>
      <c r="AI106" s="5">
        <f t="shared" si="92"/>
        <v>16925.220628418785</v>
      </c>
      <c r="AJ106" s="5">
        <f t="shared" si="92"/>
        <v>16799.390388742879</v>
      </c>
      <c r="AK106" s="5">
        <f t="shared" si="92"/>
        <v>16677.207920822122</v>
      </c>
      <c r="AL106" s="5">
        <f t="shared" si="92"/>
        <v>16558.467674407497</v>
      </c>
      <c r="AM106" s="5">
        <f t="shared" si="92"/>
        <v>16442.980998204592</v>
      </c>
      <c r="AN106" s="5">
        <f t="shared" si="92"/>
        <v>16330.574336753285</v>
      </c>
      <c r="AO106" s="5">
        <f t="shared" si="92"/>
        <v>16221.087661563541</v>
      </c>
      <c r="AP106" s="5">
        <f t="shared" si="92"/>
        <v>16114.373100909759</v>
      </c>
      <c r="AQ106" s="5">
        <f t="shared" si="92"/>
        <v>16010.293738841341</v>
      </c>
    </row>
    <row r="107" spans="1:43" s="2" customFormat="1">
      <c r="A107" s="2" t="s">
        <v>113</v>
      </c>
      <c r="B107" s="2" t="s">
        <v>83</v>
      </c>
      <c r="C107" s="2">
        <f>C106/$C106</f>
        <v>1</v>
      </c>
      <c r="D107" s="2">
        <f t="shared" ref="D107:AQ107" si="93">D106/$C106</f>
        <v>0.90772777797239146</v>
      </c>
      <c r="E107" s="2">
        <f t="shared" si="93"/>
        <v>0.85375198822802378</v>
      </c>
      <c r="F107" s="2">
        <f t="shared" si="93"/>
        <v>0.81545555594478281</v>
      </c>
      <c r="G107" s="2">
        <f t="shared" si="93"/>
        <v>0.78575053529641126</v>
      </c>
      <c r="H107" s="2">
        <f t="shared" si="93"/>
        <v>0.76147976620041524</v>
      </c>
      <c r="I107" s="2">
        <f t="shared" si="93"/>
        <v>0.74095912332160108</v>
      </c>
      <c r="J107" s="2">
        <f t="shared" si="93"/>
        <v>0.72318333391717438</v>
      </c>
      <c r="K107" s="2">
        <f t="shared" si="93"/>
        <v>0.70750397645604757</v>
      </c>
      <c r="L107" s="2">
        <f t="shared" si="93"/>
        <v>0.69347831326880249</v>
      </c>
      <c r="M107" s="2">
        <f t="shared" si="93"/>
        <v>0.68079055759577001</v>
      </c>
      <c r="N107" s="2">
        <f t="shared" si="93"/>
        <v>0.6692075441728067</v>
      </c>
      <c r="O107" s="2">
        <f t="shared" si="93"/>
        <v>0.65855220472790399</v>
      </c>
      <c r="P107" s="2">
        <f t="shared" si="93"/>
        <v>0.64868690129399242</v>
      </c>
      <c r="Q107" s="2">
        <f t="shared" si="93"/>
        <v>0.63950252352443493</v>
      </c>
      <c r="R107" s="2">
        <f t="shared" si="93"/>
        <v>0.63091111188956583</v>
      </c>
      <c r="S107" s="2">
        <f t="shared" si="93"/>
        <v>0.62284072118254896</v>
      </c>
      <c r="T107" s="2">
        <f t="shared" si="93"/>
        <v>0.61523175442843914</v>
      </c>
      <c r="U107" s="2">
        <f t="shared" si="93"/>
        <v>0.60803428932234649</v>
      </c>
      <c r="V107" s="2">
        <f t="shared" si="93"/>
        <v>0.60120609124119406</v>
      </c>
      <c r="W107" s="2">
        <f t="shared" si="93"/>
        <v>0.59471111154962486</v>
      </c>
      <c r="X107" s="2">
        <f t="shared" si="93"/>
        <v>0.58851833556816147</v>
      </c>
      <c r="Y107" s="2">
        <f t="shared" si="93"/>
        <v>0.58260088683506406</v>
      </c>
      <c r="Z107" s="2">
        <f t="shared" si="93"/>
        <v>0.57693532214519816</v>
      </c>
      <c r="AA107" s="2">
        <f t="shared" si="93"/>
        <v>0.5715010705928224</v>
      </c>
      <c r="AB107" s="2">
        <f t="shared" si="93"/>
        <v>0.56627998270029545</v>
      </c>
      <c r="AC107" s="2">
        <f t="shared" si="93"/>
        <v>0.56125596468407135</v>
      </c>
      <c r="AD107" s="2">
        <f t="shared" si="93"/>
        <v>0.55641467926638399</v>
      </c>
      <c r="AE107" s="2">
        <f t="shared" si="93"/>
        <v>0.55174329901168595</v>
      </c>
      <c r="AF107" s="2">
        <f t="shared" si="93"/>
        <v>0.54723030149682639</v>
      </c>
      <c r="AG107" s="2">
        <f t="shared" si="93"/>
        <v>0.54286529807962325</v>
      </c>
      <c r="AH107" s="2">
        <f t="shared" si="93"/>
        <v>0.53863888986195718</v>
      </c>
      <c r="AI107" s="2">
        <f t="shared" si="93"/>
        <v>0.5345425458237939</v>
      </c>
      <c r="AJ107" s="2">
        <f t="shared" si="93"/>
        <v>0.53056849915494042</v>
      </c>
      <c r="AK107" s="2">
        <f t="shared" si="93"/>
        <v>0.52670965861801222</v>
      </c>
      <c r="AL107" s="2">
        <f t="shared" si="93"/>
        <v>0.52295953240083048</v>
      </c>
      <c r="AM107" s="2">
        <f t="shared" si="93"/>
        <v>0.51931216240421285</v>
      </c>
      <c r="AN107" s="2">
        <f t="shared" si="93"/>
        <v>0.51576206729473784</v>
      </c>
      <c r="AO107" s="2">
        <f t="shared" si="93"/>
        <v>0.51230419295592777</v>
      </c>
      <c r="AP107" s="2">
        <f t="shared" si="93"/>
        <v>0.50893386921358552</v>
      </c>
      <c r="AQ107" s="2">
        <f t="shared" si="93"/>
        <v>0.50564677190542084</v>
      </c>
    </row>
    <row r="108" spans="1:43">
      <c r="A108" t="s">
        <v>109</v>
      </c>
      <c r="B108" t="str">
        <f t="shared" ref="B108:G108" si="94">B56</f>
        <v>头</v>
      </c>
      <c r="C108">
        <f t="shared" si="94"/>
        <v>378311</v>
      </c>
      <c r="D108">
        <f t="shared" si="94"/>
        <v>382739</v>
      </c>
      <c r="E108">
        <f t="shared" si="94"/>
        <v>396109</v>
      </c>
      <c r="F108">
        <f t="shared" si="94"/>
        <v>392505</v>
      </c>
      <c r="G108">
        <f t="shared" si="94"/>
        <v>293477</v>
      </c>
    </row>
    <row r="109" spans="1:43">
      <c r="A109" t="s">
        <v>110</v>
      </c>
      <c r="B109" t="s">
        <v>108</v>
      </c>
      <c r="C109">
        <f t="shared" ref="C109:AQ109" si="95">-29638*LN(C104) + 397006</f>
        <v>397006</v>
      </c>
      <c r="D109">
        <f t="shared" si="95"/>
        <v>376462.50386256434</v>
      </c>
      <c r="E109">
        <f t="shared" si="95"/>
        <v>364445.32898845454</v>
      </c>
      <c r="F109">
        <f t="shared" si="95"/>
        <v>355919.00772512867</v>
      </c>
      <c r="G109">
        <f t="shared" si="95"/>
        <v>349305.47915127815</v>
      </c>
      <c r="H109">
        <f t="shared" si="95"/>
        <v>343901.83285101893</v>
      </c>
      <c r="I109">
        <f t="shared" si="95"/>
        <v>339333.11500229861</v>
      </c>
      <c r="J109">
        <f t="shared" si="95"/>
        <v>335375.51158769301</v>
      </c>
      <c r="K109">
        <f t="shared" si="95"/>
        <v>331884.65797690913</v>
      </c>
      <c r="L109">
        <f t="shared" si="95"/>
        <v>328761.98301384249</v>
      </c>
      <c r="M109">
        <f t="shared" si="95"/>
        <v>325937.17990480189</v>
      </c>
      <c r="N109">
        <f t="shared" si="95"/>
        <v>323358.33671358327</v>
      </c>
      <c r="O109">
        <f t="shared" si="95"/>
        <v>320986.03094355494</v>
      </c>
      <c r="P109">
        <f t="shared" si="95"/>
        <v>318789.61886486295</v>
      </c>
      <c r="Q109">
        <f t="shared" si="95"/>
        <v>316744.80813973269</v>
      </c>
      <c r="R109">
        <f t="shared" si="95"/>
        <v>314832.01545025734</v>
      </c>
      <c r="S109">
        <f t="shared" si="95"/>
        <v>313035.22290886188</v>
      </c>
      <c r="T109">
        <f t="shared" si="95"/>
        <v>311341.16183947347</v>
      </c>
      <c r="U109">
        <f t="shared" si="95"/>
        <v>309738.71753546502</v>
      </c>
      <c r="V109">
        <f t="shared" si="95"/>
        <v>308218.48687640682</v>
      </c>
      <c r="W109">
        <f t="shared" si="95"/>
        <v>306772.44399075321</v>
      </c>
      <c r="X109">
        <f t="shared" si="95"/>
        <v>305393.68376736622</v>
      </c>
      <c r="Y109">
        <f t="shared" si="95"/>
        <v>304076.22242829186</v>
      </c>
      <c r="Z109">
        <f t="shared" si="95"/>
        <v>302814.8405761476</v>
      </c>
      <c r="AA109">
        <f t="shared" si="95"/>
        <v>301604.9583025563</v>
      </c>
      <c r="AB109">
        <f t="shared" si="95"/>
        <v>300442.53480611928</v>
      </c>
      <c r="AC109">
        <f t="shared" si="95"/>
        <v>299323.98696536373</v>
      </c>
      <c r="AD109">
        <f t="shared" si="95"/>
        <v>298246.12272742728</v>
      </c>
      <c r="AE109">
        <f t="shared" si="95"/>
        <v>297206.08619086089</v>
      </c>
      <c r="AF109">
        <f t="shared" si="95"/>
        <v>296201.31200229703</v>
      </c>
      <c r="AG109">
        <f t="shared" si="95"/>
        <v>295229.48723346926</v>
      </c>
      <c r="AH109">
        <f t="shared" si="95"/>
        <v>294288.51931282168</v>
      </c>
      <c r="AI109">
        <f t="shared" si="95"/>
        <v>293376.50889325642</v>
      </c>
      <c r="AJ109">
        <f t="shared" si="95"/>
        <v>292491.72677142621</v>
      </c>
      <c r="AK109">
        <f t="shared" si="95"/>
        <v>291632.59415357676</v>
      </c>
      <c r="AL109">
        <f t="shared" si="95"/>
        <v>290797.6657020378</v>
      </c>
      <c r="AM109">
        <f t="shared" si="95"/>
        <v>289985.61490505049</v>
      </c>
      <c r="AN109">
        <f t="shared" si="95"/>
        <v>289195.22139802936</v>
      </c>
      <c r="AO109">
        <f t="shared" si="95"/>
        <v>288425.35993200954</v>
      </c>
      <c r="AP109">
        <f t="shared" si="95"/>
        <v>287674.99073897116</v>
      </c>
      <c r="AQ109">
        <f t="shared" si="95"/>
        <v>286943.15108701773</v>
      </c>
    </row>
    <row r="110" spans="1:43" s="2" customFormat="1">
      <c r="A110" s="2" t="s">
        <v>114</v>
      </c>
      <c r="B110" s="2" t="s">
        <v>84</v>
      </c>
      <c r="C110" s="2">
        <f>C109/$C109</f>
        <v>1</v>
      </c>
      <c r="D110" s="2">
        <f t="shared" ref="D110:AQ110" si="96">D109/$C109</f>
        <v>0.94825394040030708</v>
      </c>
      <c r="E110" s="2">
        <f t="shared" si="96"/>
        <v>0.91798443597440471</v>
      </c>
      <c r="F110" s="2">
        <f t="shared" si="96"/>
        <v>0.89650788080061428</v>
      </c>
      <c r="G110" s="2">
        <f t="shared" si="96"/>
        <v>0.87984937041575728</v>
      </c>
      <c r="H110" s="2">
        <f t="shared" si="96"/>
        <v>0.86623837637471202</v>
      </c>
      <c r="I110" s="2">
        <f t="shared" si="96"/>
        <v>0.85473044488571615</v>
      </c>
      <c r="J110" s="2">
        <f t="shared" si="96"/>
        <v>0.84476182120092136</v>
      </c>
      <c r="K110" s="2">
        <f t="shared" si="96"/>
        <v>0.83596887194880964</v>
      </c>
      <c r="L110" s="2">
        <f t="shared" si="96"/>
        <v>0.82810331081606448</v>
      </c>
      <c r="M110" s="2">
        <f t="shared" si="96"/>
        <v>0.8209880452809325</v>
      </c>
      <c r="N110" s="2">
        <f t="shared" si="96"/>
        <v>0.81449231677501921</v>
      </c>
      <c r="O110" s="2">
        <f t="shared" si="96"/>
        <v>0.80851682580000039</v>
      </c>
      <c r="P110" s="2">
        <f t="shared" si="96"/>
        <v>0.80298438528602323</v>
      </c>
      <c r="Q110" s="2">
        <f t="shared" si="96"/>
        <v>0.7978338063901621</v>
      </c>
      <c r="R110" s="2">
        <f t="shared" si="96"/>
        <v>0.79301576160122855</v>
      </c>
      <c r="S110" s="2">
        <f t="shared" si="96"/>
        <v>0.7884899042051301</v>
      </c>
      <c r="T110" s="2">
        <f t="shared" si="96"/>
        <v>0.78422281234911684</v>
      </c>
      <c r="U110" s="2">
        <f t="shared" si="96"/>
        <v>0.78018648971417315</v>
      </c>
      <c r="V110" s="2">
        <f t="shared" si="96"/>
        <v>0.77635725121637156</v>
      </c>
      <c r="W110" s="2">
        <f t="shared" si="96"/>
        <v>0.77271488086012108</v>
      </c>
      <c r="X110" s="2">
        <f t="shared" si="96"/>
        <v>0.76924198568123958</v>
      </c>
      <c r="Y110" s="2">
        <f t="shared" si="96"/>
        <v>0.7659234934189707</v>
      </c>
      <c r="Z110" s="2">
        <f t="shared" si="96"/>
        <v>0.76274625717532629</v>
      </c>
      <c r="AA110" s="2">
        <f t="shared" si="96"/>
        <v>0.75969874083151467</v>
      </c>
      <c r="AB110" s="2">
        <f t="shared" si="96"/>
        <v>0.75677076620030748</v>
      </c>
      <c r="AC110" s="2">
        <f t="shared" si="96"/>
        <v>0.75395330792321458</v>
      </c>
      <c r="AD110" s="2">
        <f t="shared" si="96"/>
        <v>0.75123832568633042</v>
      </c>
      <c r="AE110" s="2">
        <f t="shared" si="96"/>
        <v>0.74861862589195349</v>
      </c>
      <c r="AF110" s="2">
        <f t="shared" si="96"/>
        <v>0.74608774679046919</v>
      </c>
      <c r="AG110" s="2">
        <f t="shared" si="96"/>
        <v>0.74363986245414238</v>
      </c>
      <c r="AH110" s="2">
        <f t="shared" si="96"/>
        <v>0.74126970200153564</v>
      </c>
      <c r="AI110" s="2">
        <f t="shared" si="96"/>
        <v>0.73897248125533721</v>
      </c>
      <c r="AJ110" s="2">
        <f t="shared" si="96"/>
        <v>0.73674384460543718</v>
      </c>
      <c r="AK110" s="2">
        <f t="shared" si="96"/>
        <v>0.73457981530147343</v>
      </c>
      <c r="AL110" s="2">
        <f t="shared" si="96"/>
        <v>0.73247675274942392</v>
      </c>
      <c r="AM110" s="2">
        <f t="shared" si="96"/>
        <v>0.73043131566034392</v>
      </c>
      <c r="AN110" s="2">
        <f t="shared" si="96"/>
        <v>0.72844043011448023</v>
      </c>
      <c r="AO110" s="2">
        <f t="shared" si="96"/>
        <v>0.72650126177440522</v>
      </c>
      <c r="AP110" s="2">
        <f t="shared" si="96"/>
        <v>0.72461119161667875</v>
      </c>
      <c r="AQ110" s="2">
        <f t="shared" si="96"/>
        <v>0.72276779466057872</v>
      </c>
    </row>
    <row r="111" spans="1:43">
      <c r="A111" t="s">
        <v>111</v>
      </c>
      <c r="B111" t="str">
        <f t="shared" ref="B111:G111" si="97">B57</f>
        <v>头</v>
      </c>
      <c r="C111">
        <f t="shared" si="97"/>
        <v>1749334</v>
      </c>
      <c r="D111">
        <f t="shared" si="97"/>
        <v>1768324</v>
      </c>
      <c r="E111">
        <f t="shared" si="97"/>
        <v>1324841</v>
      </c>
      <c r="F111">
        <f t="shared" si="97"/>
        <v>1370129</v>
      </c>
      <c r="G111">
        <f t="shared" si="97"/>
        <v>1321602</v>
      </c>
    </row>
    <row r="112" spans="1:43">
      <c r="A112" t="s">
        <v>112</v>
      </c>
      <c r="B112" t="s">
        <v>108</v>
      </c>
      <c r="C112">
        <f t="shared" ref="C112:AQ112" si="98">-313452.41*LN(C104) + 1806976.16</f>
        <v>1806976.16</v>
      </c>
      <c r="D112">
        <f t="shared" si="98"/>
        <v>1589707.5057687799</v>
      </c>
      <c r="E112">
        <f t="shared" si="98"/>
        <v>1462613.4904613653</v>
      </c>
      <c r="F112">
        <f t="shared" si="98"/>
        <v>1372438.8515375599</v>
      </c>
      <c r="G112">
        <f t="shared" si="98"/>
        <v>1302493.9676021622</v>
      </c>
      <c r="H112">
        <f t="shared" si="98"/>
        <v>1245344.8362301453</v>
      </c>
      <c r="I112">
        <f t="shared" si="98"/>
        <v>1197025.934135153</v>
      </c>
      <c r="J112">
        <f t="shared" si="98"/>
        <v>1155170.1973063401</v>
      </c>
      <c r="K112">
        <f t="shared" si="98"/>
        <v>1118250.8209227305</v>
      </c>
      <c r="L112">
        <f t="shared" si="98"/>
        <v>1085225.3133709421</v>
      </c>
      <c r="M112">
        <f t="shared" si="98"/>
        <v>1055350.1078137434</v>
      </c>
      <c r="N112">
        <f t="shared" si="98"/>
        <v>1028076.1819989253</v>
      </c>
      <c r="O112">
        <f t="shared" si="98"/>
        <v>1002986.6023757298</v>
      </c>
      <c r="P112">
        <f t="shared" si="98"/>
        <v>979757.27990393282</v>
      </c>
      <c r="Q112">
        <f t="shared" si="98"/>
        <v>958131.29806352756</v>
      </c>
      <c r="R112">
        <f t="shared" si="98"/>
        <v>937901.54307511996</v>
      </c>
      <c r="S112">
        <f t="shared" si="98"/>
        <v>918898.60926141986</v>
      </c>
      <c r="T112">
        <f t="shared" si="98"/>
        <v>900982.16669151071</v>
      </c>
      <c r="U112">
        <f t="shared" si="98"/>
        <v>884034.66588233947</v>
      </c>
      <c r="V112">
        <f t="shared" si="98"/>
        <v>867956.65913972224</v>
      </c>
      <c r="W112">
        <f t="shared" si="98"/>
        <v>852663.26459651813</v>
      </c>
      <c r="X112">
        <f t="shared" si="98"/>
        <v>838081.45358252327</v>
      </c>
      <c r="Y112">
        <f t="shared" si="98"/>
        <v>824147.94147594762</v>
      </c>
      <c r="Z112">
        <f t="shared" si="98"/>
        <v>810807.52776770527</v>
      </c>
      <c r="AA112">
        <f t="shared" si="98"/>
        <v>798011.77520432463</v>
      </c>
      <c r="AB112">
        <f t="shared" si="98"/>
        <v>785717.94814450981</v>
      </c>
      <c r="AC112">
        <f t="shared" si="98"/>
        <v>773888.15138409601</v>
      </c>
      <c r="AD112">
        <f t="shared" si="98"/>
        <v>762488.62567271281</v>
      </c>
      <c r="AE112">
        <f t="shared" si="98"/>
        <v>751489.16690778942</v>
      </c>
      <c r="AF112">
        <f t="shared" si="98"/>
        <v>740862.64383230754</v>
      </c>
      <c r="AG112">
        <f t="shared" si="98"/>
        <v>730584.59484496806</v>
      </c>
      <c r="AH112">
        <f t="shared" si="98"/>
        <v>720632.88884390006</v>
      </c>
      <c r="AI112">
        <f t="shared" si="98"/>
        <v>710987.43827510858</v>
      </c>
      <c r="AJ112">
        <f t="shared" si="98"/>
        <v>701629.95503019984</v>
      </c>
      <c r="AK112">
        <f t="shared" si="98"/>
        <v>692543.7417373152</v>
      </c>
      <c r="AL112">
        <f t="shared" si="98"/>
        <v>683713.51246029069</v>
      </c>
      <c r="AM112">
        <f t="shared" si="98"/>
        <v>675125.23796949838</v>
      </c>
      <c r="AN112">
        <f t="shared" si="98"/>
        <v>666766.01165111945</v>
      </c>
      <c r="AO112">
        <f t="shared" si="98"/>
        <v>658623.93283709511</v>
      </c>
      <c r="AP112">
        <f t="shared" si="98"/>
        <v>650688.00490850233</v>
      </c>
      <c r="AQ112">
        <f t="shared" si="98"/>
        <v>642948.04598285398</v>
      </c>
    </row>
    <row r="113" spans="1:43" s="2" customFormat="1">
      <c r="A113" s="2" t="s">
        <v>115</v>
      </c>
      <c r="B113" s="2" t="s">
        <v>83</v>
      </c>
      <c r="C113" s="2">
        <f>C112/$C112</f>
        <v>1</v>
      </c>
      <c r="D113" s="2">
        <f t="shared" ref="D113:AQ113" si="99">D112/$C112</f>
        <v>0.87976119495056315</v>
      </c>
      <c r="E113" s="2">
        <f t="shared" si="99"/>
        <v>0.80942600286512101</v>
      </c>
      <c r="F113" s="2">
        <f t="shared" si="99"/>
        <v>0.7595223899011263</v>
      </c>
      <c r="G113" s="2">
        <f t="shared" si="99"/>
        <v>0.72081414046002812</v>
      </c>
      <c r="H113" s="2">
        <f t="shared" si="99"/>
        <v>0.68918719781568416</v>
      </c>
      <c r="I113" s="2">
        <f t="shared" si="99"/>
        <v>0.66244699882213887</v>
      </c>
      <c r="J113" s="2">
        <f t="shared" si="99"/>
        <v>0.63928358485168957</v>
      </c>
      <c r="K113" s="2">
        <f t="shared" si="99"/>
        <v>0.61885200573024191</v>
      </c>
      <c r="L113" s="2">
        <f t="shared" si="99"/>
        <v>0.60057533541059127</v>
      </c>
      <c r="M113" s="2">
        <f t="shared" si="99"/>
        <v>0.58404207602481228</v>
      </c>
      <c r="N113" s="2">
        <f t="shared" si="99"/>
        <v>0.56894839276624731</v>
      </c>
      <c r="O113" s="2">
        <f t="shared" si="99"/>
        <v>0.55506355013324016</v>
      </c>
      <c r="P113" s="2">
        <f t="shared" si="99"/>
        <v>0.54220819377270191</v>
      </c>
      <c r="Q113" s="2">
        <f t="shared" si="99"/>
        <v>0.53024014332514913</v>
      </c>
      <c r="R113" s="2">
        <f t="shared" si="99"/>
        <v>0.51904477980225261</v>
      </c>
      <c r="S113" s="2">
        <f t="shared" si="99"/>
        <v>0.50852835228408322</v>
      </c>
      <c r="T113" s="2">
        <f t="shared" si="99"/>
        <v>0.49861320068080517</v>
      </c>
      <c r="U113" s="2">
        <f t="shared" si="99"/>
        <v>0.48923427184691776</v>
      </c>
      <c r="V113" s="2">
        <f t="shared" si="99"/>
        <v>0.48033653036115442</v>
      </c>
      <c r="W113" s="2">
        <f t="shared" si="99"/>
        <v>0.47187300168725976</v>
      </c>
      <c r="X113" s="2">
        <f t="shared" si="99"/>
        <v>0.46380327097537544</v>
      </c>
      <c r="Y113" s="2">
        <f t="shared" si="99"/>
        <v>0.45609231583661164</v>
      </c>
      <c r="Z113" s="2">
        <f t="shared" si="99"/>
        <v>0.44870958771681047</v>
      </c>
      <c r="AA113" s="2">
        <f t="shared" si="99"/>
        <v>0.44162828092005635</v>
      </c>
      <c r="AB113" s="2">
        <f t="shared" si="99"/>
        <v>0.43482474508380337</v>
      </c>
      <c r="AC113" s="2">
        <f t="shared" si="99"/>
        <v>0.42827800859536302</v>
      </c>
      <c r="AD113" s="2">
        <f t="shared" si="99"/>
        <v>0.42196938872326506</v>
      </c>
      <c r="AE113" s="2">
        <f t="shared" si="99"/>
        <v>0.41588217019298662</v>
      </c>
      <c r="AF113" s="2">
        <f t="shared" si="99"/>
        <v>0.41000133827571228</v>
      </c>
      <c r="AG113" s="2">
        <f t="shared" si="99"/>
        <v>0.4043133556587532</v>
      </c>
      <c r="AH113" s="2">
        <f t="shared" si="99"/>
        <v>0.39880597475281582</v>
      </c>
      <c r="AI113" s="2">
        <f t="shared" si="99"/>
        <v>0.39346807888993324</v>
      </c>
      <c r="AJ113" s="2">
        <f t="shared" si="99"/>
        <v>0.38828954723464637</v>
      </c>
      <c r="AK113" s="2">
        <f t="shared" si="99"/>
        <v>0.38326113928216698</v>
      </c>
      <c r="AL113" s="2">
        <f t="shared" si="99"/>
        <v>0.37837439563136832</v>
      </c>
      <c r="AM113" s="2">
        <f t="shared" si="99"/>
        <v>0.37362155235600808</v>
      </c>
      <c r="AN113" s="2">
        <f t="shared" si="99"/>
        <v>0.36899546679748085</v>
      </c>
      <c r="AO113" s="2">
        <f t="shared" si="99"/>
        <v>0.36448955299836117</v>
      </c>
      <c r="AP113" s="2">
        <f t="shared" si="99"/>
        <v>0.36009772531171763</v>
      </c>
      <c r="AQ113" s="2">
        <f t="shared" si="99"/>
        <v>0.3558143489745067</v>
      </c>
    </row>
  </sheetData>
  <phoneticPr fontId="1" type="noConversion"/>
  <pageMargins left="0.7" right="0.7" top="0.75" bottom="0.75" header="0.3" footer="0.3"/>
  <ignoredErrors>
    <ignoredError sqref="C55:G55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H36"/>
  <sheetViews>
    <sheetView topLeftCell="A4" zoomScale="90" zoomScaleNormal="90" workbookViewId="0">
      <selection activeCell="K11" sqref="K11"/>
    </sheetView>
  </sheetViews>
  <sheetFormatPr defaultRowHeight="17.649999999999999"/>
  <cols>
    <col min="1" max="1" width="16" customWidth="1"/>
    <col min="2" max="2" width="15.75" customWidth="1"/>
  </cols>
  <sheetData>
    <row r="1" spans="1:8">
      <c r="C1">
        <v>2011</v>
      </c>
      <c r="D1">
        <v>2012</v>
      </c>
      <c r="E1">
        <v>2013</v>
      </c>
      <c r="F1">
        <v>2014</v>
      </c>
      <c r="G1" t="s">
        <v>40</v>
      </c>
      <c r="H1" t="s">
        <v>37</v>
      </c>
    </row>
    <row r="2" spans="1:8">
      <c r="A2" t="s">
        <v>5</v>
      </c>
    </row>
    <row r="3" spans="1:8">
      <c r="A3" t="s">
        <v>2</v>
      </c>
      <c r="B3" t="s">
        <v>4</v>
      </c>
      <c r="C3" s="2">
        <v>95.87</v>
      </c>
      <c r="D3" s="2">
        <v>110.97</v>
      </c>
      <c r="E3" s="2">
        <v>123.54</v>
      </c>
      <c r="F3" s="2">
        <v>131.41</v>
      </c>
      <c r="G3" s="2">
        <f>AVERAGE(C3:F3)</f>
        <v>115.44749999999999</v>
      </c>
      <c r="H3" s="1">
        <f>_xlfn.STDEV.S(C3:F3)/G3</f>
        <v>0.13452687781870404</v>
      </c>
    </row>
    <row r="4" spans="1:8">
      <c r="A4" t="s">
        <v>11</v>
      </c>
      <c r="B4" t="s">
        <v>12</v>
      </c>
      <c r="C4" s="2">
        <v>361</v>
      </c>
      <c r="D4" s="2">
        <v>367</v>
      </c>
      <c r="E4" s="2">
        <v>373</v>
      </c>
      <c r="F4" s="2">
        <v>381</v>
      </c>
      <c r="G4" s="2">
        <f t="shared" ref="G4:G31" si="0">AVERAGE(C4:F4)</f>
        <v>370.5</v>
      </c>
      <c r="H4" s="1">
        <f t="shared" ref="H4:H31" si="1">_xlfn.STDEV.S(C4:F4)/G4</f>
        <v>2.3060738853758516E-2</v>
      </c>
    </row>
    <row r="5" spans="1:8">
      <c r="A5" t="s">
        <v>16</v>
      </c>
      <c r="B5" t="s">
        <v>17</v>
      </c>
      <c r="C5" s="2">
        <v>2414.3031928463411</v>
      </c>
      <c r="D5" s="2">
        <v>2706.4338791807481</v>
      </c>
      <c r="E5" s="2">
        <v>2960.8386638237384</v>
      </c>
      <c r="F5" s="2">
        <v>3233.2358208955225</v>
      </c>
      <c r="G5" s="2">
        <f t="shared" si="0"/>
        <v>2828.7028891865875</v>
      </c>
      <c r="H5" s="1">
        <f t="shared" si="1"/>
        <v>0.12377935164940752</v>
      </c>
    </row>
    <row r="6" spans="1:8">
      <c r="A6" t="s">
        <v>3</v>
      </c>
      <c r="B6" t="s">
        <v>1</v>
      </c>
      <c r="C6" s="2">
        <v>80.7</v>
      </c>
      <c r="D6" s="2">
        <v>73.7</v>
      </c>
      <c r="E6" s="2">
        <v>67.3</v>
      </c>
      <c r="F6" s="2">
        <v>60.8</v>
      </c>
      <c r="G6" s="2">
        <f t="shared" si="0"/>
        <v>70.625</v>
      </c>
      <c r="H6" s="1">
        <f t="shared" si="1"/>
        <v>0.12085199756295106</v>
      </c>
    </row>
    <row r="7" spans="1:8">
      <c r="A7" t="s">
        <v>6</v>
      </c>
      <c r="B7" t="s">
        <v>4</v>
      </c>
      <c r="C7" s="2">
        <v>4.47</v>
      </c>
      <c r="D7" s="2">
        <v>4.99</v>
      </c>
      <c r="E7" s="2">
        <v>5.45</v>
      </c>
      <c r="F7" s="2">
        <v>5.24</v>
      </c>
      <c r="G7" s="2">
        <f t="shared" si="0"/>
        <v>5.0374999999999996</v>
      </c>
      <c r="H7" s="1">
        <f t="shared" si="1"/>
        <v>8.3867541690293895E-2</v>
      </c>
    </row>
    <row r="8" spans="1:8">
      <c r="A8" t="s">
        <v>6</v>
      </c>
      <c r="B8" t="s">
        <v>8</v>
      </c>
      <c r="C8" s="2">
        <f>C7*34</f>
        <v>151.97999999999999</v>
      </c>
      <c r="D8" s="2">
        <f t="shared" ref="D8:F8" si="2">D7*34</f>
        <v>169.66</v>
      </c>
      <c r="E8" s="2">
        <f t="shared" si="2"/>
        <v>185.3</v>
      </c>
      <c r="F8" s="2">
        <f t="shared" si="2"/>
        <v>178.16</v>
      </c>
      <c r="G8" s="2">
        <f t="shared" si="0"/>
        <v>171.27500000000001</v>
      </c>
      <c r="H8" s="1">
        <f t="shared" si="1"/>
        <v>8.3867541690293895E-2</v>
      </c>
    </row>
    <row r="9" spans="1:8">
      <c r="A9" t="s">
        <v>7</v>
      </c>
      <c r="B9" t="s">
        <v>0</v>
      </c>
      <c r="C9" s="2">
        <v>7.66</v>
      </c>
      <c r="D9" s="2">
        <v>10.44</v>
      </c>
      <c r="E9" s="2">
        <v>13.31</v>
      </c>
      <c r="F9" s="2">
        <v>15.5</v>
      </c>
      <c r="G9" s="2">
        <f t="shared" si="0"/>
        <v>11.727500000000001</v>
      </c>
      <c r="H9" s="1">
        <f t="shared" si="1"/>
        <v>0.29099441949561461</v>
      </c>
    </row>
    <row r="10" spans="1:8">
      <c r="C10" s="2"/>
      <c r="D10" s="2"/>
      <c r="E10" s="2"/>
      <c r="F10" s="2"/>
      <c r="G10" s="2"/>
      <c r="H10" s="1"/>
    </row>
    <row r="11" spans="1:8">
      <c r="C11" s="2"/>
      <c r="D11" s="2"/>
      <c r="E11" s="2"/>
      <c r="F11" s="2"/>
      <c r="G11" s="2"/>
      <c r="H11" s="1"/>
    </row>
    <row r="12" spans="1:8">
      <c r="A12" t="s">
        <v>13</v>
      </c>
      <c r="B12" t="s">
        <v>14</v>
      </c>
      <c r="C12" s="2">
        <f>C3/C4</f>
        <v>0.2655678670360111</v>
      </c>
      <c r="D12" s="2">
        <f t="shared" ref="D12:F12" si="3">D3/D4</f>
        <v>0.30237057220708446</v>
      </c>
      <c r="E12" s="2">
        <f t="shared" si="3"/>
        <v>0.33120643431635388</v>
      </c>
      <c r="F12" s="2">
        <f t="shared" si="3"/>
        <v>0.34490813648293961</v>
      </c>
      <c r="G12" s="2">
        <f t="shared" si="0"/>
        <v>0.31101325251059725</v>
      </c>
      <c r="H12" s="1">
        <f t="shared" si="1"/>
        <v>0.11286573205856054</v>
      </c>
    </row>
    <row r="13" spans="1:8">
      <c r="A13" t="s">
        <v>15</v>
      </c>
      <c r="B13" t="s">
        <v>18</v>
      </c>
      <c r="C13" s="3">
        <f>C3/C5</f>
        <v>3.9709179975433877E-2</v>
      </c>
      <c r="D13" s="3">
        <f t="shared" ref="D13:F13" si="4">D3/D5</f>
        <v>4.1002294884658778E-2</v>
      </c>
      <c r="E13" s="3">
        <f t="shared" si="4"/>
        <v>4.1724664538275044E-2</v>
      </c>
      <c r="F13" s="3">
        <f t="shared" si="4"/>
        <v>4.0643493787472278E-2</v>
      </c>
      <c r="G13" s="2">
        <f t="shared" si="0"/>
        <v>4.0769908296459996E-2</v>
      </c>
      <c r="H13" s="1">
        <f t="shared" si="1"/>
        <v>2.0554161760441517E-2</v>
      </c>
    </row>
    <row r="14" spans="1:8">
      <c r="A14" t="s">
        <v>9</v>
      </c>
      <c r="B14" t="s">
        <v>38</v>
      </c>
      <c r="C14" s="2">
        <f>C8/(C3*C6/100)</f>
        <v>1.9644011426563928</v>
      </c>
      <c r="D14" s="2">
        <f t="shared" ref="D14:F14" si="5">D8/(D3*D6/100)</f>
        <v>2.0744663225688753</v>
      </c>
      <c r="E14" s="2">
        <f t="shared" si="5"/>
        <v>2.2287058760137124</v>
      </c>
      <c r="F14" s="2">
        <f t="shared" si="5"/>
        <v>2.2298631442772523</v>
      </c>
      <c r="G14" s="2">
        <f t="shared" si="0"/>
        <v>2.124359121379058</v>
      </c>
      <c r="H14" s="1">
        <f t="shared" si="1"/>
        <v>6.0828828512024848E-2</v>
      </c>
    </row>
    <row r="15" spans="1:8">
      <c r="A15" t="s">
        <v>10</v>
      </c>
      <c r="B15" t="s">
        <v>39</v>
      </c>
      <c r="C15" s="2">
        <f>C9/(C3*(1-C6/100))</f>
        <v>0.41398893471351272</v>
      </c>
      <c r="D15" s="2">
        <f t="shared" ref="D15:F15" si="6">D9/(D3*(1-D6/100))</f>
        <v>0.357716657569562</v>
      </c>
      <c r="E15" s="2">
        <f t="shared" si="6"/>
        <v>0.32947518143413534</v>
      </c>
      <c r="F15" s="2">
        <f t="shared" si="6"/>
        <v>0.30089655525858466</v>
      </c>
      <c r="G15" s="2">
        <f t="shared" si="0"/>
        <v>0.35051933224394871</v>
      </c>
      <c r="H15" s="1">
        <f t="shared" si="1"/>
        <v>0.13766551291756321</v>
      </c>
    </row>
    <row r="16" spans="1:8">
      <c r="C16" s="2"/>
      <c r="D16" s="2"/>
      <c r="E16" s="2"/>
      <c r="F16" s="2"/>
      <c r="G16" s="2"/>
      <c r="H16" s="1"/>
    </row>
    <row r="17" spans="1:8">
      <c r="C17" s="2"/>
      <c r="D17" s="2"/>
      <c r="E17" s="2"/>
      <c r="F17" s="2"/>
      <c r="G17" s="2"/>
      <c r="H17" s="1"/>
    </row>
    <row r="18" spans="1:8">
      <c r="A18" t="s">
        <v>19</v>
      </c>
      <c r="C18" s="2"/>
      <c r="D18" s="2"/>
      <c r="E18" s="2"/>
      <c r="F18" s="2"/>
      <c r="G18" s="2"/>
      <c r="H18" s="1"/>
    </row>
    <row r="19" spans="1:8">
      <c r="A19" t="s">
        <v>20</v>
      </c>
      <c r="B19" t="s">
        <v>23</v>
      </c>
      <c r="C19" s="2">
        <f>SUM(C20:C21)</f>
        <v>4.87</v>
      </c>
      <c r="D19" s="2">
        <f t="shared" ref="D19:F19" si="7">SUM(D20:D21)</f>
        <v>4.74</v>
      </c>
      <c r="E19" s="2">
        <f t="shared" si="7"/>
        <v>5.0199999999999996</v>
      </c>
      <c r="F19" s="2">
        <f t="shared" si="7"/>
        <v>5.08</v>
      </c>
      <c r="G19" s="2">
        <f t="shared" si="0"/>
        <v>4.9275000000000002</v>
      </c>
      <c r="H19" s="1">
        <f t="shared" si="1"/>
        <v>3.1060837879277423E-2</v>
      </c>
    </row>
    <row r="20" spans="1:8">
      <c r="A20" t="s">
        <v>21</v>
      </c>
      <c r="B20" t="s">
        <v>23</v>
      </c>
      <c r="C20" s="2">
        <v>1.72</v>
      </c>
      <c r="D20" s="2">
        <v>2.0499999999999998</v>
      </c>
      <c r="E20" s="2">
        <v>2.29</v>
      </c>
      <c r="F20" s="2">
        <v>2.34</v>
      </c>
      <c r="G20" s="2">
        <f t="shared" si="0"/>
        <v>2.0999999999999996</v>
      </c>
      <c r="H20" s="1">
        <f t="shared" si="1"/>
        <v>0.13485525960482403</v>
      </c>
    </row>
    <row r="21" spans="1:8">
      <c r="A21" t="s">
        <v>22</v>
      </c>
      <c r="B21" t="s">
        <v>23</v>
      </c>
      <c r="C21" s="2">
        <v>3.15</v>
      </c>
      <c r="D21" s="2">
        <v>2.69</v>
      </c>
      <c r="E21" s="2">
        <v>2.73</v>
      </c>
      <c r="F21" s="2">
        <v>2.74</v>
      </c>
      <c r="G21" s="2">
        <f t="shared" si="0"/>
        <v>2.8275000000000001</v>
      </c>
      <c r="H21" s="1">
        <f t="shared" si="1"/>
        <v>7.6421766916226083E-2</v>
      </c>
    </row>
    <row r="22" spans="1:8">
      <c r="A22" t="s">
        <v>30</v>
      </c>
      <c r="B22" t="s">
        <v>27</v>
      </c>
      <c r="C22" s="2">
        <f>C23+C24</f>
        <v>42.03</v>
      </c>
      <c r="D22" s="2">
        <f t="shared" ref="D22:F22" si="8">D23+D24</f>
        <v>42.38</v>
      </c>
      <c r="E22" s="2">
        <f t="shared" si="8"/>
        <v>40.909999999999997</v>
      </c>
      <c r="F22" s="2">
        <f t="shared" si="8"/>
        <v>44.510000000000005</v>
      </c>
      <c r="G22" s="2">
        <f t="shared" si="0"/>
        <v>42.457499999999996</v>
      </c>
      <c r="H22" s="1">
        <f t="shared" si="1"/>
        <v>3.5450341741716081E-2</v>
      </c>
    </row>
    <row r="23" spans="1:8">
      <c r="A23" t="s">
        <v>25</v>
      </c>
      <c r="B23" t="s">
        <v>27</v>
      </c>
      <c r="C23" s="2">
        <f>9.81+27.71</f>
        <v>37.520000000000003</v>
      </c>
      <c r="D23" s="2">
        <f>10.92+26.78</f>
        <v>37.700000000000003</v>
      </c>
      <c r="E23" s="2">
        <f>10.6+26.56</f>
        <v>37.159999999999997</v>
      </c>
      <c r="F23" s="2">
        <f>12.18+27.85</f>
        <v>40.03</v>
      </c>
      <c r="G23" s="2">
        <f t="shared" si="0"/>
        <v>38.102499999999999</v>
      </c>
      <c r="H23" s="1">
        <f t="shared" si="1"/>
        <v>3.4235640476305083E-2</v>
      </c>
    </row>
    <row r="24" spans="1:8">
      <c r="A24" t="s">
        <v>24</v>
      </c>
      <c r="B24" t="s">
        <v>27</v>
      </c>
      <c r="C24" s="2">
        <v>4.51</v>
      </c>
      <c r="D24" s="2">
        <v>4.68</v>
      </c>
      <c r="E24" s="2">
        <v>3.75</v>
      </c>
      <c r="F24" s="2">
        <v>4.4800000000000004</v>
      </c>
      <c r="G24" s="2">
        <f t="shared" si="0"/>
        <v>4.3550000000000004</v>
      </c>
      <c r="H24" s="1">
        <f t="shared" si="1"/>
        <v>9.4795802977863983E-2</v>
      </c>
    </row>
    <row r="25" spans="1:8">
      <c r="C25" s="2"/>
      <c r="D25" s="2"/>
      <c r="E25" s="2"/>
      <c r="F25" s="2"/>
      <c r="G25" s="2"/>
      <c r="H25" s="1"/>
    </row>
    <row r="26" spans="1:8">
      <c r="C26" s="2"/>
      <c r="D26" s="2"/>
      <c r="E26" s="2"/>
      <c r="F26" s="2"/>
      <c r="G26" s="2"/>
      <c r="H26" s="1"/>
    </row>
    <row r="27" spans="1:8">
      <c r="A27" t="s">
        <v>33</v>
      </c>
      <c r="B27" t="s">
        <v>34</v>
      </c>
      <c r="C27" s="2">
        <f>C19*10^4/C4</f>
        <v>134.90304709141273</v>
      </c>
      <c r="D27" s="2">
        <f t="shared" ref="D27:F27" si="9">D19*10^4/D4</f>
        <v>129.15531335149865</v>
      </c>
      <c r="E27" s="2">
        <f t="shared" si="9"/>
        <v>134.58445040214474</v>
      </c>
      <c r="F27" s="2">
        <f t="shared" si="9"/>
        <v>133.33333333333334</v>
      </c>
      <c r="G27" s="2">
        <f t="shared" si="0"/>
        <v>132.99403604459738</v>
      </c>
      <c r="H27" s="1">
        <f t="shared" si="1"/>
        <v>1.9905434026363713E-2</v>
      </c>
    </row>
    <row r="28" spans="1:8">
      <c r="A28" t="s">
        <v>35</v>
      </c>
      <c r="B28" t="s">
        <v>36</v>
      </c>
      <c r="C28" s="2">
        <f>C19*10^4/C5</f>
        <v>20.171451599078228</v>
      </c>
      <c r="D28" s="2">
        <f t="shared" ref="D28:F28" si="10">D19*10^4/D5</f>
        <v>17.513821551165414</v>
      </c>
      <c r="E28" s="2">
        <f t="shared" si="10"/>
        <v>16.954655656640821</v>
      </c>
      <c r="F28" s="2">
        <f t="shared" si="10"/>
        <v>15.711814050708407</v>
      </c>
      <c r="G28" s="2">
        <f t="shared" si="0"/>
        <v>17.58793571439822</v>
      </c>
      <c r="H28" s="1">
        <f t="shared" si="1"/>
        <v>0.1068799767219321</v>
      </c>
    </row>
    <row r="29" spans="1:8">
      <c r="A29" t="s">
        <v>28</v>
      </c>
      <c r="B29" t="s">
        <v>29</v>
      </c>
      <c r="C29" s="2">
        <f>C22/C19</f>
        <v>8.6303901437371664</v>
      </c>
      <c r="D29" s="2">
        <f t="shared" ref="D29:F29" si="11">D22/D19</f>
        <v>8.9409282700421944</v>
      </c>
      <c r="E29" s="2">
        <f t="shared" si="11"/>
        <v>8.1494023904382473</v>
      </c>
      <c r="F29" s="2">
        <f t="shared" si="11"/>
        <v>8.7618110236220481</v>
      </c>
      <c r="G29" s="2">
        <f t="shared" si="0"/>
        <v>8.6206329569599127</v>
      </c>
      <c r="H29" s="1">
        <f t="shared" si="1"/>
        <v>3.9319170218810352E-2</v>
      </c>
    </row>
    <row r="30" spans="1:8">
      <c r="A30" t="s">
        <v>31</v>
      </c>
      <c r="B30" t="s">
        <v>29</v>
      </c>
      <c r="C30" s="2">
        <f>C23/C19</f>
        <v>7.7043121149897331</v>
      </c>
      <c r="D30" s="2">
        <f t="shared" ref="D30:F30" si="12">D23/D19</f>
        <v>7.9535864978902957</v>
      </c>
      <c r="E30" s="2">
        <f t="shared" si="12"/>
        <v>7.4023904382470116</v>
      </c>
      <c r="F30" s="2">
        <f t="shared" si="12"/>
        <v>7.8799212598425195</v>
      </c>
      <c r="G30" s="2">
        <f t="shared" si="0"/>
        <v>7.7350525777423895</v>
      </c>
      <c r="H30" s="1">
        <f t="shared" si="1"/>
        <v>3.1698440007769946E-2</v>
      </c>
    </row>
    <row r="31" spans="1:8">
      <c r="A31" t="s">
        <v>32</v>
      </c>
      <c r="B31" t="s">
        <v>29</v>
      </c>
      <c r="C31" s="2">
        <f>C24/C19</f>
        <v>0.92607802874743317</v>
      </c>
      <c r="D31" s="2">
        <f t="shared" ref="D31:F31" si="13">D24/D19</f>
        <v>0.98734177215189867</v>
      </c>
      <c r="E31" s="2">
        <f t="shared" si="13"/>
        <v>0.74701195219123517</v>
      </c>
      <c r="F31" s="2">
        <f t="shared" si="13"/>
        <v>0.88188976377952766</v>
      </c>
      <c r="G31" s="2">
        <f t="shared" si="0"/>
        <v>0.88558037921752375</v>
      </c>
      <c r="H31" s="1">
        <f t="shared" si="1"/>
        <v>0.11517551210523851</v>
      </c>
    </row>
    <row r="36" spans="3:7">
      <c r="C36" s="8"/>
      <c r="D36" s="2"/>
      <c r="F36" s="2"/>
      <c r="G36" s="2"/>
    </row>
  </sheetData>
  <phoneticPr fontId="1" type="noConversion"/>
  <pageMargins left="0.7" right="0.7" top="0.75" bottom="0.75" header="0.3" footer="0.3"/>
  <pageSetup paperSize="9" orientation="portrait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4:N61"/>
  <sheetViews>
    <sheetView zoomScale="80" zoomScaleNormal="80" workbookViewId="0">
      <selection activeCell="Q38" sqref="Q38"/>
    </sheetView>
  </sheetViews>
  <sheetFormatPr defaultRowHeight="17.649999999999999"/>
  <cols>
    <col min="1" max="1" width="20.25" customWidth="1"/>
    <col min="2" max="2" width="14" customWidth="1"/>
    <col min="3" max="8" width="11.5" bestFit="1" customWidth="1"/>
    <col min="9" max="9" width="11.625" bestFit="1" customWidth="1"/>
    <col min="10" max="10" width="9.125" bestFit="1" customWidth="1"/>
  </cols>
  <sheetData>
    <row r="4" spans="1:10"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 t="s">
        <v>121</v>
      </c>
      <c r="J4" t="s">
        <v>122</v>
      </c>
    </row>
    <row r="5" spans="1:10">
      <c r="A5" t="s">
        <v>95</v>
      </c>
      <c r="B5" t="s">
        <v>74</v>
      </c>
      <c r="C5" s="1">
        <v>41447.800000000003</v>
      </c>
      <c r="D5" s="1">
        <v>41447.800000000003</v>
      </c>
      <c r="E5" s="1">
        <v>41189.5</v>
      </c>
      <c r="F5" s="1">
        <v>42668.800000000003</v>
      </c>
      <c r="G5" s="1">
        <v>42448.4</v>
      </c>
      <c r="H5" s="1">
        <v>43469.4</v>
      </c>
      <c r="I5" s="1">
        <f>AVERAGE(E5:H5)</f>
        <v>42444.025000000001</v>
      </c>
      <c r="J5" s="1">
        <f>_xlfn.STDEV.S(E5:H5)/I5</f>
        <v>2.225087968759188E-2</v>
      </c>
    </row>
    <row r="6" spans="1:10">
      <c r="A6" t="s">
        <v>96</v>
      </c>
      <c r="B6" t="s">
        <v>97</v>
      </c>
      <c r="C6" s="1">
        <v>2398573</v>
      </c>
      <c r="D6" s="1">
        <v>2486244</v>
      </c>
      <c r="E6" s="1">
        <v>2545359</v>
      </c>
      <c r="F6" s="1">
        <v>2686789</v>
      </c>
      <c r="G6" s="1">
        <v>2887363</v>
      </c>
      <c r="H6" s="1">
        <v>2963031</v>
      </c>
      <c r="I6" s="1">
        <f t="shared" ref="I6:I8" si="0">AVERAGE(E6:H6)</f>
        <v>2770635.5</v>
      </c>
      <c r="J6" s="1">
        <f t="shared" ref="J6:J8" si="1">_xlfn.STDEV.S(E6:H6)/I6</f>
        <v>6.8614646785004035E-2</v>
      </c>
    </row>
    <row r="7" spans="1:10">
      <c r="A7" t="s">
        <v>100</v>
      </c>
      <c r="B7" t="s">
        <v>74</v>
      </c>
      <c r="C7" s="1"/>
      <c r="D7" s="1">
        <f>D5-C5</f>
        <v>0</v>
      </c>
      <c r="E7" s="1">
        <f t="shared" ref="E7:H7" si="2">E5-D5</f>
        <v>-258.30000000000291</v>
      </c>
      <c r="F7" s="1">
        <f t="shared" si="2"/>
        <v>1479.3000000000029</v>
      </c>
      <c r="G7" s="1">
        <f t="shared" si="2"/>
        <v>-220.40000000000146</v>
      </c>
      <c r="H7" s="1">
        <f t="shared" si="2"/>
        <v>1021</v>
      </c>
      <c r="I7" s="1">
        <f t="shared" si="0"/>
        <v>505.39999999999964</v>
      </c>
      <c r="J7" s="1">
        <f t="shared" si="1"/>
        <v>1.7416252046982883</v>
      </c>
    </row>
    <row r="8" spans="1:10">
      <c r="A8" t="s">
        <v>101</v>
      </c>
      <c r="B8" t="s">
        <v>97</v>
      </c>
      <c r="C8" s="1"/>
      <c r="D8" s="1">
        <f>D6-C6</f>
        <v>87671</v>
      </c>
      <c r="E8" s="1">
        <f t="shared" ref="E8:H8" si="3">E6-D6</f>
        <v>59115</v>
      </c>
      <c r="F8" s="1">
        <f t="shared" si="3"/>
        <v>141430</v>
      </c>
      <c r="G8" s="1">
        <f t="shared" si="3"/>
        <v>200574</v>
      </c>
      <c r="H8" s="1">
        <f t="shared" si="3"/>
        <v>75668</v>
      </c>
      <c r="I8" s="1">
        <f t="shared" si="0"/>
        <v>119196.75</v>
      </c>
      <c r="J8" s="1">
        <f t="shared" si="1"/>
        <v>0.54415710224982305</v>
      </c>
    </row>
    <row r="9" spans="1:10">
      <c r="C9" s="1"/>
      <c r="D9" s="1"/>
      <c r="E9" s="1"/>
      <c r="F9" s="1"/>
      <c r="G9" s="1"/>
      <c r="H9" s="1"/>
      <c r="I9" s="1"/>
      <c r="J9" s="1"/>
    </row>
    <row r="10" spans="1:10">
      <c r="A10" t="s">
        <v>98</v>
      </c>
      <c r="B10" t="s">
        <v>99</v>
      </c>
      <c r="C10" s="1"/>
      <c r="D10" s="1">
        <v>-12.47</v>
      </c>
      <c r="E10" s="1">
        <v>-1.38</v>
      </c>
      <c r="F10" s="1">
        <v>-6.23</v>
      </c>
      <c r="G10" s="1">
        <v>-25.9</v>
      </c>
      <c r="H10" s="1">
        <v>-11.06</v>
      </c>
      <c r="I10" s="1">
        <f t="shared" ref="I10" si="4">AVERAGE(E10:H10)</f>
        <v>-11.1425</v>
      </c>
      <c r="J10" s="1">
        <f t="shared" ref="J10" si="5">_xlfn.STDEV.S(E10:H10)/I10</f>
        <v>-0.95152372621187864</v>
      </c>
    </row>
    <row r="11" spans="1:10">
      <c r="C11" s="1"/>
      <c r="D11" s="1"/>
      <c r="E11" s="1"/>
      <c r="F11" s="1"/>
      <c r="G11" s="1"/>
      <c r="H11" s="1"/>
      <c r="I11" s="1"/>
      <c r="J11" s="1"/>
    </row>
    <row r="12" spans="1:10">
      <c r="A12" t="s">
        <v>102</v>
      </c>
      <c r="C12" s="1"/>
      <c r="D12" s="1"/>
      <c r="E12" s="1"/>
      <c r="F12" s="1"/>
      <c r="G12" s="1"/>
      <c r="H12" s="1"/>
      <c r="I12" s="1"/>
      <c r="J12" s="1"/>
    </row>
    <row r="13" spans="1:10">
      <c r="A13" t="s">
        <v>103</v>
      </c>
      <c r="B13" t="s">
        <v>119</v>
      </c>
      <c r="C13" s="1"/>
      <c r="D13" s="1"/>
      <c r="E13" s="1">
        <f t="shared" ref="E13:H13" si="6">E10*10000/E7</f>
        <v>53.426248548199162</v>
      </c>
      <c r="F13" s="1">
        <f t="shared" si="6"/>
        <v>-42.114513621307296</v>
      </c>
      <c r="G13" s="1">
        <f t="shared" si="6"/>
        <v>1175.1361161524424</v>
      </c>
      <c r="H13" s="1">
        <f t="shared" si="6"/>
        <v>-108.32517140058766</v>
      </c>
      <c r="I13" s="1">
        <f>AVERAGE(E13:H13)</f>
        <v>269.53066991968666</v>
      </c>
      <c r="J13" s="1">
        <f>_xlfn.STDEV.S(E13:H13)/I13</f>
        <v>2.2534611810792993</v>
      </c>
    </row>
    <row r="14" spans="1:10">
      <c r="A14" t="s">
        <v>104</v>
      </c>
      <c r="B14" t="s">
        <v>120</v>
      </c>
      <c r="C14" s="1"/>
      <c r="D14" s="1">
        <f>D10*10000/D6</f>
        <v>-5.0155978254748927E-2</v>
      </c>
      <c r="E14" s="1">
        <f t="shared" ref="E14:H14" si="7">E10*10000/E6</f>
        <v>-5.4216320762611476E-3</v>
      </c>
      <c r="F14" s="1">
        <f t="shared" si="7"/>
        <v>-2.3187529798581134E-2</v>
      </c>
      <c r="G14" s="1">
        <f t="shared" si="7"/>
        <v>-8.9701225651225708E-2</v>
      </c>
      <c r="H14" s="1">
        <f t="shared" si="7"/>
        <v>-3.7326642886962705E-2</v>
      </c>
      <c r="I14" s="1">
        <f t="shared" ref="I14" si="8">AVERAGE(D14:H14)</f>
        <v>-4.115860173355592E-2</v>
      </c>
      <c r="J14" s="1">
        <f t="shared" ref="J14" si="9">_xlfn.STDEV.S(D14:H14)/I14</f>
        <v>-0.77330388232451452</v>
      </c>
    </row>
    <row r="15" spans="1:10">
      <c r="C15" s="1"/>
      <c r="D15" s="1"/>
      <c r="E15" s="1"/>
      <c r="F15" s="1"/>
      <c r="G15" s="1"/>
      <c r="H15" s="1"/>
      <c r="I15" s="1"/>
      <c r="J15" s="1"/>
    </row>
    <row r="16" spans="1:10">
      <c r="C16" s="1"/>
      <c r="D16" s="1"/>
      <c r="E16" s="1"/>
      <c r="F16" s="1"/>
      <c r="G16" s="1"/>
      <c r="H16" s="1"/>
      <c r="I16" s="1"/>
      <c r="J16" s="1"/>
    </row>
    <row r="17" spans="1:10">
      <c r="C17" s="1"/>
      <c r="D17" s="1"/>
      <c r="E17" s="1"/>
      <c r="F17" s="1"/>
      <c r="G17" s="1"/>
      <c r="H17" s="1"/>
      <c r="I17" s="1"/>
      <c r="J17" s="1"/>
    </row>
    <row r="18" spans="1:10">
      <c r="C18" s="1"/>
      <c r="D18" s="1"/>
      <c r="E18" s="1"/>
      <c r="F18" s="1"/>
      <c r="G18" s="1"/>
      <c r="H18" s="1"/>
      <c r="I18" s="1"/>
      <c r="J18" s="1"/>
    </row>
    <row r="19" spans="1:10">
      <c r="A19" t="s">
        <v>123</v>
      </c>
      <c r="B19" t="s">
        <v>127</v>
      </c>
      <c r="C19" s="1"/>
      <c r="D19" s="1">
        <v>-2.64</v>
      </c>
      <c r="E19" s="1">
        <v>-8.5299999999999994</v>
      </c>
      <c r="F19" s="1">
        <v>-20.420000000000002</v>
      </c>
      <c r="G19" s="1">
        <v>-28.95</v>
      </c>
      <c r="H19" s="1">
        <v>-10.92</v>
      </c>
      <c r="I19" s="1">
        <f>AVERAGE(E19:H19)</f>
        <v>-17.205000000000002</v>
      </c>
      <c r="J19" s="1">
        <f>_xlfn.STDEV.S(E19:H19)/I19</f>
        <v>-0.54424447022323008</v>
      </c>
    </row>
    <row r="20" spans="1:10">
      <c r="A20" t="s">
        <v>124</v>
      </c>
      <c r="B20" t="s">
        <v>127</v>
      </c>
      <c r="C20" s="1"/>
      <c r="D20" s="1">
        <v>0</v>
      </c>
      <c r="E20" s="1">
        <v>0.14000000000000001</v>
      </c>
      <c r="F20" s="1">
        <v>0.22</v>
      </c>
      <c r="G20" s="1">
        <v>2.5100000000000001E-3</v>
      </c>
      <c r="H20" s="1">
        <v>0</v>
      </c>
      <c r="I20" s="1">
        <f t="shared" ref="I20:I23" si="10">AVERAGE(E20:H20)</f>
        <v>9.06275E-2</v>
      </c>
      <c r="J20" s="1">
        <f t="shared" ref="J20:J23" si="11">_xlfn.STDEV.S(E20:H20)/I20</f>
        <v>1.1944283610945663</v>
      </c>
    </row>
    <row r="21" spans="1:10">
      <c r="A21" t="s">
        <v>125</v>
      </c>
      <c r="B21" t="s">
        <v>26</v>
      </c>
      <c r="C21" s="1"/>
      <c r="D21" s="1">
        <v>0</v>
      </c>
      <c r="E21" s="1">
        <v>6.94</v>
      </c>
      <c r="F21" s="1">
        <v>19.18</v>
      </c>
      <c r="G21" s="1">
        <v>8.6300000000000008</v>
      </c>
      <c r="H21" s="1">
        <v>-0.17</v>
      </c>
      <c r="I21" s="1">
        <f t="shared" si="10"/>
        <v>8.6449999999999996</v>
      </c>
      <c r="J21" s="1">
        <f t="shared" si="11"/>
        <v>0.9244203996599113</v>
      </c>
    </row>
    <row r="22" spans="1:10">
      <c r="A22" t="s">
        <v>126</v>
      </c>
      <c r="B22" t="s">
        <v>26</v>
      </c>
      <c r="C22" s="1"/>
      <c r="D22" s="1">
        <v>0</v>
      </c>
      <c r="E22" s="1">
        <v>-0.01</v>
      </c>
      <c r="F22" s="1">
        <v>4.75</v>
      </c>
      <c r="G22" s="1">
        <v>-0.37</v>
      </c>
      <c r="H22" s="1">
        <v>0.16</v>
      </c>
      <c r="I22" s="1">
        <f t="shared" si="10"/>
        <v>1.1325000000000001</v>
      </c>
      <c r="J22" s="1">
        <f t="shared" si="11"/>
        <v>2.1384261414090422</v>
      </c>
    </row>
    <row r="23" spans="1:10">
      <c r="A23" t="s">
        <v>138</v>
      </c>
      <c r="B23" t="s">
        <v>26</v>
      </c>
      <c r="C23" s="1"/>
      <c r="D23" s="1">
        <v>-0.09</v>
      </c>
      <c r="E23" s="1">
        <v>0.09</v>
      </c>
      <c r="F23" s="1">
        <v>-9.9600000000000009</v>
      </c>
      <c r="G23" s="1">
        <v>-5.21</v>
      </c>
      <c r="H23" s="1">
        <v>-0.12</v>
      </c>
      <c r="I23" s="1">
        <f t="shared" si="10"/>
        <v>-3.8000000000000003</v>
      </c>
      <c r="J23" s="1">
        <f t="shared" si="11"/>
        <v>-1.2584726705828291</v>
      </c>
    </row>
    <row r="24" spans="1:10">
      <c r="C24" s="1"/>
      <c r="D24" s="1"/>
      <c r="E24" s="1"/>
      <c r="F24" s="1"/>
      <c r="G24" s="1"/>
      <c r="H24" s="1"/>
      <c r="I24" s="1"/>
      <c r="J24" s="1"/>
    </row>
    <row r="25" spans="1:10">
      <c r="A25" t="s">
        <v>130</v>
      </c>
      <c r="B25" t="s">
        <v>128</v>
      </c>
      <c r="C25" s="1">
        <v>41447.800000000003</v>
      </c>
      <c r="D25" s="1">
        <v>41447.800000000003</v>
      </c>
      <c r="E25" s="1">
        <v>41189.5</v>
      </c>
      <c r="F25" s="1">
        <v>42668.800000000003</v>
      </c>
      <c r="G25" s="1">
        <v>42448.4</v>
      </c>
      <c r="H25" s="1">
        <v>43469.4</v>
      </c>
      <c r="I25" s="1">
        <f t="shared" ref="I25" si="12">AVERAGE(E25:H25)</f>
        <v>42444.025000000001</v>
      </c>
      <c r="J25" s="1">
        <f t="shared" ref="J25" si="13">_xlfn.STDEV.S(E25:H25)/I25</f>
        <v>2.225087968759188E-2</v>
      </c>
    </row>
    <row r="26" spans="1:10">
      <c r="A26" t="s">
        <v>131</v>
      </c>
      <c r="B26" t="s">
        <v>129</v>
      </c>
      <c r="C26" s="1">
        <v>2398573</v>
      </c>
      <c r="D26" s="1">
        <v>2486244</v>
      </c>
      <c r="E26" s="1">
        <v>2545359</v>
      </c>
      <c r="F26" s="1">
        <v>2686789</v>
      </c>
      <c r="G26" s="1">
        <v>2887363</v>
      </c>
      <c r="H26" s="1">
        <v>2963031</v>
      </c>
      <c r="I26" s="1">
        <f t="shared" ref="I26:I32" si="14">AVERAGE(E26:H26)</f>
        <v>2770635.5</v>
      </c>
      <c r="J26" s="1">
        <f t="shared" ref="J26:J32" si="15">_xlfn.STDEV.S(E26:H26)/I26</f>
        <v>6.8614646785004035E-2</v>
      </c>
    </row>
    <row r="27" spans="1:10">
      <c r="A27" t="s">
        <v>132</v>
      </c>
      <c r="B27" t="s">
        <v>128</v>
      </c>
      <c r="C27" s="1">
        <v>443.9</v>
      </c>
      <c r="D27" s="1">
        <v>443.9</v>
      </c>
      <c r="E27" s="1">
        <v>433</v>
      </c>
      <c r="F27" s="1">
        <v>415.3</v>
      </c>
      <c r="G27" s="1">
        <v>415.1</v>
      </c>
      <c r="H27" s="1">
        <v>415.1</v>
      </c>
      <c r="I27" s="1">
        <f t="shared" si="14"/>
        <v>419.625</v>
      </c>
      <c r="J27" s="1">
        <f t="shared" si="15"/>
        <v>2.1250318963606921E-2</v>
      </c>
    </row>
    <row r="28" spans="1:10">
      <c r="A28" t="s">
        <v>133</v>
      </c>
      <c r="B28" t="s">
        <v>129</v>
      </c>
      <c r="C28" s="1">
        <v>14784</v>
      </c>
      <c r="D28" s="1">
        <v>14776</v>
      </c>
      <c r="E28" s="1">
        <v>14683</v>
      </c>
      <c r="F28" s="1">
        <v>19828</v>
      </c>
      <c r="G28" s="1">
        <v>20552</v>
      </c>
      <c r="H28" s="1">
        <v>59044</v>
      </c>
      <c r="I28" s="1">
        <f t="shared" si="14"/>
        <v>28526.75</v>
      </c>
      <c r="J28" s="1">
        <f t="shared" si="15"/>
        <v>0.71904167663971474</v>
      </c>
    </row>
    <row r="29" spans="1:10">
      <c r="A29" t="s">
        <v>134</v>
      </c>
      <c r="B29" t="s">
        <v>128</v>
      </c>
      <c r="C29" s="1">
        <v>22442.400000000001</v>
      </c>
      <c r="D29" s="1">
        <v>22442.400000000001</v>
      </c>
      <c r="E29" s="1">
        <v>21366.9</v>
      </c>
      <c r="F29" s="1">
        <v>18396.3</v>
      </c>
      <c r="G29" s="1">
        <v>17059.3</v>
      </c>
      <c r="H29" s="1">
        <v>17086.099999999999</v>
      </c>
      <c r="I29" s="1">
        <f t="shared" si="14"/>
        <v>18477.150000000001</v>
      </c>
      <c r="J29" s="1">
        <f t="shared" si="15"/>
        <v>0.10959765465314154</v>
      </c>
    </row>
    <row r="30" spans="1:10">
      <c r="A30" t="s">
        <v>135</v>
      </c>
      <c r="B30" t="s">
        <v>128</v>
      </c>
      <c r="C30" s="1">
        <v>4830.3</v>
      </c>
      <c r="D30" s="1">
        <v>4830.3</v>
      </c>
      <c r="E30" s="1">
        <v>4833.8999999999996</v>
      </c>
      <c r="F30" s="1">
        <v>3394.8</v>
      </c>
      <c r="G30" s="1">
        <v>3507.3</v>
      </c>
      <c r="H30" s="1">
        <v>3460</v>
      </c>
      <c r="I30" s="1">
        <f t="shared" si="14"/>
        <v>3799</v>
      </c>
      <c r="J30" s="1">
        <f t="shared" si="15"/>
        <v>0.18201452893690959</v>
      </c>
    </row>
    <row r="31" spans="1:10">
      <c r="A31" t="s">
        <v>137</v>
      </c>
      <c r="B31" t="s">
        <v>129</v>
      </c>
      <c r="C31" s="1">
        <v>50966</v>
      </c>
      <c r="D31" s="1">
        <v>49644</v>
      </c>
      <c r="E31" s="1">
        <v>49035</v>
      </c>
      <c r="F31" s="1">
        <v>117996</v>
      </c>
      <c r="G31" s="1">
        <v>154072</v>
      </c>
      <c r="H31" s="1">
        <v>154908</v>
      </c>
      <c r="I31" s="1">
        <f t="shared" si="14"/>
        <v>119002.75</v>
      </c>
      <c r="J31" s="1">
        <f t="shared" si="15"/>
        <v>0.41778585567253257</v>
      </c>
    </row>
    <row r="32" spans="1:10">
      <c r="A32" t="s">
        <v>136</v>
      </c>
      <c r="B32" t="s">
        <v>129</v>
      </c>
      <c r="C32" s="1">
        <v>2464323</v>
      </c>
      <c r="D32" s="1">
        <v>2550664</v>
      </c>
      <c r="E32" s="1">
        <v>2609077</v>
      </c>
      <c r="F32" s="1">
        <v>2824613</v>
      </c>
      <c r="G32" s="1">
        <v>3061987</v>
      </c>
      <c r="H32" s="1">
        <v>3176983</v>
      </c>
      <c r="I32" s="1">
        <f t="shared" si="14"/>
        <v>2918165</v>
      </c>
      <c r="J32" s="1">
        <f t="shared" si="15"/>
        <v>8.6682942848787359E-2</v>
      </c>
    </row>
    <row r="33" spans="1:12">
      <c r="C33" s="1"/>
      <c r="D33" s="1"/>
      <c r="E33" s="1"/>
      <c r="F33" s="1"/>
      <c r="G33" s="1"/>
      <c r="H33" s="1"/>
      <c r="I33" s="1"/>
      <c r="J33" s="1"/>
    </row>
    <row r="34" spans="1:12">
      <c r="C34" s="1"/>
      <c r="D34" s="1"/>
      <c r="E34" s="1"/>
      <c r="F34" s="1"/>
      <c r="G34" s="1"/>
      <c r="H34" s="1"/>
      <c r="I34" s="1"/>
      <c r="J34" s="1"/>
    </row>
    <row r="35" spans="1:12">
      <c r="A35" t="s">
        <v>141</v>
      </c>
      <c r="B35" t="s">
        <v>128</v>
      </c>
      <c r="C35" s="1"/>
      <c r="D35" s="1">
        <f>D25-C25</f>
        <v>0</v>
      </c>
      <c r="E35" s="1">
        <f t="shared" ref="E35:H35" si="16">E25-D25</f>
        <v>-258.30000000000291</v>
      </c>
      <c r="F35" s="1">
        <f t="shared" si="16"/>
        <v>1479.3000000000029</v>
      </c>
      <c r="G35" s="1">
        <f t="shared" si="16"/>
        <v>-220.40000000000146</v>
      </c>
      <c r="H35" s="1">
        <f t="shared" si="16"/>
        <v>1021</v>
      </c>
      <c r="I35" s="1">
        <f t="shared" ref="I35" si="17">AVERAGE(E35:H35)</f>
        <v>505.39999999999964</v>
      </c>
      <c r="J35" s="1">
        <f t="shared" ref="J35" si="18">_xlfn.STDEV.S(E35:H35)/I35</f>
        <v>1.7416252046982883</v>
      </c>
    </row>
    <row r="36" spans="1:12">
      <c r="A36" t="s">
        <v>141</v>
      </c>
      <c r="B36" t="s">
        <v>129</v>
      </c>
      <c r="C36" s="1"/>
      <c r="D36" s="1">
        <f t="shared" ref="D36:H41" si="19">D26-C26</f>
        <v>87671</v>
      </c>
      <c r="E36" s="1">
        <f t="shared" si="19"/>
        <v>59115</v>
      </c>
      <c r="F36" s="1">
        <f t="shared" si="19"/>
        <v>141430</v>
      </c>
      <c r="G36" s="1">
        <f t="shared" si="19"/>
        <v>200574</v>
      </c>
      <c r="H36" s="1">
        <f t="shared" si="19"/>
        <v>75668</v>
      </c>
      <c r="I36" s="1">
        <f t="shared" ref="I36:I41" si="20">AVERAGE(E36:H36)</f>
        <v>119196.75</v>
      </c>
      <c r="J36" s="1">
        <f t="shared" ref="J36:J41" si="21">_xlfn.STDEV.S(E36:H36)/I36</f>
        <v>0.54415710224982305</v>
      </c>
      <c r="L36">
        <v>119196.75</v>
      </c>
    </row>
    <row r="37" spans="1:12">
      <c r="A37" t="s">
        <v>142</v>
      </c>
      <c r="B37" t="s">
        <v>128</v>
      </c>
      <c r="C37" s="1"/>
      <c r="D37" s="1">
        <f t="shared" si="19"/>
        <v>0</v>
      </c>
      <c r="E37" s="1">
        <f t="shared" si="19"/>
        <v>-10.899999999999977</v>
      </c>
      <c r="F37" s="1">
        <f t="shared" si="19"/>
        <v>-17.699999999999989</v>
      </c>
      <c r="G37" s="1">
        <f t="shared" si="19"/>
        <v>-0.19999999999998863</v>
      </c>
      <c r="H37" s="1">
        <f t="shared" si="19"/>
        <v>0</v>
      </c>
      <c r="I37" s="1">
        <f t="shared" si="20"/>
        <v>-7.1999999999999886</v>
      </c>
      <c r="J37" s="1">
        <f t="shared" si="21"/>
        <v>-1.2022248750569773</v>
      </c>
    </row>
    <row r="38" spans="1:12">
      <c r="A38" t="s">
        <v>142</v>
      </c>
      <c r="B38" t="s">
        <v>129</v>
      </c>
      <c r="C38" s="1"/>
      <c r="D38" s="1">
        <f t="shared" si="19"/>
        <v>-8</v>
      </c>
      <c r="E38" s="1">
        <f t="shared" si="19"/>
        <v>-93</v>
      </c>
      <c r="F38" s="1">
        <f t="shared" si="19"/>
        <v>5145</v>
      </c>
      <c r="G38" s="1">
        <f t="shared" si="19"/>
        <v>724</v>
      </c>
      <c r="H38" s="1">
        <f t="shared" si="19"/>
        <v>38492</v>
      </c>
      <c r="I38" s="1">
        <f t="shared" si="20"/>
        <v>11067</v>
      </c>
      <c r="J38" s="1">
        <f t="shared" si="21"/>
        <v>1.6650900385005123</v>
      </c>
    </row>
    <row r="39" spans="1:12">
      <c r="A39" t="s">
        <v>143</v>
      </c>
      <c r="B39" t="s">
        <v>128</v>
      </c>
      <c r="C39" s="1"/>
      <c r="D39" s="1">
        <f t="shared" si="19"/>
        <v>0</v>
      </c>
      <c r="E39" s="1">
        <f t="shared" si="19"/>
        <v>-1075.5</v>
      </c>
      <c r="F39" s="1">
        <f t="shared" si="19"/>
        <v>-2970.6000000000022</v>
      </c>
      <c r="G39" s="1">
        <f t="shared" si="19"/>
        <v>-1337</v>
      </c>
      <c r="H39" s="1">
        <f t="shared" si="19"/>
        <v>26.799999999999272</v>
      </c>
      <c r="I39" s="1">
        <f t="shared" si="20"/>
        <v>-1339.0750000000007</v>
      </c>
      <c r="J39" s="1">
        <f t="shared" si="21"/>
        <v>-0.924421509610861</v>
      </c>
    </row>
    <row r="40" spans="1:12">
      <c r="A40" t="s">
        <v>144</v>
      </c>
      <c r="B40" t="s">
        <v>128</v>
      </c>
      <c r="C40" s="1"/>
      <c r="D40" s="1">
        <f t="shared" si="19"/>
        <v>0</v>
      </c>
      <c r="E40" s="1">
        <f t="shared" si="19"/>
        <v>3.5999999999994543</v>
      </c>
      <c r="F40" s="1">
        <f t="shared" si="19"/>
        <v>-1439.0999999999995</v>
      </c>
      <c r="G40" s="1">
        <f t="shared" si="19"/>
        <v>112.5</v>
      </c>
      <c r="H40" s="1">
        <f t="shared" si="19"/>
        <v>-47.300000000000182</v>
      </c>
      <c r="I40" s="1">
        <f t="shared" si="20"/>
        <v>-342.57500000000005</v>
      </c>
      <c r="J40" s="1">
        <f t="shared" si="21"/>
        <v>-2.1427401984550167</v>
      </c>
    </row>
    <row r="41" spans="1:12">
      <c r="A41" t="s">
        <v>145</v>
      </c>
      <c r="B41" t="s">
        <v>129</v>
      </c>
      <c r="C41" s="1"/>
      <c r="D41" s="1">
        <f t="shared" si="19"/>
        <v>-1322</v>
      </c>
      <c r="E41" s="1">
        <f t="shared" si="19"/>
        <v>-609</v>
      </c>
      <c r="F41" s="1">
        <f t="shared" si="19"/>
        <v>68961</v>
      </c>
      <c r="G41" s="1">
        <f t="shared" si="19"/>
        <v>36076</v>
      </c>
      <c r="H41" s="1">
        <f t="shared" si="19"/>
        <v>836</v>
      </c>
      <c r="I41" s="1">
        <f t="shared" si="20"/>
        <v>26316</v>
      </c>
      <c r="J41" s="1">
        <f t="shared" si="21"/>
        <v>1.2580213682132642</v>
      </c>
    </row>
    <row r="42" spans="1:12">
      <c r="C42" s="1"/>
      <c r="D42" s="1"/>
      <c r="E42" s="1"/>
      <c r="F42" s="1"/>
      <c r="G42" s="1"/>
      <c r="H42" s="1"/>
      <c r="I42" s="1"/>
      <c r="J42" s="1"/>
    </row>
    <row r="43" spans="1:12">
      <c r="C43" s="1"/>
      <c r="D43" s="1"/>
      <c r="E43" s="1"/>
      <c r="F43" s="1"/>
      <c r="G43" s="1"/>
      <c r="H43" s="1"/>
      <c r="I43" s="1"/>
      <c r="J43" s="1"/>
    </row>
    <row r="44" spans="1:12">
      <c r="C44" s="1"/>
      <c r="D44" s="1"/>
      <c r="E44" s="1"/>
      <c r="F44" s="1"/>
      <c r="G44" s="1"/>
      <c r="H44" s="1"/>
      <c r="I44" s="1"/>
      <c r="J44" s="1"/>
    </row>
    <row r="45" spans="1:12">
      <c r="A45" t="s">
        <v>139</v>
      </c>
      <c r="C45" s="1"/>
      <c r="D45" s="1"/>
      <c r="E45" s="1"/>
      <c r="F45" s="1"/>
      <c r="G45" s="1"/>
      <c r="H45" s="1"/>
      <c r="I45" s="1"/>
      <c r="J45" s="1"/>
    </row>
    <row r="46" spans="1:12">
      <c r="A46" t="s">
        <v>123</v>
      </c>
      <c r="B46" t="s">
        <v>119</v>
      </c>
      <c r="C46" s="1"/>
      <c r="D46" s="1">
        <f>D19*10000/D25</f>
        <v>-0.63694574862839515</v>
      </c>
      <c r="E46" s="1">
        <f t="shared" ref="E46:H46" si="22">E19*10000/E25</f>
        <v>-2.0709161315383775</v>
      </c>
      <c r="F46" s="1">
        <f t="shared" si="22"/>
        <v>-4.785698215089246</v>
      </c>
      <c r="G46" s="1">
        <f t="shared" si="22"/>
        <v>-6.8200450429227013</v>
      </c>
      <c r="H46" s="1">
        <f t="shared" si="22"/>
        <v>-2.512111968419164</v>
      </c>
      <c r="I46" s="1">
        <f t="shared" ref="I46" si="23">AVERAGE(E46:H46)</f>
        <v>-4.0471928394923715</v>
      </c>
      <c r="J46" s="1">
        <f t="shared" ref="J46" si="24">_xlfn.STDEV.S(E46:H46)/I46</f>
        <v>-0.54314176149618032</v>
      </c>
    </row>
    <row r="47" spans="1:12">
      <c r="A47" t="s">
        <v>123</v>
      </c>
      <c r="B47" t="s">
        <v>120</v>
      </c>
      <c r="C47" s="1"/>
      <c r="D47" s="1">
        <f>D19*10000/D26</f>
        <v>-1.0618426831799293E-2</v>
      </c>
      <c r="E47" s="1">
        <f t="shared" ref="E47:H47" si="25">E19*10000/E26</f>
        <v>-3.3511972181527246E-2</v>
      </c>
      <c r="F47" s="1">
        <f t="shared" si="25"/>
        <v>-7.6001502164851811E-2</v>
      </c>
      <c r="G47" s="1">
        <f t="shared" si="25"/>
        <v>-0.10026449739779861</v>
      </c>
      <c r="H47" s="1">
        <f t="shared" si="25"/>
        <v>-3.6854153736494824E-2</v>
      </c>
      <c r="I47" s="1">
        <f t="shared" ref="I47:I52" si="26">AVERAGE(E47:H47)</f>
        <v>-6.165803137016812E-2</v>
      </c>
      <c r="J47" s="1">
        <f t="shared" ref="J47:J52" si="27">_xlfn.STDEV.S(E47:H47)/I47</f>
        <v>-0.52165635758694195</v>
      </c>
    </row>
    <row r="48" spans="1:12">
      <c r="A48" t="s">
        <v>124</v>
      </c>
      <c r="B48" t="s">
        <v>119</v>
      </c>
      <c r="C48" s="1"/>
      <c r="D48" s="1">
        <f>D20*10000/D27</f>
        <v>0</v>
      </c>
      <c r="E48" s="1">
        <f t="shared" ref="E48:H48" si="28">E20*10000/E27</f>
        <v>3.2332563510392616</v>
      </c>
      <c r="F48" s="1">
        <f t="shared" si="28"/>
        <v>5.2973753912834098</v>
      </c>
      <c r="G48" s="1">
        <f t="shared" si="28"/>
        <v>6.0467357263310047E-2</v>
      </c>
      <c r="H48" s="1">
        <f t="shared" si="28"/>
        <v>0</v>
      </c>
      <c r="I48" s="1">
        <f t="shared" si="26"/>
        <v>2.1477747748964955</v>
      </c>
      <c r="J48" s="1">
        <f t="shared" si="27"/>
        <v>1.2042125446864462</v>
      </c>
    </row>
    <row r="49" spans="1:14">
      <c r="A49" t="s">
        <v>124</v>
      </c>
      <c r="B49" t="s">
        <v>120</v>
      </c>
      <c r="C49" s="1"/>
      <c r="D49" s="1">
        <f>D20*10000/D28</f>
        <v>0</v>
      </c>
      <c r="E49" s="1">
        <f t="shared" ref="E49:H49" si="29">E20*10000/E28</f>
        <v>9.5348362051351915E-2</v>
      </c>
      <c r="F49" s="1">
        <f t="shared" si="29"/>
        <v>0.11095420617308856</v>
      </c>
      <c r="G49" s="1">
        <f t="shared" si="29"/>
        <v>1.2212923316465552E-3</v>
      </c>
      <c r="H49" s="1">
        <f t="shared" si="29"/>
        <v>0</v>
      </c>
      <c r="I49" s="1">
        <f t="shared" si="26"/>
        <v>5.188096513902176E-2</v>
      </c>
      <c r="J49" s="1">
        <f t="shared" si="27"/>
        <v>1.1477384595541316</v>
      </c>
    </row>
    <row r="50" spans="1:14">
      <c r="A50" t="s">
        <v>125</v>
      </c>
      <c r="B50" t="s">
        <v>119</v>
      </c>
      <c r="C50" s="1"/>
      <c r="D50" s="1">
        <f>D21*10000/D29</f>
        <v>0</v>
      </c>
      <c r="E50" s="1">
        <f t="shared" ref="E50:H50" si="30">E21*10000/E29</f>
        <v>3.2480144522602714</v>
      </c>
      <c r="F50" s="1">
        <f t="shared" si="30"/>
        <v>10.42600957801297</v>
      </c>
      <c r="G50" s="1">
        <f t="shared" si="30"/>
        <v>5.0588242190476755</v>
      </c>
      <c r="H50" s="1">
        <f t="shared" si="30"/>
        <v>-9.9496081610197781E-2</v>
      </c>
      <c r="I50" s="1">
        <f t="shared" si="26"/>
        <v>4.6583380419276796</v>
      </c>
      <c r="J50" s="1">
        <f t="shared" si="27"/>
        <v>0.94431860173354021</v>
      </c>
    </row>
    <row r="51" spans="1:14">
      <c r="A51" t="s">
        <v>126</v>
      </c>
      <c r="B51" t="s">
        <v>119</v>
      </c>
      <c r="C51" s="1"/>
      <c r="D51" s="1">
        <f>D22*10000/D30</f>
        <v>0</v>
      </c>
      <c r="E51" s="1">
        <f t="shared" ref="E51:H52" si="31">E22*10000/E30</f>
        <v>-2.0687229773061092E-2</v>
      </c>
      <c r="F51" s="1">
        <f t="shared" si="31"/>
        <v>13.991987745964416</v>
      </c>
      <c r="G51" s="1">
        <f t="shared" si="31"/>
        <v>-1.0549425483990533</v>
      </c>
      <c r="H51" s="1">
        <f t="shared" si="31"/>
        <v>0.46242774566473988</v>
      </c>
      <c r="I51" s="1">
        <f t="shared" si="26"/>
        <v>3.3446964283642604</v>
      </c>
      <c r="J51" s="1">
        <f t="shared" si="27"/>
        <v>2.1306440493861527</v>
      </c>
    </row>
    <row r="52" spans="1:14">
      <c r="A52" t="s">
        <v>138</v>
      </c>
      <c r="B52" t="s">
        <v>120</v>
      </c>
      <c r="C52" s="1"/>
      <c r="D52" s="1">
        <f>D23*10000/D31</f>
        <v>-1.8129079042784626E-2</v>
      </c>
      <c r="E52" s="1">
        <f t="shared" si="31"/>
        <v>1.8354236769654329E-2</v>
      </c>
      <c r="F52" s="1">
        <f t="shared" si="31"/>
        <v>-0.84409641004779834</v>
      </c>
      <c r="G52" s="1">
        <f t="shared" si="31"/>
        <v>-0.33815359052910327</v>
      </c>
      <c r="H52" s="1">
        <f t="shared" si="31"/>
        <v>-7.7465334262917344E-3</v>
      </c>
      <c r="I52" s="1">
        <f t="shared" si="26"/>
        <v>-0.2929105743083848</v>
      </c>
      <c r="J52" s="1">
        <f t="shared" si="27"/>
        <v>-1.3713635614489379</v>
      </c>
    </row>
    <row r="53" spans="1:14">
      <c r="C53" s="1"/>
      <c r="D53" s="1"/>
      <c r="E53" s="1"/>
      <c r="F53" s="1"/>
      <c r="G53" s="1"/>
      <c r="H53" s="1"/>
      <c r="I53" s="1"/>
      <c r="J53" s="1"/>
    </row>
    <row r="54" spans="1:14">
      <c r="A54" t="s">
        <v>140</v>
      </c>
      <c r="C54" s="1"/>
      <c r="D54" s="1"/>
      <c r="E54" s="1"/>
      <c r="F54" s="1"/>
      <c r="G54" s="1"/>
      <c r="H54" s="1"/>
      <c r="I54" s="1"/>
      <c r="J54" s="1"/>
    </row>
    <row r="55" spans="1:14">
      <c r="A55" t="s">
        <v>141</v>
      </c>
      <c r="B55" t="s">
        <v>119</v>
      </c>
      <c r="C55" s="1"/>
      <c r="D55" s="1" t="str">
        <f>IF(ISERROR(D19*10000/D35),"",D19*10000/D35)</f>
        <v/>
      </c>
      <c r="E55" s="1">
        <f t="shared" ref="E55:H55" si="32">IF(ISERROR(E19*10000/E35),"",E19*10000/E35)</f>
        <v>330.23615950444849</v>
      </c>
      <c r="F55" s="1">
        <f t="shared" si="32"/>
        <v>-138.03826133982264</v>
      </c>
      <c r="G55" s="1">
        <f t="shared" si="32"/>
        <v>1313.520871143367</v>
      </c>
      <c r="H55" s="1">
        <f t="shared" si="32"/>
        <v>-106.95396669931439</v>
      </c>
      <c r="I55" s="1">
        <f>AVERAGE(E55:H55)</f>
        <v>349.69120065216964</v>
      </c>
      <c r="J55" s="1">
        <f>_xlfn.STDEV.S(E55:H55)/I55</f>
        <v>1.9365315734293049</v>
      </c>
      <c r="M55" s="4"/>
      <c r="N55" s="4"/>
    </row>
    <row r="56" spans="1:14">
      <c r="A56" t="s">
        <v>141</v>
      </c>
      <c r="B56" t="s">
        <v>120</v>
      </c>
      <c r="C56" s="1"/>
      <c r="D56" s="1">
        <f>IF(ISERROR(D19*10000/D36),"",D19*10000/D36)</f>
        <v>-0.30112579986540589</v>
      </c>
      <c r="E56" s="1">
        <f t="shared" ref="E56:H56" si="33">IF(ISERROR(E19*10000/E36),"",E19*10000/E36)</f>
        <v>-1.4429501818489385</v>
      </c>
      <c r="F56" s="1">
        <f t="shared" si="33"/>
        <v>-1.4438237997595986</v>
      </c>
      <c r="G56" s="1">
        <f t="shared" si="33"/>
        <v>-1.4433575637919172</v>
      </c>
      <c r="H56" s="1">
        <f t="shared" si="33"/>
        <v>-1.4431463762753078</v>
      </c>
      <c r="I56" s="1">
        <f t="shared" ref="I56:I61" si="34">AVERAGE(E56:H56)</f>
        <v>-1.4433194804189404</v>
      </c>
      <c r="J56" s="1">
        <f t="shared" ref="J56:J61" si="35">_xlfn.STDEV.S(E56:H56)/I56</f>
        <v>-2.5989773049530572E-4</v>
      </c>
      <c r="M56" s="4"/>
      <c r="N56" s="4"/>
    </row>
    <row r="57" spans="1:14">
      <c r="A57" t="s">
        <v>142</v>
      </c>
      <c r="B57" t="s">
        <v>119</v>
      </c>
      <c r="C57" s="1"/>
      <c r="D57" s="1" t="str">
        <f>IF(ISERROR(D20*10000/D37),"",D20*10000/D37)</f>
        <v/>
      </c>
      <c r="E57" s="1">
        <f t="shared" ref="E57:H57" si="36">IF(ISERROR(E20*10000/E37),"",E20*10000/E37)</f>
        <v>-128.44036697247736</v>
      </c>
      <c r="F57" s="1">
        <f t="shared" si="36"/>
        <v>-124.29378531073455</v>
      </c>
      <c r="G57" s="1">
        <f t="shared" si="36"/>
        <v>-125.50000000000713</v>
      </c>
      <c r="H57" s="1" t="str">
        <f t="shared" si="36"/>
        <v/>
      </c>
      <c r="I57" s="1">
        <f t="shared" si="34"/>
        <v>-126.07805076107302</v>
      </c>
      <c r="J57" s="1">
        <f t="shared" si="35"/>
        <v>-1.6917074242897626E-2</v>
      </c>
      <c r="M57" s="4"/>
      <c r="N57" s="4"/>
    </row>
    <row r="58" spans="1:14">
      <c r="A58" t="s">
        <v>142</v>
      </c>
      <c r="B58" t="s">
        <v>120</v>
      </c>
      <c r="C58" s="1"/>
      <c r="D58" s="1">
        <f>IF(ISERROR(D20*10000/D38),"",D20*10000/D38)</f>
        <v>0</v>
      </c>
      <c r="E58" s="1">
        <f t="shared" ref="E58:H58" si="37">IF(ISERROR(E20*10000/E38),"",E20*10000/E38)</f>
        <v>-15.053763440860218</v>
      </c>
      <c r="F58" s="1">
        <f t="shared" si="37"/>
        <v>0.42759961127308066</v>
      </c>
      <c r="G58" s="1">
        <f t="shared" si="37"/>
        <v>3.4668508287292822E-2</v>
      </c>
      <c r="H58" s="1">
        <f t="shared" si="37"/>
        <v>0</v>
      </c>
      <c r="I58" s="1">
        <f t="shared" si="34"/>
        <v>-3.6478738303249609</v>
      </c>
      <c r="J58" s="1">
        <f t="shared" si="35"/>
        <v>-2.0851594777620464</v>
      </c>
      <c r="M58" s="4"/>
      <c r="N58" s="4"/>
    </row>
    <row r="59" spans="1:14">
      <c r="A59" t="s">
        <v>143</v>
      </c>
      <c r="B59" t="s">
        <v>119</v>
      </c>
      <c r="C59" s="1"/>
      <c r="D59" s="1" t="str">
        <f t="shared" ref="D59:H61" si="38">IF(ISERROR(D21*10000/D39),"",D21*10000/D39)</f>
        <v/>
      </c>
      <c r="E59" s="1">
        <f t="shared" si="38"/>
        <v>-64.528126452812643</v>
      </c>
      <c r="F59" s="1">
        <f t="shared" si="38"/>
        <v>-64.566080926412127</v>
      </c>
      <c r="G59" s="1">
        <f t="shared" si="38"/>
        <v>-64.547494390426337</v>
      </c>
      <c r="H59" s="1">
        <f t="shared" si="38"/>
        <v>-63.432835820897253</v>
      </c>
      <c r="I59" s="1">
        <f t="shared" si="34"/>
        <v>-64.268634397637086</v>
      </c>
      <c r="J59" s="1">
        <f t="shared" si="35"/>
        <v>-8.6731963288234921E-3</v>
      </c>
      <c r="M59" s="4"/>
      <c r="N59" s="4"/>
    </row>
    <row r="60" spans="1:14">
      <c r="A60" t="s">
        <v>144</v>
      </c>
      <c r="B60" t="s">
        <v>119</v>
      </c>
      <c r="C60" s="1"/>
      <c r="D60" s="1" t="str">
        <f t="shared" si="38"/>
        <v/>
      </c>
      <c r="E60" s="1">
        <f t="shared" si="38"/>
        <v>-27.777777777781989</v>
      </c>
      <c r="F60" s="1">
        <f t="shared" si="38"/>
        <v>-33.00674032381351</v>
      </c>
      <c r="G60" s="1">
        <f t="shared" si="38"/>
        <v>-32.888888888888886</v>
      </c>
      <c r="H60" s="1">
        <f t="shared" si="38"/>
        <v>-33.82663847780114</v>
      </c>
      <c r="I60" s="1">
        <f t="shared" si="34"/>
        <v>-31.87501136707138</v>
      </c>
      <c r="J60" s="1">
        <f t="shared" si="35"/>
        <v>-8.668690634303805E-2</v>
      </c>
      <c r="M60" s="4"/>
      <c r="N60" s="4"/>
    </row>
    <row r="61" spans="1:14">
      <c r="A61" t="s">
        <v>145</v>
      </c>
      <c r="B61" t="s">
        <v>120</v>
      </c>
      <c r="C61" s="1"/>
      <c r="D61" s="1">
        <f t="shared" si="38"/>
        <v>0.68078668683812404</v>
      </c>
      <c r="E61" s="1">
        <f t="shared" si="38"/>
        <v>-1.4778325123152709</v>
      </c>
      <c r="F61" s="1">
        <f t="shared" si="38"/>
        <v>-1.4442946012963851</v>
      </c>
      <c r="G61" s="1">
        <f t="shared" si="38"/>
        <v>-1.4441734116864398</v>
      </c>
      <c r="H61" s="1">
        <f t="shared" si="38"/>
        <v>-1.4354066985645932</v>
      </c>
      <c r="I61" s="1">
        <f t="shared" si="34"/>
        <v>-1.4504268059656722</v>
      </c>
      <c r="J61" s="1">
        <f t="shared" si="35"/>
        <v>-1.2919246053478594E-2</v>
      </c>
      <c r="M61" s="4"/>
      <c r="N61" s="4"/>
    </row>
  </sheetData>
  <phoneticPr fontId="1" type="noConversion"/>
  <pageMargins left="0.7" right="0.7" top="0.75" bottom="0.75" header="0.3" footer="0.3"/>
  <ignoredErrors>
    <ignoredError sqref="I25:J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I31"/>
  <sheetViews>
    <sheetView workbookViewId="0">
      <selection activeCell="D5" sqref="D5"/>
    </sheetView>
  </sheetViews>
  <sheetFormatPr defaultRowHeight="17.649999999999999"/>
  <cols>
    <col min="1" max="1" width="23.25" customWidth="1"/>
    <col min="2" max="2" width="16.75" customWidth="1"/>
    <col min="4" max="4" width="10" bestFit="1" customWidth="1"/>
    <col min="5" max="5" width="9.125" bestFit="1" customWidth="1"/>
    <col min="6" max="7" width="10" bestFit="1" customWidth="1"/>
  </cols>
  <sheetData>
    <row r="2" spans="1:9">
      <c r="C2">
        <v>2010</v>
      </c>
      <c r="D2">
        <v>2011</v>
      </c>
      <c r="E2">
        <v>2012</v>
      </c>
      <c r="F2">
        <v>2013</v>
      </c>
      <c r="G2">
        <v>2014</v>
      </c>
      <c r="H2" t="s">
        <v>40</v>
      </c>
      <c r="I2" t="s">
        <v>160</v>
      </c>
    </row>
    <row r="3" spans="1:9">
      <c r="A3" t="s">
        <v>147</v>
      </c>
      <c r="B3" t="s">
        <v>146</v>
      </c>
      <c r="D3">
        <v>922.14</v>
      </c>
      <c r="E3">
        <v>933.94</v>
      </c>
      <c r="F3">
        <v>356.24</v>
      </c>
      <c r="G3">
        <v>335.26</v>
      </c>
      <c r="H3" s="1">
        <f t="shared" ref="H3" si="0">AVERAGE(D3:G3)</f>
        <v>636.89499999999998</v>
      </c>
      <c r="I3" s="1">
        <f t="shared" ref="I3" si="1">_xlfn.STDEV.S(D3:G3)/H3</f>
        <v>0.52807586631550008</v>
      </c>
    </row>
    <row r="4" spans="1:9">
      <c r="A4" t="s">
        <v>152</v>
      </c>
      <c r="B4" t="s">
        <v>154</v>
      </c>
      <c r="C4">
        <v>0</v>
      </c>
      <c r="D4">
        <v>15.48</v>
      </c>
      <c r="E4">
        <v>4.1500000000000004</v>
      </c>
      <c r="F4">
        <v>2.0499999999999998</v>
      </c>
      <c r="G4">
        <v>1.72</v>
      </c>
      <c r="H4" s="1">
        <f t="shared" ref="H4:H22" si="2">AVERAGE(D4:G4)</f>
        <v>5.8500000000000005</v>
      </c>
      <c r="I4" s="1">
        <f t="shared" ref="I4:I22" si="3">_xlfn.STDEV.S(D4:G4)/H4</f>
        <v>1.1127483007279242</v>
      </c>
    </row>
    <row r="5" spans="1:9">
      <c r="A5" t="s">
        <v>155</v>
      </c>
      <c r="B5" t="s">
        <v>156</v>
      </c>
      <c r="D5" s="6">
        <f>D4/D3</f>
        <v>1.6787038844427095E-2</v>
      </c>
      <c r="E5" s="6">
        <f t="shared" ref="E5:G5" si="4">E4/E3</f>
        <v>4.443540270252907E-3</v>
      </c>
      <c r="F5" s="6">
        <f t="shared" si="4"/>
        <v>5.7545474960700648E-3</v>
      </c>
      <c r="G5" s="6">
        <f t="shared" si="4"/>
        <v>5.1303465966712402E-3</v>
      </c>
      <c r="H5" s="6">
        <f t="shared" si="2"/>
        <v>8.028868301855327E-3</v>
      </c>
      <c r="I5" s="1">
        <f t="shared" si="3"/>
        <v>0.73027454393027003</v>
      </c>
    </row>
    <row r="6" spans="1:9">
      <c r="H6" s="1"/>
      <c r="I6" s="1"/>
    </row>
    <row r="7" spans="1:9">
      <c r="A7" t="s">
        <v>165</v>
      </c>
      <c r="H7" s="1"/>
      <c r="I7" s="1"/>
    </row>
    <row r="8" spans="1:9">
      <c r="C8">
        <v>2010</v>
      </c>
      <c r="D8">
        <v>2011</v>
      </c>
      <c r="E8">
        <v>2012</v>
      </c>
      <c r="F8">
        <v>2013</v>
      </c>
      <c r="G8">
        <v>2014</v>
      </c>
      <c r="H8" s="1" t="s">
        <v>166</v>
      </c>
      <c r="I8" s="1"/>
    </row>
    <row r="9" spans="1:9">
      <c r="A9" t="s">
        <v>162</v>
      </c>
      <c r="B9" t="s">
        <v>164</v>
      </c>
      <c r="D9">
        <v>194295.48172778144</v>
      </c>
      <c r="E9">
        <v>232058.25806078417</v>
      </c>
      <c r="F9">
        <v>209952.52335718845</v>
      </c>
      <c r="G9">
        <v>230588.65787953915</v>
      </c>
      <c r="H9" s="1">
        <f>CORREL(D3:G3,D9:G9)</f>
        <v>-0.22658972739584951</v>
      </c>
      <c r="I9" s="1"/>
    </row>
    <row r="10" spans="1:9">
      <c r="H10" s="1"/>
      <c r="I10" s="1"/>
    </row>
    <row r="11" spans="1:9">
      <c r="A11" t="s">
        <v>169</v>
      </c>
      <c r="D11">
        <f>D3*10000/D9</f>
        <v>47.460702214988629</v>
      </c>
      <c r="E11">
        <f t="shared" ref="E11:G11" si="5">E3*10000/E9</f>
        <v>40.245928233907904</v>
      </c>
      <c r="F11">
        <f t="shared" si="5"/>
        <v>16.967645556416358</v>
      </c>
      <c r="G11">
        <f t="shared" si="5"/>
        <v>14.539310089360152</v>
      </c>
      <c r="H11" s="1">
        <f t="shared" ref="H11" si="6">AVERAGE(D11:G11)</f>
        <v>29.803396523668262</v>
      </c>
      <c r="I11" s="1">
        <f t="shared" ref="I11" si="7">_xlfn.STDEV.S(D11:G11)/H11</f>
        <v>0.55424661464509384</v>
      </c>
    </row>
    <row r="12" spans="1:9">
      <c r="H12" s="1"/>
      <c r="I12" s="1"/>
    </row>
    <row r="13" spans="1:9">
      <c r="H13" s="1"/>
      <c r="I13" s="1"/>
    </row>
    <row r="14" spans="1:9">
      <c r="A14" t="s">
        <v>148</v>
      </c>
      <c r="B14" t="s">
        <v>151</v>
      </c>
      <c r="D14">
        <v>0.14000000000000001</v>
      </c>
      <c r="E14">
        <v>0.21</v>
      </c>
      <c r="F14">
        <v>0.22</v>
      </c>
      <c r="G14">
        <v>0.38</v>
      </c>
      <c r="H14" s="1">
        <f t="shared" si="2"/>
        <v>0.23749999999999999</v>
      </c>
      <c r="I14" s="1">
        <f t="shared" si="3"/>
        <v>0.42714885034479172</v>
      </c>
    </row>
    <row r="15" spans="1:9">
      <c r="A15" t="s">
        <v>149</v>
      </c>
      <c r="B15" t="s">
        <v>151</v>
      </c>
      <c r="D15">
        <v>2151.69</v>
      </c>
      <c r="E15">
        <v>1539.06</v>
      </c>
      <c r="F15">
        <v>1490.72</v>
      </c>
      <c r="G15">
        <v>1094.5999999999999</v>
      </c>
      <c r="H15" s="1">
        <f t="shared" si="2"/>
        <v>1569.0174999999999</v>
      </c>
      <c r="I15" s="1">
        <f t="shared" si="3"/>
        <v>0.27820210646997401</v>
      </c>
    </row>
    <row r="16" spans="1:9">
      <c r="A16" t="s">
        <v>150</v>
      </c>
      <c r="B16" t="s">
        <v>157</v>
      </c>
      <c r="D16">
        <v>561.35267800000008</v>
      </c>
      <c r="E16">
        <v>597.10199999999998</v>
      </c>
      <c r="F16">
        <v>697.28997199999992</v>
      </c>
      <c r="G16">
        <v>395.581549</v>
      </c>
      <c r="H16" s="1">
        <f t="shared" si="2"/>
        <v>562.83154975000002</v>
      </c>
      <c r="I16" s="1">
        <f t="shared" si="3"/>
        <v>0.22292665904705633</v>
      </c>
    </row>
    <row r="17" spans="1:9">
      <c r="H17" s="1"/>
      <c r="I17" s="1"/>
    </row>
    <row r="18" spans="1:9">
      <c r="A18" t="s">
        <v>153</v>
      </c>
      <c r="B18" t="s">
        <v>154</v>
      </c>
      <c r="C18">
        <v>5.55</v>
      </c>
      <c r="D18">
        <v>68.23</v>
      </c>
      <c r="E18">
        <v>70.97</v>
      </c>
      <c r="F18">
        <v>82.22</v>
      </c>
      <c r="G18">
        <v>47.18</v>
      </c>
      <c r="H18" s="1">
        <f t="shared" si="2"/>
        <v>67.149999999999991</v>
      </c>
      <c r="I18" s="1">
        <f t="shared" si="3"/>
        <v>0.21779474450904232</v>
      </c>
    </row>
    <row r="19" spans="1:9">
      <c r="H19" s="1"/>
      <c r="I19" s="1"/>
    </row>
    <row r="20" spans="1:9">
      <c r="A20" t="s">
        <v>148</v>
      </c>
      <c r="B20" t="s">
        <v>159</v>
      </c>
      <c r="D20" s="1">
        <f>D$18/D14</f>
        <v>487.35714285714283</v>
      </c>
      <c r="E20" s="1">
        <f t="shared" ref="E20:G20" si="8">E$18/E14</f>
        <v>337.95238095238096</v>
      </c>
      <c r="F20" s="1">
        <f t="shared" si="8"/>
        <v>373.72727272727275</v>
      </c>
      <c r="G20" s="1">
        <f t="shared" si="8"/>
        <v>124.15789473684211</v>
      </c>
      <c r="H20" s="1">
        <f t="shared" si="2"/>
        <v>330.79867281840967</v>
      </c>
      <c r="I20" s="1">
        <f t="shared" si="3"/>
        <v>0.45880735199154538</v>
      </c>
    </row>
    <row r="21" spans="1:9">
      <c r="A21" t="s">
        <v>149</v>
      </c>
      <c r="B21" t="s">
        <v>159</v>
      </c>
      <c r="D21" s="1">
        <f t="shared" ref="D21:G22" si="9">D$18/D15</f>
        <v>3.1709958218888411E-2</v>
      </c>
      <c r="E21" s="1">
        <f t="shared" si="9"/>
        <v>4.6112562213299027E-2</v>
      </c>
      <c r="F21" s="1">
        <f t="shared" si="9"/>
        <v>5.5154556187614036E-2</v>
      </c>
      <c r="G21" s="1">
        <f t="shared" si="9"/>
        <v>4.3102503197515074E-2</v>
      </c>
      <c r="H21" s="1">
        <f t="shared" si="2"/>
        <v>4.4019894954329133E-2</v>
      </c>
      <c r="I21" s="1">
        <f t="shared" si="3"/>
        <v>0.21975536776919</v>
      </c>
    </row>
    <row r="22" spans="1:9">
      <c r="A22" t="s">
        <v>150</v>
      </c>
      <c r="B22" t="s">
        <v>158</v>
      </c>
      <c r="D22" s="6">
        <f t="shared" si="9"/>
        <v>0.1215456925280759</v>
      </c>
      <c r="E22" s="6">
        <f t="shared" si="9"/>
        <v>0.11885741464607387</v>
      </c>
      <c r="F22" s="6">
        <f t="shared" si="9"/>
        <v>0.11791364181557455</v>
      </c>
      <c r="G22" s="6">
        <f t="shared" si="9"/>
        <v>0.11926744338624348</v>
      </c>
      <c r="H22" s="6">
        <f t="shared" si="2"/>
        <v>0.11939604809399196</v>
      </c>
      <c r="I22" s="1">
        <f t="shared" si="3"/>
        <v>1.2907640917162507E-2</v>
      </c>
    </row>
    <row r="25" spans="1:9">
      <c r="A25" t="s">
        <v>165</v>
      </c>
    </row>
    <row r="26" spans="1:9">
      <c r="C26">
        <v>2010</v>
      </c>
      <c r="D26">
        <v>2011</v>
      </c>
      <c r="E26">
        <v>2012</v>
      </c>
      <c r="F26">
        <v>2013</v>
      </c>
      <c r="G26">
        <v>2014</v>
      </c>
      <c r="H26" s="1" t="s">
        <v>166</v>
      </c>
    </row>
    <row r="27" spans="1:9">
      <c r="A27" t="s">
        <v>161</v>
      </c>
      <c r="B27" t="s">
        <v>164</v>
      </c>
      <c r="D27" s="5">
        <v>10035329.257691892</v>
      </c>
      <c r="E27" s="5">
        <v>9795686.2624616493</v>
      </c>
      <c r="F27" s="5">
        <v>10515963.836949231</v>
      </c>
      <c r="G27" s="5">
        <v>11297622.486686166</v>
      </c>
      <c r="H27" s="1">
        <f>CORREL(D$16:G$16,D27:G27)</f>
        <v>-0.62034956413051312</v>
      </c>
    </row>
    <row r="28" spans="1:9">
      <c r="A28" t="s">
        <v>170</v>
      </c>
      <c r="B28" t="s">
        <v>163</v>
      </c>
      <c r="D28" s="5">
        <v>3599796.0233612284</v>
      </c>
      <c r="E28" s="5">
        <v>4016777.6820530011</v>
      </c>
      <c r="F28" s="5">
        <v>4480431.8689718284</v>
      </c>
      <c r="G28" s="5">
        <v>4845046.5647864779</v>
      </c>
      <c r="H28" s="1">
        <f>CORREL(D$16:G$16,D28:G28)</f>
        <v>-0.36994782388464592</v>
      </c>
    </row>
    <row r="30" spans="1:9">
      <c r="C30">
        <v>2010</v>
      </c>
      <c r="D30">
        <v>2011</v>
      </c>
      <c r="E30">
        <v>2012</v>
      </c>
      <c r="F30">
        <v>2013</v>
      </c>
      <c r="G30">
        <v>2014</v>
      </c>
      <c r="H30" t="s">
        <v>40</v>
      </c>
      <c r="I30" t="s">
        <v>160</v>
      </c>
    </row>
    <row r="31" spans="1:9">
      <c r="A31" t="s">
        <v>167</v>
      </c>
      <c r="B31" t="s">
        <v>168</v>
      </c>
      <c r="D31" s="1">
        <f>D16*10000/D28</f>
        <v>1.5594013504016533</v>
      </c>
      <c r="E31" s="1">
        <f>E16*10000/E28</f>
        <v>1.4865199103944864</v>
      </c>
      <c r="F31" s="1">
        <f>F16*10000/F28</f>
        <v>1.556300804011588</v>
      </c>
      <c r="G31" s="1">
        <f>G16*10000/G28</f>
        <v>0.81646593837727821</v>
      </c>
      <c r="H31" s="1">
        <f t="shared" ref="H31" si="10">AVERAGE(D31:G31)</f>
        <v>1.3546720007962514</v>
      </c>
      <c r="I31" s="1">
        <f t="shared" ref="I31" si="11">_xlfn.STDEV.S(D31:G31)/H31</f>
        <v>0.26602636393177809</v>
      </c>
    </row>
  </sheetData>
  <phoneticPr fontId="1" type="noConversion"/>
  <pageMargins left="0.7" right="0.7" top="0.75" bottom="0.75" header="0.3" footer="0.3"/>
  <ignoredErrors>
    <ignoredError sqref="H18:I18 H4: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农业农村</vt:lpstr>
      <vt:lpstr>能源</vt:lpstr>
      <vt:lpstr>农业</vt:lpstr>
      <vt:lpstr>废弃物处置</vt:lpstr>
      <vt:lpstr>土地转换</vt:lpstr>
      <vt:lpstr>工业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2017-03-01T08:52:21Z</dcterms:created>
  <dcterms:modified xsi:type="dcterms:W3CDTF">2021-05-06T10:39:23Z</dcterms:modified>
</cp:coreProperties>
</file>