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1.xml" ContentType="application/vnd.openxmlformats-officedocument.spreadsheetml.comments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5" lowestEdited="6" rupBuild="10.105.280.55985"/>
  <workbookPr/>
  <bookViews>
    <workbookView xWindow="360" yWindow="30" windowWidth="25755" windowHeight="11595" activeTab="3"/>
  </bookViews>
  <sheets>
    <sheet name="표지" sheetId="4" r:id="rId1"/>
    <sheet name="개정이력" sheetId="5" r:id="rId2"/>
    <sheet name="총괄표" sheetId="3" r:id="rId3"/>
    <sheet name="WBS" sheetId="1" r:id="rId4"/>
    <sheet name="기타" sheetId="2" r:id="rId5"/>
  </sheets>
  <externalReferences>
    <externalReference r:id="rId6"/>
  </externalReferences>
  <definedNames/>
  <calcPr calcId="152511"/>
</workbook>
</file>

<file path=xl/comments1.xml><?xml version="1.0" encoding="utf-8"?>
<comments xmlns="http://schemas.openxmlformats.org/spreadsheetml/2006/main">
  <authors>
    <author>Windows 사용자</author>
  </authors>
  <commentList>
    <comment ref="H6" authorId="0">
      <text>
        <r>
          <rPr>
            <sz val="9"/>
            <color indexed="81"/>
            <rFont val="돋움"/>
          </rPr>
          <t>종료일</t>
        </r>
        <r>
          <rPr>
            <sz val="9"/>
            <color indexed="81"/>
            <rFont val="Tahoma"/>
          </rPr>
          <t>-</t>
        </r>
        <r>
          <rPr>
            <sz val="9"/>
            <color indexed="81"/>
            <rFont val="돋움"/>
          </rPr>
          <t>시작일
토</t>
        </r>
        <r>
          <rPr>
            <sz val="9"/>
            <color indexed="81"/>
            <rFont val="Tahoma"/>
          </rPr>
          <t>,</t>
        </r>
        <r>
          <rPr>
            <sz val="9"/>
            <color indexed="81"/>
            <rFont val="돋움"/>
          </rPr>
          <t>일</t>
        </r>
        <r>
          <rPr>
            <sz val="9"/>
            <color indexed="81"/>
            <rFont val="Tahoma"/>
          </rPr>
          <t>,</t>
        </r>
        <r>
          <rPr>
            <sz val="9"/>
            <color indexed="81"/>
            <rFont val="돋움"/>
          </rPr>
          <t>공휴일</t>
        </r>
        <r>
          <rPr>
            <sz val="9"/>
            <color indexed="81"/>
            <rFont val="Tahoma"/>
          </rPr>
          <t xml:space="preserve"> </t>
        </r>
        <r>
          <rPr>
            <sz val="9"/>
            <color indexed="81"/>
            <rFont val="돋움"/>
          </rPr>
          <t>제외
공휴일은</t>
        </r>
        <r>
          <rPr>
            <sz val="9"/>
            <color indexed="81"/>
            <rFont val="Tahoma"/>
          </rPr>
          <t xml:space="preserve"> [</t>
        </r>
        <r>
          <rPr>
            <sz val="9"/>
            <color indexed="81"/>
            <rFont val="돋움"/>
          </rPr>
          <t>기타</t>
        </r>
        <r>
          <rPr>
            <sz val="9"/>
            <color indexed="81"/>
            <rFont val="Tahoma"/>
          </rPr>
          <t xml:space="preserve">] </t>
        </r>
        <r>
          <rPr>
            <sz val="9"/>
            <color indexed="81"/>
            <rFont val="돋움"/>
          </rPr>
          <t>시트에</t>
        </r>
        <r>
          <rPr>
            <sz val="9"/>
            <color indexed="81"/>
            <rFont val="Tahoma"/>
          </rPr>
          <t xml:space="preserve"> </t>
        </r>
        <r>
          <rPr>
            <sz val="9"/>
            <color indexed="81"/>
            <rFont val="돋움"/>
          </rPr>
          <t xml:space="preserve">설정
</t>
        </r>
      </text>
    </comment>
    <comment ref="I6" authorId="0">
      <text>
        <r>
          <rPr>
            <sz val="9"/>
            <color indexed="81"/>
            <rFont val="돋움"/>
          </rPr>
          <t>계획</t>
        </r>
        <r>
          <rPr>
            <sz val="9"/>
            <color indexed="81"/>
            <rFont val="Tahoma"/>
          </rPr>
          <t xml:space="preserve"> </t>
        </r>
        <r>
          <rPr>
            <sz val="9"/>
            <color indexed="81"/>
            <rFont val="돋움"/>
          </rPr>
          <t>시작일</t>
        </r>
        <r>
          <rPr>
            <sz val="9"/>
            <color indexed="81"/>
            <rFont val="Tahoma"/>
          </rPr>
          <t xml:space="preserve">, </t>
        </r>
        <r>
          <rPr>
            <sz val="9"/>
            <color indexed="81"/>
            <rFont val="돋움"/>
          </rPr>
          <t>종료일</t>
        </r>
        <r>
          <rPr>
            <sz val="9"/>
            <color indexed="81"/>
            <rFont val="Tahoma"/>
          </rPr>
          <t xml:space="preserve">, </t>
        </r>
        <r>
          <rPr>
            <sz val="9"/>
            <color indexed="81"/>
            <rFont val="돋움"/>
          </rPr>
          <t>기간으로</t>
        </r>
        <r>
          <rPr>
            <sz val="9"/>
            <color indexed="81"/>
            <rFont val="Tahoma"/>
          </rPr>
          <t xml:space="preserve"> </t>
        </r>
        <r>
          <rPr>
            <sz val="9"/>
            <color indexed="81"/>
            <rFont val="돋움"/>
          </rPr>
          <t xml:space="preserve">계산됨
</t>
        </r>
      </text>
    </comment>
    <comment ref="L6" authorId="0">
      <text>
        <r>
          <rPr>
            <b/>
            <sz val="9"/>
            <color indexed="81"/>
            <rFont val="돋움"/>
          </rPr>
          <t>입력값</t>
        </r>
      </text>
    </comment>
    <comment ref="M6" authorId="0">
      <text>
        <r>
          <rPr>
            <b/>
            <sz val="9"/>
            <color indexed="81"/>
            <rFont val="돋움"/>
          </rPr>
          <t>최하위</t>
        </r>
        <r>
          <rPr>
            <b/>
            <sz val="9"/>
            <color indexed="81"/>
            <rFont val="Tahoma"/>
          </rPr>
          <t xml:space="preserve"> Task </t>
        </r>
        <r>
          <rPr>
            <b/>
            <sz val="9"/>
            <color indexed="81"/>
            <rFont val="돋움"/>
          </rPr>
          <t>전체를</t>
        </r>
        <r>
          <rPr>
            <b/>
            <sz val="9"/>
            <color indexed="81"/>
            <rFont val="Tahoma"/>
          </rPr>
          <t xml:space="preserve"> </t>
        </r>
        <r>
          <rPr>
            <b/>
            <sz val="9"/>
            <color indexed="81"/>
            <rFont val="돋움"/>
          </rPr>
          <t>합함면</t>
        </r>
        <r>
          <rPr>
            <b/>
            <sz val="9"/>
            <color indexed="81"/>
            <rFont val="Tahoma"/>
          </rPr>
          <t xml:space="preserve"> 100</t>
        </r>
        <r>
          <rPr>
            <b/>
            <sz val="9"/>
            <color indexed="81"/>
            <rFont val="돋움"/>
          </rPr>
          <t>이</t>
        </r>
        <r>
          <rPr>
            <b/>
            <sz val="9"/>
            <color indexed="81"/>
            <rFont val="Tahoma"/>
          </rPr>
          <t xml:space="preserve"> </t>
        </r>
        <r>
          <rPr>
            <b/>
            <sz val="9"/>
            <color indexed="81"/>
            <rFont val="돋움"/>
          </rPr>
          <t>되도록</t>
        </r>
        <r>
          <rPr>
            <b/>
            <sz val="9"/>
            <color indexed="81"/>
            <rFont val="Tahoma"/>
          </rPr>
          <t xml:space="preserve"> </t>
        </r>
        <r>
          <rPr>
            <b/>
            <sz val="9"/>
            <color indexed="81"/>
            <rFont val="돋움"/>
          </rPr>
          <t>중요도를</t>
        </r>
        <r>
          <rPr>
            <b/>
            <sz val="9"/>
            <color indexed="81"/>
            <rFont val="Tahoma"/>
          </rPr>
          <t xml:space="preserve"> </t>
        </r>
        <r>
          <rPr>
            <b/>
            <sz val="9"/>
            <color indexed="81"/>
            <rFont val="돋움"/>
          </rPr>
          <t>고려하여</t>
        </r>
        <r>
          <rPr>
            <b/>
            <sz val="9"/>
            <color indexed="81"/>
            <rFont val="Tahoma"/>
          </rPr>
          <t xml:space="preserve"> </t>
        </r>
        <r>
          <rPr>
            <b/>
            <sz val="9"/>
            <color indexed="81"/>
            <rFont val="돋움"/>
          </rPr>
          <t>분배</t>
        </r>
      </text>
    </comment>
    <comment ref="N6" authorId="0">
      <text>
        <r>
          <rPr>
            <b/>
            <sz val="9"/>
            <color indexed="81"/>
            <rFont val="Tahoma"/>
          </rPr>
          <t>Task</t>
        </r>
        <r>
          <rPr>
            <b/>
            <sz val="9"/>
            <color indexed="81"/>
            <rFont val="돋움"/>
          </rPr>
          <t>계획율</t>
        </r>
        <r>
          <rPr>
            <b/>
            <sz val="9"/>
            <color indexed="81"/>
            <rFont val="Tahoma"/>
          </rPr>
          <t xml:space="preserve"> * </t>
        </r>
        <r>
          <rPr>
            <b/>
            <sz val="9"/>
            <color indexed="81"/>
            <rFont val="돋움"/>
          </rPr>
          <t xml:space="preserve">가중치
</t>
        </r>
      </text>
    </comment>
    <comment ref="O6" authorId="0">
      <text>
        <r>
          <rPr>
            <b/>
            <sz val="9"/>
            <color indexed="81"/>
            <rFont val="Tahoma"/>
          </rPr>
          <t>Task</t>
        </r>
        <r>
          <rPr>
            <b/>
            <sz val="9"/>
            <color indexed="81"/>
            <rFont val="돋움"/>
          </rPr>
          <t>완료율</t>
        </r>
        <r>
          <rPr>
            <b/>
            <sz val="9"/>
            <color indexed="81"/>
            <rFont val="Tahoma"/>
          </rPr>
          <t xml:space="preserve"> * </t>
        </r>
        <r>
          <rPr>
            <b/>
            <sz val="9"/>
            <color indexed="81"/>
            <rFont val="돋움"/>
          </rPr>
          <t xml:space="preserve">가중치
</t>
        </r>
      </text>
    </comment>
    <comment ref="P6" authorId="0">
      <text>
        <r>
          <rPr>
            <b/>
            <sz val="9"/>
            <color indexed="81"/>
            <rFont val="Tahoma"/>
          </rPr>
          <t>Task</t>
        </r>
        <r>
          <rPr>
            <b/>
            <sz val="9"/>
            <color indexed="81"/>
            <rFont val="돋움"/>
          </rPr>
          <t>완료율</t>
        </r>
        <r>
          <rPr>
            <b/>
            <sz val="9"/>
            <color indexed="81"/>
            <rFont val="Tahoma"/>
          </rPr>
          <t xml:space="preserve"> 100% : </t>
        </r>
        <r>
          <rPr>
            <b/>
            <sz val="9"/>
            <color indexed="81"/>
            <rFont val="돋움"/>
          </rPr>
          <t>완료
시작일</t>
        </r>
        <r>
          <rPr>
            <b/>
            <sz val="9"/>
            <color indexed="81"/>
            <rFont val="Tahoma"/>
          </rPr>
          <t xml:space="preserve"> </t>
        </r>
        <r>
          <rPr>
            <b/>
            <sz val="9"/>
            <color indexed="81"/>
            <rFont val="돋움"/>
          </rPr>
          <t>미도래</t>
        </r>
        <r>
          <rPr>
            <b/>
            <sz val="9"/>
            <color indexed="81"/>
            <rFont val="Tahoma"/>
          </rPr>
          <t xml:space="preserve"> : -
</t>
        </r>
        <r>
          <rPr>
            <b/>
            <sz val="9"/>
            <color indexed="81"/>
            <rFont val="돋움"/>
          </rPr>
          <t>시작일</t>
        </r>
        <r>
          <rPr>
            <b/>
            <sz val="9"/>
            <color indexed="81"/>
            <rFont val="Tahoma"/>
          </rPr>
          <t xml:space="preserve"> </t>
        </r>
        <r>
          <rPr>
            <b/>
            <sz val="9"/>
            <color indexed="81"/>
            <rFont val="돋움"/>
          </rPr>
          <t>이후</t>
        </r>
        <r>
          <rPr>
            <b/>
            <sz val="9"/>
            <color indexed="81"/>
            <rFont val="Tahoma"/>
          </rPr>
          <t xml:space="preserve"> </t>
        </r>
        <r>
          <rPr>
            <b/>
            <sz val="9"/>
            <color indexed="81"/>
            <rFont val="돋움"/>
          </rPr>
          <t>종료일</t>
        </r>
        <r>
          <rPr>
            <b/>
            <sz val="9"/>
            <color indexed="81"/>
            <rFont val="Tahoma"/>
          </rPr>
          <t xml:space="preserve"> </t>
        </r>
        <r>
          <rPr>
            <b/>
            <sz val="9"/>
            <color indexed="81"/>
            <rFont val="돋움"/>
          </rPr>
          <t>이전</t>
        </r>
        <r>
          <rPr>
            <b/>
            <sz val="9"/>
            <color indexed="81"/>
            <rFont val="Tahoma"/>
          </rPr>
          <t xml:space="preserve"> : </t>
        </r>
        <r>
          <rPr>
            <b/>
            <sz val="9"/>
            <color indexed="81"/>
            <rFont val="돋움"/>
          </rPr>
          <t>진행중
종료일</t>
        </r>
        <r>
          <rPr>
            <b/>
            <sz val="9"/>
            <color indexed="81"/>
            <rFont val="Tahoma"/>
          </rPr>
          <t xml:space="preserve"> </t>
        </r>
        <r>
          <rPr>
            <b/>
            <sz val="9"/>
            <color indexed="81"/>
            <rFont val="돋움"/>
          </rPr>
          <t>이후</t>
        </r>
        <r>
          <rPr>
            <b/>
            <sz val="9"/>
            <color indexed="81"/>
            <rFont val="Tahoma"/>
          </rPr>
          <t xml:space="preserve"> : </t>
        </r>
        <r>
          <rPr>
            <b/>
            <sz val="9"/>
            <color indexed="81"/>
            <rFont val="돋움"/>
          </rPr>
          <t xml:space="preserve">지연
</t>
        </r>
        <r>
          <rPr>
            <b/>
            <sz val="9"/>
            <color indexed="81"/>
            <rFont val="Tahoma"/>
          </rPr>
          <t xml:space="preserve">
</t>
        </r>
      </text>
    </comment>
    <comment ref="F7" authorId="0">
      <text>
        <r>
          <rPr>
            <b/>
            <sz val="9"/>
            <color indexed="81"/>
            <rFont val="돋움"/>
          </rPr>
          <t>최하위</t>
        </r>
        <r>
          <rPr>
            <b/>
            <sz val="9"/>
            <color indexed="81"/>
            <rFont val="Tahoma"/>
          </rPr>
          <t xml:space="preserve"> Task </t>
        </r>
        <r>
          <rPr>
            <b/>
            <sz val="9"/>
            <color indexed="81"/>
            <rFont val="돋움"/>
          </rPr>
          <t>만</t>
        </r>
        <r>
          <rPr>
            <b/>
            <sz val="9"/>
            <color indexed="81"/>
            <rFont val="Tahoma"/>
          </rPr>
          <t xml:space="preserve"> </t>
        </r>
        <r>
          <rPr>
            <b/>
            <sz val="9"/>
            <color indexed="81"/>
            <rFont val="돋움"/>
          </rPr>
          <t>입력하고</t>
        </r>
        <r>
          <rPr>
            <b/>
            <sz val="9"/>
            <color indexed="81"/>
            <rFont val="Tahoma"/>
          </rPr>
          <t xml:space="preserve"> </t>
        </r>
        <r>
          <rPr>
            <b/>
            <sz val="9"/>
            <color indexed="81"/>
            <rFont val="돋움"/>
          </rPr>
          <t>상위는</t>
        </r>
        <r>
          <rPr>
            <b/>
            <sz val="9"/>
            <color indexed="81"/>
            <rFont val="Tahoma"/>
          </rPr>
          <t xml:space="preserve"> </t>
        </r>
        <r>
          <rPr>
            <b/>
            <sz val="9"/>
            <color indexed="81"/>
            <rFont val="돋움"/>
          </rPr>
          <t>최소값</t>
        </r>
        <r>
          <rPr>
            <b/>
            <sz val="9"/>
            <color indexed="81"/>
            <rFont val="Tahoma"/>
          </rPr>
          <t xml:space="preserve"> </t>
        </r>
        <r>
          <rPr>
            <b/>
            <sz val="9"/>
            <color indexed="81"/>
            <rFont val="돋움"/>
          </rPr>
          <t xml:space="preserve">선택
</t>
        </r>
      </text>
    </comment>
    <comment ref="G7" authorId="0">
      <text>
        <r>
          <rPr>
            <b/>
            <sz val="9"/>
            <color indexed="81"/>
            <rFont val="돋움"/>
          </rPr>
          <t>최하위</t>
        </r>
        <r>
          <rPr>
            <b/>
            <sz val="9"/>
            <color indexed="81"/>
            <rFont val="Tahoma"/>
          </rPr>
          <t xml:space="preserve"> Task </t>
        </r>
        <r>
          <rPr>
            <b/>
            <sz val="9"/>
            <color indexed="81"/>
            <rFont val="돋움"/>
          </rPr>
          <t>만</t>
        </r>
        <r>
          <rPr>
            <b/>
            <sz val="9"/>
            <color indexed="81"/>
            <rFont val="Tahoma"/>
          </rPr>
          <t xml:space="preserve"> </t>
        </r>
        <r>
          <rPr>
            <b/>
            <sz val="9"/>
            <color indexed="81"/>
            <rFont val="돋움"/>
          </rPr>
          <t>입력하고</t>
        </r>
        <r>
          <rPr>
            <b/>
            <sz val="9"/>
            <color indexed="81"/>
            <rFont val="Tahoma"/>
          </rPr>
          <t xml:space="preserve"> </t>
        </r>
        <r>
          <rPr>
            <b/>
            <sz val="9"/>
            <color indexed="81"/>
            <rFont val="돋움"/>
          </rPr>
          <t>상위는</t>
        </r>
        <r>
          <rPr>
            <b/>
            <sz val="9"/>
            <color indexed="81"/>
            <rFont val="Tahoma"/>
          </rPr>
          <t xml:space="preserve"> </t>
        </r>
        <r>
          <rPr>
            <b/>
            <sz val="9"/>
            <color indexed="81"/>
            <rFont val="돋움"/>
          </rPr>
          <t>최대값</t>
        </r>
        <r>
          <rPr>
            <b/>
            <sz val="9"/>
            <color indexed="81"/>
            <rFont val="Tahoma"/>
          </rPr>
          <t xml:space="preserve"> </t>
        </r>
        <r>
          <rPr>
            <b/>
            <sz val="9"/>
            <color indexed="81"/>
            <rFont val="돋움"/>
          </rPr>
          <t xml:space="preserve">선택
</t>
        </r>
        <r>
          <rPr>
            <sz val="9"/>
            <color indexed="81"/>
            <rFont val="Tahoma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<sst xmlns="http://schemas.openxmlformats.org/spreadsheetml/2006/main" count="248" uniqueCount="248">
  <si>
    <t>계획일자</t>
  </si>
  <si>
    <t>시작일</t>
  </si>
  <si>
    <t>종료일</t>
  </si>
  <si>
    <t>상태</t>
  </si>
  <si>
    <t>기간</t>
  </si>
  <si>
    <t>공휴일</t>
  </si>
  <si>
    <t>크리스마스</t>
  </si>
  <si>
    <t>신정</t>
  </si>
  <si>
    <t>삼일절</t>
  </si>
  <si>
    <t>WBS-ID</t>
  </si>
  <si>
    <t>LV1</t>
  </si>
  <si>
    <t>LV2</t>
  </si>
  <si>
    <t>LV3</t>
  </si>
  <si>
    <t>LV4</t>
  </si>
  <si>
    <t>사업수행계획서 작성</t>
  </si>
  <si>
    <t>착수보고회</t>
  </si>
  <si>
    <t>착수보고회 자료작성 및 검토</t>
  </si>
  <si>
    <t>WBS 작성 및 보완</t>
  </si>
  <si>
    <t>주간보고</t>
  </si>
  <si>
    <t>월간보고</t>
  </si>
  <si>
    <t>중간보고</t>
  </si>
  <si>
    <t>위험관리</t>
  </si>
  <si>
    <t>이슈관리</t>
  </si>
  <si>
    <t>요구사항추적표 작성</t>
  </si>
  <si>
    <t>분석단계 검토수행</t>
  </si>
  <si>
    <t>설계단계 검토수행</t>
  </si>
  <si>
    <t>통합시험 검토수행</t>
  </si>
  <si>
    <t>인수시험 검토수행</t>
  </si>
  <si>
    <t>셜계감리 수검</t>
  </si>
  <si>
    <t>설계감리 준비</t>
  </si>
  <si>
    <t>설계감리 시정조치</t>
  </si>
  <si>
    <t>최종감리 준비</t>
  </si>
  <si>
    <t>최종감리 수검</t>
  </si>
  <si>
    <t>최종감리 시정조치</t>
  </si>
  <si>
    <t>완료보고회</t>
  </si>
  <si>
    <t>완료보고회 자료 작성</t>
  </si>
  <si>
    <t>착수계 작성 및 제출</t>
  </si>
  <si>
    <t>단계별 산출물 템플릿 작성</t>
  </si>
  <si>
    <t>유지보수 계획서 작성</t>
  </si>
  <si>
    <t>산출물 목록 정의</t>
  </si>
  <si>
    <t>실행일자</t>
  </si>
  <si>
    <t>시스템 구축</t>
  </si>
  <si>
    <t>환경구성</t>
  </si>
  <si>
    <t>분석</t>
  </si>
  <si>
    <t>개발 시스템 구성 및 테스트</t>
  </si>
  <si>
    <t>구현</t>
  </si>
  <si>
    <t>통합테스트 수행</t>
  </si>
  <si>
    <t>이관</t>
  </si>
  <si>
    <t>운영자 매뉴얼 작성</t>
  </si>
  <si>
    <t>이관계획 수립</t>
  </si>
  <si>
    <t>이관실행</t>
  </si>
  <si>
    <t>현업인터뷰</t>
  </si>
  <si>
    <t>설계</t>
  </si>
  <si>
    <t>사업관리</t>
  </si>
  <si>
    <t>프로젝트 계획</t>
  </si>
  <si>
    <t>사업수행계획수립</t>
  </si>
  <si>
    <t>프로젝트 착수</t>
  </si>
  <si>
    <t>단계준비</t>
  </si>
  <si>
    <t>단계통제</t>
  </si>
  <si>
    <t>외부감리</t>
  </si>
  <si>
    <t>프로젝트 완료</t>
  </si>
  <si>
    <t>유지보수</t>
  </si>
  <si>
    <t>착수보고</t>
  </si>
  <si>
    <t>작업계획 수립</t>
  </si>
  <si>
    <t>보고</t>
  </si>
  <si>
    <t>위험 및 이슈관리</t>
  </si>
  <si>
    <t>요구사항관리</t>
  </si>
  <si>
    <t>품질관리</t>
  </si>
  <si>
    <t>검토</t>
  </si>
  <si>
    <t>설계감리</t>
  </si>
  <si>
    <t>최종감리</t>
  </si>
  <si>
    <t>완료보고</t>
  </si>
  <si>
    <t>12/11</t>
  </si>
  <si>
    <t>12/15</t>
  </si>
  <si>
    <t>12/18</t>
  </si>
  <si>
    <t>12/22</t>
  </si>
  <si>
    <t>12/25</t>
  </si>
  <si>
    <t>12/29</t>
  </si>
  <si>
    <t>1/1</t>
  </si>
  <si>
    <t>1/5</t>
  </si>
  <si>
    <t>1/8</t>
  </si>
  <si>
    <t>1/12</t>
  </si>
  <si>
    <t>1/15</t>
  </si>
  <si>
    <t>1/19</t>
  </si>
  <si>
    <t>1/22</t>
  </si>
  <si>
    <t>1/26</t>
  </si>
  <si>
    <t>1/29</t>
  </si>
  <si>
    <t>2/2</t>
  </si>
  <si>
    <t>2/5</t>
  </si>
  <si>
    <t>2/9</t>
  </si>
  <si>
    <t>2/12</t>
  </si>
  <si>
    <t>2/16</t>
  </si>
  <si>
    <t>2/19</t>
  </si>
  <si>
    <t>2/23</t>
  </si>
  <si>
    <t>2/26</t>
  </si>
  <si>
    <t>3/2</t>
  </si>
  <si>
    <t>3/5</t>
  </si>
  <si>
    <t>3/9</t>
  </si>
  <si>
    <t>3/12</t>
  </si>
  <si>
    <t>3/16</t>
  </si>
  <si>
    <t>3/19</t>
  </si>
  <si>
    <t>3/23</t>
  </si>
  <si>
    <t>3/26</t>
  </si>
  <si>
    <t>3/30</t>
  </si>
  <si>
    <t>4/2</t>
  </si>
  <si>
    <t>4/6</t>
  </si>
  <si>
    <t>4/9</t>
  </si>
  <si>
    <t>4/13</t>
  </si>
  <si>
    <t>4/16</t>
  </si>
  <si>
    <t>4/20</t>
  </si>
  <si>
    <t>4/23</t>
  </si>
  <si>
    <t>4/27</t>
  </si>
  <si>
    <t>4/30</t>
  </si>
  <si>
    <t>5/4</t>
  </si>
  <si>
    <t>4주</t>
  </si>
  <si>
    <t>5주</t>
  </si>
  <si>
    <t>6주</t>
  </si>
  <si>
    <t>7주</t>
  </si>
  <si>
    <t>8주</t>
  </si>
  <si>
    <t>9주</t>
  </si>
  <si>
    <t>10주</t>
  </si>
  <si>
    <t>11주</t>
  </si>
  <si>
    <t>12주</t>
  </si>
  <si>
    <t>13주</t>
  </si>
  <si>
    <t>14주</t>
  </si>
  <si>
    <t>15주</t>
  </si>
  <si>
    <t>16주</t>
  </si>
  <si>
    <t>17주</t>
  </si>
  <si>
    <t>18주</t>
  </si>
  <si>
    <t>19주</t>
  </si>
  <si>
    <t>20주</t>
  </si>
  <si>
    <t>21주</t>
  </si>
  <si>
    <t>1주</t>
  </si>
  <si>
    <t>2주</t>
  </si>
  <si>
    <t>3주</t>
  </si>
  <si>
    <t>1.</t>
  </si>
  <si>
    <t>1.1.</t>
  </si>
  <si>
    <t>1.1.1.1.</t>
  </si>
  <si>
    <t>1.2.1.3.</t>
  </si>
  <si>
    <t>산출물</t>
  </si>
  <si>
    <t>완료율</t>
  </si>
  <si>
    <t>가중치</t>
  </si>
  <si>
    <t>1.1.1.</t>
  </si>
  <si>
    <t>1.2.</t>
  </si>
  <si>
    <t>1.2.1.</t>
  </si>
  <si>
    <t>1.2.1.1.</t>
  </si>
  <si>
    <t>1.2.1.2.</t>
  </si>
  <si>
    <t>1.3.</t>
  </si>
  <si>
    <t>1.3.1.</t>
  </si>
  <si>
    <t>1.3.1.1.</t>
  </si>
  <si>
    <t>1.3.1.2.</t>
  </si>
  <si>
    <t>1.4.</t>
  </si>
  <si>
    <t>1.4.1.</t>
  </si>
  <si>
    <t>1.4.1.1.</t>
  </si>
  <si>
    <t>1.4.1.2.</t>
  </si>
  <si>
    <t>1.4.1.3.</t>
  </si>
  <si>
    <t>1.4.2.</t>
  </si>
  <si>
    <t>1.4.2.1.</t>
  </si>
  <si>
    <t>1.4.2.2.</t>
  </si>
  <si>
    <t>1.4.3.</t>
  </si>
  <si>
    <t>1.4.3.1</t>
  </si>
  <si>
    <t>1.4.4.</t>
  </si>
  <si>
    <t>1.4.4.1.</t>
  </si>
  <si>
    <t>1.4.4.2.</t>
  </si>
  <si>
    <t>1.4.5.</t>
  </si>
  <si>
    <t>1.4.5.1.</t>
  </si>
  <si>
    <t>1.4.5.2.</t>
  </si>
  <si>
    <t>1.4.5.3.</t>
  </si>
  <si>
    <t>1.4.5.4.</t>
  </si>
  <si>
    <t>1.5.</t>
  </si>
  <si>
    <t>1.5.1.</t>
  </si>
  <si>
    <t>1.5.1.1.</t>
  </si>
  <si>
    <t>1.5.1.2.</t>
  </si>
  <si>
    <t>1.5.1.3.</t>
  </si>
  <si>
    <t>1.5.2.</t>
  </si>
  <si>
    <t>1.5.2.1.</t>
  </si>
  <si>
    <t>1.5.2.2.</t>
  </si>
  <si>
    <t>1.5.2.3.</t>
  </si>
  <si>
    <t>1.6.</t>
  </si>
  <si>
    <t>1.6.1.</t>
  </si>
  <si>
    <t>1.6.1.1.</t>
  </si>
  <si>
    <t>1.6.1.2.</t>
  </si>
  <si>
    <t>1.7.</t>
  </si>
  <si>
    <t>1.7.1.1</t>
  </si>
  <si>
    <t>Task
계획율(%)</t>
  </si>
  <si>
    <t>공정
완료율(%)</t>
  </si>
  <si>
    <t>Task
완료율(%)</t>
  </si>
  <si>
    <t>공정
계획율(%)</t>
  </si>
  <si>
    <t>품질보증계획 수립</t>
  </si>
  <si>
    <t>문서코드</t>
  </si>
  <si>
    <t>버전</t>
  </si>
  <si>
    <t>작성일</t>
  </si>
  <si>
    <t>작성자</t>
  </si>
  <si>
    <t>WBS</t>
  </si>
  <si>
    <t>문서번호</t>
  </si>
  <si>
    <t>개정일자</t>
  </si>
  <si>
    <t>개정번호</t>
  </si>
  <si>
    <t>버전</t>
  </si>
  <si>
    <t>개정사유</t>
  </si>
  <si>
    <t>개정내역</t>
  </si>
  <si>
    <t>개정자</t>
  </si>
  <si>
    <t>승인자</t>
  </si>
  <si>
    <t>기준일자</t>
  </si>
  <si>
    <t>공정계획율</t>
  </si>
  <si>
    <t>공정완료율</t>
  </si>
  <si>
    <t>계획율</t>
  </si>
  <si>
    <t>완료율</t>
  </si>
  <si>
    <t>시스템구축</t>
  </si>
  <si>
    <t>%</t>
  </si>
  <si>
    <t>전체</t>
  </si>
  <si>
    <t>계획대비실적차</t>
  </si>
  <si>
    <t>총괄표</t>
  </si>
  <si>
    <t>프로젝트 공정계획표(WBS)</t>
  </si>
  <si>
    <t>프로젝트명</t>
  </si>
  <si>
    <t>System A</t>
  </si>
  <si>
    <t>프로세스 분석</t>
  </si>
  <si>
    <t>업부 문석</t>
  </si>
  <si>
    <t>데이터 분석</t>
  </si>
  <si>
    <t>시스템 분석</t>
  </si>
  <si>
    <t>요구사항 정의</t>
  </si>
  <si>
    <t>프로세스 설계</t>
  </si>
  <si>
    <t>데이터베이스 설계</t>
  </si>
  <si>
    <t>시스템 설계</t>
  </si>
  <si>
    <t>인터페이스 분석</t>
  </si>
  <si>
    <t>화면설계</t>
  </si>
  <si>
    <t>인터페이스 설계</t>
  </si>
  <si>
    <t>데이터베이스 적용</t>
  </si>
  <si>
    <t>화면 개발</t>
  </si>
  <si>
    <t>인터페이스 개발</t>
  </si>
  <si>
    <t>단위테스트 수행</t>
  </si>
  <si>
    <t>결함조치</t>
  </si>
  <si>
    <t>사용자 매뉴얼 작성</t>
  </si>
  <si>
    <t>시험</t>
  </si>
  <si>
    <t>기준일자</t>
  </si>
  <si>
    <t>유지보수계획</t>
  </si>
  <si>
    <t>1.7.1.</t>
  </si>
  <si>
    <t>WBS</t>
  </si>
  <si>
    <r>
      <rPr>
        <sz val="20"/>
        <color theme="1"/>
        <rFont val="맑은 고딕"/>
      </rPr>
      <t>○○○○</t>
    </r>
    <r>
      <rPr>
        <sz val="20"/>
        <color theme="1"/>
        <rFont val="나눔바른고딕"/>
      </rPr>
      <t>프로젝트</t>
    </r>
  </si>
  <si>
    <t>2019-12-25</t>
  </si>
  <si>
    <t>2020-01-01</t>
  </si>
  <si>
    <t>설날</t>
  </si>
  <si>
    <t>2020-01-24</t>
  </si>
  <si>
    <t>2020-01-25</t>
  </si>
  <si>
    <t>2020-02-01</t>
  </si>
  <si>
    <t>2019</t>
  </si>
  <si>
    <t>2020</t>
  </si>
  <si>
    <t>2020-03-01</t>
  </si>
  <si>
    <t>프로젝트 공정계획표(WBS)ㅇㅇㅇㅇ</t>
  </si>
</sst>
</file>

<file path=xl/styles.xml><?xml version="1.0" encoding="utf-8"?>
<styleSheet xmlns="http://schemas.openxmlformats.org/spreadsheetml/2006/main">
  <numFmts count="1">
    <numFmt numFmtId="176" formatCode="0.0"/>
  </numFmts>
  <fonts count="47">
    <font>
      <sz val="11.0"/>
      <name val="맑은 고딕"/>
      <scheme val="minor"/>
      <color theme="1"/>
    </font>
    <font>
      <sz val="11.0"/>
      <name val="맑은 고딕"/>
      <scheme val="minor"/>
      <color theme="1"/>
    </font>
    <font>
      <sz val="10.0"/>
      <name val="나눔바른고딕"/>
      <color theme="1"/>
    </font>
    <font>
      <sz val="8.0"/>
      <name val="맑은 고딕"/>
      <scheme val="minor"/>
      <color rgb="FF000000"/>
    </font>
    <font>
      <b/>
      <sz val="10.0"/>
      <name val="나눔바른고딕"/>
      <color theme="0"/>
    </font>
    <font>
      <sz val="20.0"/>
      <name val="나눔바른고딕"/>
      <color theme="1"/>
    </font>
    <font>
      <b/>
      <sz val="10.0"/>
      <name val="나눔바른고딕"/>
      <color theme="1"/>
    </font>
    <font>
      <sz val="11.0"/>
      <name val="나눔바른고딕"/>
      <color theme="1"/>
    </font>
    <font>
      <b/>
      <sz val="40.0"/>
      <name val="나눔바른고딕"/>
      <color theme="1"/>
    </font>
    <font>
      <b/>
      <sz val="11.0"/>
      <name val="나눔바른고딕"/>
      <color theme="1"/>
    </font>
    <font>
      <sz val="18.0"/>
      <name val="나눔바른고딕"/>
      <color theme="1"/>
    </font>
    <font>
      <sz val="12.0"/>
      <name val="나눔바른고딕"/>
      <color theme="1"/>
    </font>
    <font>
      <b/>
      <sz val="12.0"/>
      <name val="나눔바른고딕"/>
      <color theme="0"/>
    </font>
    <font>
      <sz val="9.0"/>
      <name val="Tahoma"/>
      <color rgb="FF000000"/>
    </font>
    <font>
      <b/>
      <sz val="9.0"/>
      <name val="Tahoma"/>
      <color rgb="FF000000"/>
    </font>
    <font>
      <b/>
      <sz val="9.0"/>
      <name val="돋움"/>
      <color rgb="FF000000"/>
    </font>
    <font>
      <sz val="9.0"/>
      <name val="돋움"/>
      <color rgb="FF000000"/>
    </font>
    <font>
      <sz val="20.0"/>
      <name val="맑은 고딕"/>
      <color theme="1"/>
    </font>
    <font>
      <u/>
      <sz val="11.0"/>
      <name val="맑은 고딕"/>
      <scheme val="minor"/>
      <color theme="10"/>
    </font>
    <font>
      <u/>
      <sz val="11.0"/>
      <name val="맑은 고딕"/>
      <scheme val="minor"/>
      <color theme="11"/>
    </font>
    <font>
      <sz val="11.0"/>
      <name val="맑은 고딕"/>
      <scheme val="minor"/>
      <color rgb="FFFF0000"/>
    </font>
    <font>
      <sz val="18.0"/>
      <name val="맑은 고딕"/>
      <scheme val="min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b/>
      <sz val="11.0"/>
      <name val="맑은 고딕"/>
      <scheme val="minor"/>
      <color rgb="FFFFFFFF"/>
    </font>
    <font>
      <sz val="11.0"/>
      <name val="맑은 고딕"/>
      <scheme val="minor"/>
      <color rgb="FFFA7D00"/>
    </font>
    <font>
      <b/>
      <sz val="11.0"/>
      <name val="맑은 고딕"/>
      <scheme val="minor"/>
      <color theme="1"/>
    </font>
    <font>
      <sz val="11.0"/>
      <name val="맑은 고딕"/>
      <scheme val="minor"/>
      <color rgb="FF006100"/>
    </font>
    <font>
      <sz val="11.0"/>
      <name val="맑은 고딕"/>
      <scheme val="minor"/>
      <color rgb="FF9C0006"/>
    </font>
    <font>
      <sz val="11.0"/>
      <name val="맑은 고딕"/>
      <scheme val="minor"/>
      <color rgb="FF9C6500"/>
    </font>
    <font>
      <sz val="11.0"/>
      <name val="맑은 고딕"/>
      <scheme val="minor"/>
      <color theme="0"/>
    </font>
    <font>
      <i/>
      <sz val="11.0"/>
      <name val="맑은 고딕"/>
      <scheme val="minor"/>
      <color rgb="FF7F7F7F"/>
    </font>
    <font>
      <sz val="10.0"/>
      <name val="맑은 고딕"/>
      <color theme="1"/>
    </font>
    <font>
      <sz val="9.0"/>
      <name val="돋움_x0000_"/>
      <color rgb="FF000000"/>
    </font>
    <font>
      <sz val="9.0"/>
      <name val="Tahoma_x0000_"/>
      <color rgb="FF000000"/>
    </font>
    <font>
      <b/>
      <sz val="9.0"/>
      <name val="돋움_x0000_"/>
      <color rgb="FF000000"/>
    </font>
    <font>
      <b/>
      <sz val="9.0"/>
      <name val="Tahoma_x0000_"/>
      <color rgb="FF000000"/>
    </font>
    <font>
      <b/>
      <sz val="11.0"/>
      <name val="맑은 고딕"/>
      <color theme="1"/>
    </font>
    <font>
      <sz val="11.0"/>
      <name val="맑은 고딕"/>
      <color theme="1"/>
    </font>
    <font>
      <b/>
      <sz val="12.0"/>
      <name val="맑은 고딕"/>
      <color theme="0"/>
    </font>
    <font>
      <sz val="12.0"/>
      <name val="맑은 고딕"/>
      <color theme="1"/>
    </font>
    <font>
      <b/>
      <sz val="10.0"/>
      <name val="맑은 고딕"/>
      <color theme="1"/>
    </font>
    <font>
      <b/>
      <sz val="10.0"/>
      <name val="맑은 고딕"/>
      <color theme="0"/>
    </font>
  </fonts>
  <fills count="39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theme="7" tint="0.599990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rgb="FF002060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theme="0" tint="-0.150000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24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/>
      <bottom/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9" fontId="1" fillId="0" borderId="0" applyAlignment="0" applyBorder="0" applyFill="0" applyFont="0" applyProtection="0">
      <alignment vertical="center"/>
    </xf>
    <xf numFmtId="0" fontId="1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18" fillId="0" borderId="0" applyAlignment="0" applyBorder="0" applyFill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  <xf numFmtId="0" fontId="0" fillId="8" borderId="15" applyAlignment="0" applyFont="0" applyNumberFormat="0" applyProtection="0">
      <alignment vertical="center"/>
    </xf>
    <xf numFmtId="0" fontId="20" fillId="0" borderId="0" applyAlignment="0" applyBorder="0" applyFill="0" applyNumberFormat="0" applyProtection="0">
      <alignment vertical="center"/>
    </xf>
    <xf numFmtId="0" fontId="21" fillId="0" borderId="0" applyAlignment="0" applyBorder="0" applyFill="0" applyNumberFormat="0" applyProtection="0">
      <alignment vertical="center"/>
    </xf>
    <xf numFmtId="0" fontId="22" fillId="0" borderId="16" applyAlignment="0" applyFill="0" applyNumberFormat="0" applyProtection="0">
      <alignment vertical="center"/>
    </xf>
    <xf numFmtId="0" fontId="23" fillId="0" borderId="17" applyAlignment="0" applyFill="0" applyNumberFormat="0" applyProtection="0">
      <alignment vertical="center"/>
    </xf>
    <xf numFmtId="0" fontId="24" fillId="0" borderId="18" applyAlignment="0" applyFill="0" applyNumberFormat="0" applyProtection="0">
      <alignment vertical="center"/>
    </xf>
    <xf numFmtId="0" fontId="24" fillId="0" borderId="0" applyAlignment="0" applyBorder="0" applyFill="0" applyNumberFormat="0" applyProtection="0">
      <alignment vertical="center"/>
    </xf>
    <xf numFmtId="0" fontId="25" fillId="9" borderId="19" applyAlignment="0" applyNumberFormat="0" applyProtection="0">
      <alignment vertical="center"/>
    </xf>
    <xf numFmtId="0" fontId="26" fillId="10" borderId="20" applyAlignment="0" applyNumberFormat="0" applyProtection="0">
      <alignment vertical="center"/>
    </xf>
    <xf numFmtId="0" fontId="27" fillId="10" borderId="19" applyAlignment="0" applyNumberFormat="0" applyProtection="0">
      <alignment vertical="center"/>
    </xf>
    <xf numFmtId="0" fontId="28" fillId="11" borderId="21" applyAlignment="0" applyNumberFormat="0" applyProtection="0">
      <alignment vertical="center"/>
    </xf>
    <xf numFmtId="0" fontId="29" fillId="0" borderId="22" applyAlignment="0" applyFill="0" applyNumberFormat="0" applyProtection="0">
      <alignment vertical="center"/>
    </xf>
    <xf numFmtId="0" fontId="30" fillId="0" borderId="23" applyAlignment="0" applyFill="0" applyNumberFormat="0" applyProtection="0">
      <alignment vertical="center"/>
    </xf>
    <xf numFmtId="0" fontId="31" fillId="12" borderId="0" applyAlignment="0" applyBorder="0" applyNumberFormat="0" applyProtection="0">
      <alignment vertical="center"/>
    </xf>
    <xf numFmtId="0" fontId="32" fillId="13" borderId="0" applyAlignment="0" applyBorder="0" applyNumberFormat="0" applyProtection="0">
      <alignment vertical="center"/>
    </xf>
    <xf numFmtId="0" fontId="33" fillId="14" borderId="0" applyAlignment="0" applyBorder="0" applyNumberFormat="0" applyProtection="0">
      <alignment vertical="center"/>
    </xf>
    <xf numFmtId="0" fontId="34" fillId="15" borderId="0" applyAlignment="0" applyBorder="0" applyNumberFormat="0" applyProtection="0">
      <alignment vertical="center"/>
    </xf>
    <xf numFmtId="0" fontId="0" fillId="16" borderId="0" applyAlignment="0" applyBorder="0" applyNumberFormat="0" applyProtection="0">
      <alignment vertical="center"/>
    </xf>
    <xf numFmtId="0" fontId="0" fillId="17" borderId="0" applyAlignment="0" applyBorder="0" applyNumberFormat="0" applyProtection="0">
      <alignment vertical="center"/>
    </xf>
    <xf numFmtId="0" fontId="34" fillId="18" borderId="0" applyAlignment="0" applyBorder="0" applyNumberFormat="0" applyProtection="0">
      <alignment vertical="center"/>
    </xf>
    <xf numFmtId="0" fontId="34" fillId="19" borderId="0" applyAlignment="0" applyBorder="0" applyNumberFormat="0" applyProtection="0">
      <alignment vertical="center"/>
    </xf>
    <xf numFmtId="0" fontId="0" fillId="20" borderId="0" applyAlignment="0" applyBorder="0" applyNumberFormat="0" applyProtection="0">
      <alignment vertical="center"/>
    </xf>
    <xf numFmtId="0" fontId="0" fillId="21" borderId="0" applyAlignment="0" applyBorder="0" applyNumberFormat="0" applyProtection="0">
      <alignment vertical="center"/>
    </xf>
    <xf numFmtId="0" fontId="34" fillId="22" borderId="0" applyAlignment="0" applyBorder="0" applyNumberFormat="0" applyProtection="0">
      <alignment vertical="center"/>
    </xf>
    <xf numFmtId="0" fontId="34" fillId="23" borderId="0" applyAlignment="0" applyBorder="0" applyNumberFormat="0" applyProtection="0">
      <alignment vertical="center"/>
    </xf>
    <xf numFmtId="0" fontId="0" fillId="24" borderId="0" applyAlignment="0" applyBorder="0" applyNumberFormat="0" applyProtection="0">
      <alignment vertical="center"/>
    </xf>
    <xf numFmtId="0" fontId="0" fillId="25" borderId="0" applyAlignment="0" applyBorder="0" applyNumberFormat="0" applyProtection="0">
      <alignment vertical="center"/>
    </xf>
    <xf numFmtId="0" fontId="34" fillId="26" borderId="0" applyAlignment="0" applyBorder="0" applyNumberFormat="0" applyProtection="0">
      <alignment vertical="center"/>
    </xf>
    <xf numFmtId="0" fontId="34" fillId="27" borderId="0" applyAlignment="0" applyBorder="0" applyNumberFormat="0" applyProtection="0">
      <alignment vertical="center"/>
    </xf>
    <xf numFmtId="0" fontId="0" fillId="28" borderId="0" applyAlignment="0" applyBorder="0" applyNumberFormat="0" applyProtection="0">
      <alignment vertical="center"/>
    </xf>
    <xf numFmtId="0" fontId="0" fillId="29" borderId="0" applyAlignment="0" applyBorder="0" applyNumberFormat="0" applyProtection="0">
      <alignment vertical="center"/>
    </xf>
    <xf numFmtId="0" fontId="34" fillId="30" borderId="0" applyAlignment="0" applyBorder="0" applyNumberFormat="0" applyProtection="0">
      <alignment vertical="center"/>
    </xf>
    <xf numFmtId="0" fontId="34" fillId="31" borderId="0" applyAlignment="0" applyBorder="0" applyNumberFormat="0" applyProtection="0">
      <alignment vertical="center"/>
    </xf>
    <xf numFmtId="0" fontId="0" fillId="32" borderId="0" applyAlignment="0" applyBorder="0" applyNumberFormat="0" applyProtection="0">
      <alignment vertical="center"/>
    </xf>
    <xf numFmtId="0" fontId="0" fillId="33" borderId="0" applyAlignment="0" applyBorder="0" applyNumberFormat="0" applyProtection="0">
      <alignment vertical="center"/>
    </xf>
    <xf numFmtId="0" fontId="34" fillId="34" borderId="0" applyAlignment="0" applyBorder="0" applyNumberFormat="0" applyProtection="0">
      <alignment vertical="center"/>
    </xf>
    <xf numFmtId="0" fontId="34" fillId="35" borderId="0" applyAlignment="0" applyBorder="0" applyNumberFormat="0" applyProtection="0">
      <alignment vertical="center"/>
    </xf>
    <xf numFmtId="0" fontId="0" fillId="36" borderId="0" applyAlignment="0" applyBorder="0" applyNumberFormat="0" applyProtection="0">
      <alignment vertical="center"/>
    </xf>
    <xf numFmtId="0" fontId="0" fillId="37" borderId="0" applyAlignment="0" applyBorder="0" applyNumberFormat="0" applyProtection="0">
      <alignment vertical="center"/>
    </xf>
    <xf numFmtId="0" fontId="34" fillId="38" borderId="0" applyAlignment="0" applyBorder="0" applyNumberFormat="0" applyProtection="0">
      <alignment vertical="center"/>
    </xf>
    <xf numFmtId="0" fontId="35" fillId="0" borderId="0" applyAlignment="0" applyBorder="0" applyFill="0" applyNumberFormat="0" applyProtection="0">
      <alignment vertical="center"/>
    </xf>
  </cellStyleXfs>
  <cellXfs count="117">
    <xf numFmtId="0" fontId="0" fillId="0" borderId="0" xfId="0">
      <alignment vertical="center"/>
    </xf>
    <xf numFmtId="49" fontId="2" fillId="0" borderId="0" xfId="0" applyNumberFormat="1">
      <alignment vertical="center"/>
    </xf>
    <xf numFmtId="49" fontId="2" fillId="0" borderId="1" xfId="0" applyNumberFormat="1" applyBorder="1">
      <alignment vertical="center"/>
    </xf>
    <xf numFmtId="49" fontId="2" fillId="0" borderId="0" xfId="0" applyNumberFormat="1" applyBorder="1">
      <alignment vertical="center"/>
    </xf>
    <xf numFmtId="49" fontId="2" fillId="0" borderId="0" xfId="0" applyNumberFormat="1" applyBorder="1" applyAlignment="1">
      <alignment horizontal="center" vertical="center"/>
    </xf>
    <xf numFmtId="49" fontId="2" fillId="0" borderId="0" xfId="1" applyNumberFormat="1" applyBorder="1">
      <alignment vertical="center"/>
    </xf>
    <xf numFmtId="0" fontId="2" fillId="0" borderId="0" xfId="1" applyNumberFormat="1" applyBorder="1">
      <alignment vertical="center"/>
    </xf>
    <xf numFmtId="49" fontId="2" fillId="0" borderId="0" xfId="0" applyNumberFormat="1" applyFill="1" applyBorder="1" applyAlignment="1">
      <alignment horizontal="center" vertical="center"/>
    </xf>
    <xf numFmtId="49" fontId="2" fillId="0" borderId="0" xfId="1" applyNumberFormat="1" applyBorder="1" applyAlignment="1">
      <alignment vertical="center"/>
    </xf>
    <xf numFmtId="0" fontId="2" fillId="0" borderId="0" xfId="1" applyNumberFormat="1" applyBorder="1" applyAlignment="1">
      <alignment horizontal="center" vertical="center"/>
    </xf>
    <xf numFmtId="0" fontId="2" fillId="0" borderId="0" xfId="0" applyBorder="1">
      <alignment vertical="center"/>
    </xf>
    <xf numFmtId="0" fontId="4" fillId="0" borderId="0" xfId="0" applyFill="1" applyBorder="1" applyAlignment="1">
      <alignment horizontal="center" vertical="center"/>
    </xf>
    <xf numFmtId="0" fontId="2" fillId="0" borderId="0" xfId="0" applyFill="1" applyBorder="1" applyAlignment="1">
      <alignment horizontal="center" vertical="center"/>
    </xf>
    <xf numFmtId="9" fontId="2" fillId="0" borderId="0" xfId="1" applyBorder="1">
      <alignment vertical="center"/>
    </xf>
    <xf numFmtId="0" fontId="2" fillId="0" borderId="0" xfId="0" applyBorder="1" applyAlignment="1">
      <alignment horizontal="center" vertical="center"/>
    </xf>
    <xf numFmtId="49" fontId="2" fillId="0" borderId="0" xfId="0" applyNumberFormat="1" applyBorder="1" applyAlignment="1">
      <alignment vertical="center"/>
    </xf>
    <xf numFmtId="0" fontId="4" fillId="4" borderId="3" xfId="0" applyFill="1" applyBorder="1">
      <alignment vertical="center"/>
    </xf>
    <xf numFmtId="0" fontId="2" fillId="3" borderId="3" xfId="0" applyFill="1" applyBorder="1">
      <alignment vertical="center"/>
    </xf>
    <xf numFmtId="0" fontId="2" fillId="2" borderId="3" xfId="0" applyFill="1" applyBorder="1">
      <alignment vertical="center"/>
    </xf>
    <xf numFmtId="0" fontId="2" fillId="0" borderId="3" xfId="0" applyBorder="1">
      <alignment vertical="center"/>
    </xf>
    <xf numFmtId="0" fontId="2" fillId="0" borderId="3" xfId="0" applyFill="1" applyBorder="1">
      <alignment vertical="center"/>
    </xf>
    <xf numFmtId="0" fontId="4" fillId="4" borderId="1" xfId="0" applyFill="1" applyBorder="1">
      <alignment vertical="center"/>
    </xf>
    <xf numFmtId="14" fontId="4" fillId="4" borderId="1" xfId="0" applyNumberFormat="1" applyFill="1" applyBorder="1" applyAlignment="1">
      <alignment horizontal="center" vertical="center"/>
    </xf>
    <xf numFmtId="9" fontId="4" fillId="4" borderId="1" xfId="1" applyFill="1" applyBorder="1">
      <alignment vertical="center"/>
    </xf>
    <xf numFmtId="0" fontId="4" fillId="4" borderId="1" xfId="0" applyFill="1" applyBorder="1" applyAlignment="1">
      <alignment horizontal="center" vertical="center"/>
    </xf>
    <xf numFmtId="176" fontId="4" fillId="4" borderId="1" xfId="1" applyNumberFormat="1" applyFill="1" applyBorder="1">
      <alignment vertical="center"/>
    </xf>
    <xf numFmtId="0" fontId="2" fillId="3" borderId="1" xfId="0" applyFill="1" applyBorder="1">
      <alignment vertical="center"/>
    </xf>
    <xf numFmtId="0" fontId="2" fillId="3" borderId="1" xfId="0" applyFill="1" applyBorder="1" applyAlignment="1">
      <alignment horizontal="center" vertical="center"/>
    </xf>
    <xf numFmtId="9" fontId="2" fillId="3" borderId="1" xfId="1" applyFill="1" applyBorder="1">
      <alignment vertical="center"/>
    </xf>
    <xf numFmtId="176" fontId="2" fillId="3" borderId="1" xfId="1" applyNumberFormat="1" applyFill="1" applyBorder="1">
      <alignment vertical="center"/>
    </xf>
    <xf numFmtId="0" fontId="2" fillId="2" borderId="1" xfId="0" applyFill="1" applyBorder="1">
      <alignment vertical="center"/>
    </xf>
    <xf numFmtId="0" fontId="2" fillId="2" borderId="1" xfId="0" applyFill="1" applyBorder="1" applyAlignment="1">
      <alignment horizontal="center" vertical="center"/>
    </xf>
    <xf numFmtId="9" fontId="2" fillId="2" borderId="1" xfId="1" applyFill="1" applyBorder="1">
      <alignment vertical="center"/>
    </xf>
    <xf numFmtId="176" fontId="2" fillId="2" borderId="1" xfId="1" applyNumberFormat="1" applyFill="1" applyBorder="1">
      <alignment vertical="center"/>
    </xf>
    <xf numFmtId="0" fontId="2" fillId="0" borderId="1" xfId="0" applyBorder="1">
      <alignment vertical="center"/>
    </xf>
    <xf numFmtId="14" fontId="2" fillId="0" borderId="1" xfId="0" applyNumberFormat="1" applyBorder="1" applyAlignment="1">
      <alignment horizontal="center" vertical="center"/>
    </xf>
    <xf numFmtId="9" fontId="2" fillId="0" borderId="1" xfId="1" applyBorder="1">
      <alignment vertical="center"/>
    </xf>
    <xf numFmtId="9" fontId="2" fillId="0" borderId="1" xfId="1" applyFill="1" applyBorder="1">
      <alignment vertical="center"/>
    </xf>
    <xf numFmtId="176" fontId="2" fillId="0" borderId="1" xfId="1" applyNumberFormat="1" applyBorder="1">
      <alignment vertical="center"/>
    </xf>
    <xf numFmtId="0" fontId="2" fillId="0" borderId="1" xfId="0" applyBorder="1" applyAlignment="1">
      <alignment horizontal="center" vertical="center"/>
    </xf>
    <xf numFmtId="14" fontId="2" fillId="2" borderId="1" xfId="0" applyNumberFormat="1" applyFill="1" applyBorder="1" applyAlignment="1">
      <alignment horizontal="center" vertical="center"/>
    </xf>
    <xf numFmtId="14" fontId="2" fillId="0" borderId="1" xfId="2" applyNumberFormat="1" applyFill="1" applyBorder="1" applyAlignment="1">
      <alignment horizontal="center" vertical="center" wrapText="1"/>
    </xf>
    <xf numFmtId="14" fontId="2" fillId="5" borderId="1" xfId="2" applyNumberFormat="1" applyFill="1" applyBorder="1" applyAlignment="1">
      <alignment horizontal="center" vertical="center" wrapText="1"/>
    </xf>
    <xf numFmtId="49" fontId="2" fillId="0" borderId="3" xfId="0" applyNumberFormat="1" applyFill="1" applyBorder="1">
      <alignment vertical="center"/>
    </xf>
    <xf numFmtId="0" fontId="2" fillId="0" borderId="1" xfId="0" applyNumberFormat="1" applyFill="1" applyBorder="1" applyAlignment="1">
      <alignment horizontal="center" vertical="center"/>
    </xf>
    <xf numFmtId="0" fontId="2" fillId="6" borderId="3" xfId="0" applyFill="1" applyBorder="1">
      <alignment vertical="center"/>
    </xf>
    <xf numFmtId="0" fontId="2" fillId="6" borderId="1" xfId="0" applyFill="1" applyBorder="1" applyAlignment="1">
      <alignment horizontal="center" vertical="center"/>
    </xf>
    <xf numFmtId="0" fontId="2" fillId="6" borderId="1" xfId="0" applyFill="1" applyBorder="1">
      <alignment vertical="center"/>
    </xf>
    <xf numFmtId="9" fontId="2" fillId="6" borderId="1" xfId="1" applyFill="1" applyBorder="1">
      <alignment vertical="center"/>
    </xf>
    <xf numFmtId="176" fontId="2" fillId="6" borderId="1" xfId="1" applyNumberFormat="1" applyFill="1" applyBorder="1">
      <alignment vertical="center"/>
    </xf>
    <xf numFmtId="49" fontId="6" fillId="0" borderId="0" xfId="0" applyNumberFormat="1" applyBorder="1">
      <alignment vertical="center"/>
    </xf>
    <xf numFmtId="0" fontId="7" fillId="0" borderId="10" xfId="0" applyBorder="1">
      <alignment vertical="center"/>
    </xf>
    <xf numFmtId="0" fontId="7" fillId="0" borderId="4" xfId="0" applyBorder="1">
      <alignment vertical="center"/>
    </xf>
    <xf numFmtId="0" fontId="7" fillId="0" borderId="11" xfId="0" applyBorder="1">
      <alignment vertical="center"/>
    </xf>
    <xf numFmtId="0" fontId="7" fillId="0" borderId="0" xfId="0">
      <alignment vertical="center"/>
    </xf>
    <xf numFmtId="0" fontId="7" fillId="0" borderId="8" xfId="0" applyBorder="1">
      <alignment vertical="center"/>
    </xf>
    <xf numFmtId="0" fontId="7" fillId="0" borderId="0" xfId="0" applyBorder="1">
      <alignment vertical="center"/>
    </xf>
    <xf numFmtId="0" fontId="7" fillId="0" borderId="12" xfId="0" applyBorder="1">
      <alignment vertical="center"/>
    </xf>
    <xf numFmtId="0" fontId="5" fillId="0" borderId="0" xfId="0" applyBorder="1" applyAlignment="1">
      <alignment horizontal="right" vertical="center"/>
    </xf>
    <xf numFmtId="0" fontId="8" fillId="0" borderId="0" xfId="0" applyBorder="1" applyAlignment="1">
      <alignment horizontal="right" vertical="center"/>
    </xf>
    <xf numFmtId="0" fontId="7" fillId="0" borderId="13" xfId="0" applyBorder="1">
      <alignment vertical="center"/>
    </xf>
    <xf numFmtId="0" fontId="7" fillId="0" borderId="2" xfId="0" applyBorder="1">
      <alignment vertical="center"/>
    </xf>
    <xf numFmtId="0" fontId="7" fillId="0" borderId="14" xfId="0" applyBorder="1">
      <alignment vertical="center"/>
    </xf>
    <xf numFmtId="0" fontId="7" fillId="0" borderId="1" xfId="0" applyBorder="1" applyAlignment="1">
      <alignment horizontal="center" vertical="center"/>
    </xf>
    <xf numFmtId="0" fontId="7" fillId="0" borderId="0" xfId="0" applyAlignment="1">
      <alignment horizontal="center" vertical="center"/>
    </xf>
    <xf numFmtId="49" fontId="7" fillId="0" borderId="0" xfId="0" applyNumberFormat="1" applyAlignment="1">
      <alignment horizontal="center" vertical="center"/>
    </xf>
    <xf numFmtId="49" fontId="9" fillId="7" borderId="1" xfId="0" applyNumberFormat="1" applyFill="1" applyBorder="1" applyAlignment="1">
      <alignment horizontal="center" vertical="center"/>
    </xf>
    <xf numFmtId="0" fontId="9" fillId="7" borderId="1" xfId="0" applyFill="1" applyBorder="1" applyAlignment="1">
      <alignment horizontal="center" vertical="center"/>
    </xf>
    <xf numFmtId="49" fontId="7" fillId="0" borderId="1" xfId="0" applyNumberFormat="1" applyBorder="1" applyAlignment="1">
      <alignment horizontal="center" vertical="center"/>
    </xf>
    <xf numFmtId="14" fontId="7" fillId="0" borderId="1" xfId="0" applyNumberFormat="1" applyBorder="1" applyAlignment="1">
      <alignment horizontal="center" vertical="center"/>
    </xf>
    <xf numFmtId="0" fontId="11" fillId="0" borderId="1" xfId="0" applyBorder="1">
      <alignment vertical="center"/>
    </xf>
    <xf numFmtId="0" fontId="11" fillId="0" borderId="0" xfId="0">
      <alignment vertical="center"/>
    </xf>
    <xf numFmtId="176" fontId="11" fillId="0" borderId="1" xfId="0" applyNumberFormat="1" applyBorder="1">
      <alignment vertical="center"/>
    </xf>
    <xf numFmtId="176" fontId="11" fillId="0" borderId="0" xfId="0" applyNumberFormat="1">
      <alignment vertical="center"/>
    </xf>
    <xf numFmtId="9" fontId="11" fillId="0" borderId="1" xfId="1" applyBorder="1">
      <alignment vertical="center"/>
    </xf>
    <xf numFmtId="9" fontId="11" fillId="0" borderId="0" xfId="1">
      <alignment vertical="center"/>
    </xf>
    <xf numFmtId="49" fontId="11" fillId="0" borderId="1" xfId="0" applyNumberFormat="1" applyBorder="1" applyAlignment="1">
      <alignment horizontal="right" vertical="center"/>
    </xf>
    <xf numFmtId="0" fontId="12" fillId="4" borderId="0" xfId="0" applyFill="1">
      <alignment vertical="center"/>
    </xf>
    <xf numFmtId="2" fontId="2" fillId="0" borderId="1" xfId="1" applyNumberFormat="1" applyBorder="1">
      <alignment vertical="center"/>
    </xf>
    <xf numFmtId="2" fontId="4" fillId="4" borderId="1" xfId="1" applyNumberFormat="1" applyFill="1" applyBorder="1">
      <alignment vertical="center"/>
    </xf>
    <xf numFmtId="2" fontId="2" fillId="6" borderId="1" xfId="1" applyNumberFormat="1" applyFill="1" applyBorder="1">
      <alignment vertical="center"/>
    </xf>
    <xf numFmtId="2" fontId="2" fillId="3" borderId="1" xfId="1" applyNumberFormat="1" applyFill="1" applyBorder="1">
      <alignment vertical="center"/>
    </xf>
    <xf numFmtId="2" fontId="2" fillId="2" borderId="1" xfId="1" applyNumberFormat="1" applyFill="1" applyBorder="1">
      <alignment vertical="center"/>
    </xf>
    <xf numFmtId="49" fontId="2" fillId="7" borderId="1" xfId="0" applyNumberFormat="1" applyFill="1" applyBorder="1" applyAlignment="1">
      <alignment horizontal="center" vertical="center"/>
    </xf>
    <xf numFmtId="14" fontId="2" fillId="3" borderId="1" xfId="0" applyNumberFormat="1" applyFill="1" applyBorder="1" applyAlignment="1">
      <alignment horizontal="center" vertical="center"/>
    </xf>
    <xf numFmtId="14" fontId="2" fillId="6" borderId="1" xfId="0" applyNumberFormat="1" applyFill="1" applyBorder="1" applyAlignment="1">
      <alignment horizontal="center" vertical="center"/>
    </xf>
    <xf numFmtId="0" fontId="2" fillId="6" borderId="1" xfId="0" applyNumberFormat="1" applyFill="1" applyBorder="1" applyAlignment="1">
      <alignment horizontal="center" vertical="center"/>
    </xf>
    <xf numFmtId="0" fontId="2" fillId="4" borderId="1" xfId="0" applyNumberFormat="1" applyFill="1" applyBorder="1" applyAlignment="1">
      <alignment horizontal="center" vertical="center"/>
    </xf>
    <xf numFmtId="0" fontId="2" fillId="3" borderId="1" xfId="0" applyNumberFormat="1" applyFill="1" applyBorder="1" applyAlignment="1">
      <alignment horizontal="center" vertical="center"/>
    </xf>
    <xf numFmtId="0" fontId="2" fillId="2" borderId="1" xfId="0" applyNumberFormat="1" applyFill="1" applyBorder="1" applyAlignment="1">
      <alignment horizontal="center" vertical="center"/>
    </xf>
    <xf numFmtId="0" fontId="7" fillId="0" borderId="1" xfId="0" applyBorder="1" applyAlignment="1">
      <alignment horizontal="left" vertical="center"/>
    </xf>
    <xf numFmtId="49" fontId="7" fillId="0" borderId="1" xfId="0" applyNumberFormat="1" applyBorder="1" applyAlignment="1">
      <alignment horizontal="left" vertical="center"/>
    </xf>
    <xf numFmtId="14" fontId="7" fillId="0" borderId="1" xfId="0" applyNumberFormat="1" applyBorder="1" applyAlignment="1">
      <alignment horizontal="left" vertical="center"/>
    </xf>
    <xf numFmtId="49" fontId="7" fillId="0" borderId="10" xfId="0" applyNumberFormat="1" applyBorder="1" applyAlignment="1">
      <alignment horizontal="center" vertical="center"/>
    </xf>
    <xf numFmtId="49" fontId="7" fillId="0" borderId="11" xfId="0" applyNumberFormat="1" applyBorder="1" applyAlignment="1">
      <alignment horizontal="center" vertical="center"/>
    </xf>
    <xf numFmtId="49" fontId="7" fillId="0" borderId="8" xfId="0" applyNumberFormat="1" applyBorder="1" applyAlignment="1">
      <alignment horizontal="center" vertical="center"/>
    </xf>
    <xf numFmtId="49" fontId="7" fillId="0" borderId="12" xfId="0" applyNumberFormat="1" applyBorder="1" applyAlignment="1">
      <alignment horizontal="center" vertical="center"/>
    </xf>
    <xf numFmtId="49" fontId="7" fillId="0" borderId="13" xfId="0" applyNumberFormat="1" applyBorder="1" applyAlignment="1">
      <alignment horizontal="center" vertical="center"/>
    </xf>
    <xf numFmtId="49" fontId="7" fillId="0" borderId="14" xfId="0" applyNumberFormat="1" applyBorder="1" applyAlignment="1">
      <alignment horizontal="center" vertical="center"/>
    </xf>
    <xf numFmtId="0" fontId="10" fillId="0" borderId="10" xfId="0" applyBorder="1" applyAlignment="1">
      <alignment horizontal="center" vertical="center"/>
    </xf>
    <xf numFmtId="0" fontId="10" fillId="0" borderId="11" xfId="0" applyBorder="1" applyAlignment="1">
      <alignment horizontal="center" vertical="center"/>
    </xf>
    <xf numFmtId="0" fontId="10" fillId="0" borderId="8" xfId="0" applyBorder="1" applyAlignment="1">
      <alignment horizontal="center" vertical="center"/>
    </xf>
    <xf numFmtId="0" fontId="10" fillId="0" borderId="12" xfId="0" applyBorder="1" applyAlignment="1">
      <alignment horizontal="center" vertical="center"/>
    </xf>
    <xf numFmtId="0" fontId="10" fillId="0" borderId="13" xfId="0" applyBorder="1" applyAlignment="1">
      <alignment horizontal="center" vertical="center"/>
    </xf>
    <xf numFmtId="0" fontId="10" fillId="0" borderId="14" xfId="0" applyBorder="1" applyAlignment="1">
      <alignment horizontal="center" vertical="center"/>
    </xf>
    <xf numFmtId="0" fontId="11" fillId="2" borderId="5" xfId="0" applyFill="1" applyBorder="1" applyAlignment="1">
      <alignment horizontal="left" vertical="center"/>
    </xf>
    <xf numFmtId="0" fontId="11" fillId="2" borderId="3" xfId="0" applyFill="1" applyBorder="1" applyAlignment="1">
      <alignment horizontal="left" vertical="center"/>
    </xf>
    <xf numFmtId="0" fontId="11" fillId="2" borderId="9" xfId="0" applyFill="1" applyBorder="1" applyAlignment="1">
      <alignment horizontal="left" vertical="center"/>
    </xf>
    <xf numFmtId="49" fontId="5" fillId="0" borderId="0" xfId="0" applyNumberFormat="1" applyBorder="1" applyAlignment="1">
      <alignment horizontal="center" vertical="center"/>
    </xf>
    <xf numFmtId="0" fontId="2" fillId="7" borderId="6" xfId="1" applyNumberFormat="1" applyFill="1" applyBorder="1" applyAlignment="1">
      <alignment horizontal="center" vertical="center" wrapText="1"/>
    </xf>
    <xf numFmtId="0" fontId="2" fillId="7" borderId="7" xfId="1" applyNumberFormat="1" applyFill="1" applyBorder="1" applyAlignment="1">
      <alignment horizontal="center" vertical="center"/>
    </xf>
    <xf numFmtId="0" fontId="2" fillId="7" borderId="1" xfId="0" applyFill="1" applyBorder="1" applyAlignment="1">
      <alignment horizontal="center" vertical="center"/>
    </xf>
    <xf numFmtId="0" fontId="2" fillId="7" borderId="5" xfId="0" applyFill="1" applyBorder="1" applyAlignment="1">
      <alignment horizontal="center" vertical="center"/>
    </xf>
    <xf numFmtId="49" fontId="2" fillId="7" borderId="1" xfId="1" applyNumberFormat="1" applyFill="1" applyBorder="1" applyAlignment="1">
      <alignment horizontal="center" vertical="center" wrapText="1"/>
    </xf>
    <xf numFmtId="49" fontId="2" fillId="7" borderId="1" xfId="1" applyNumberFormat="1" applyFill="1" applyBorder="1" applyAlignment="1">
      <alignment horizontal="center" vertical="center"/>
    </xf>
    <xf numFmtId="0" fontId="2" fillId="7" borderId="1" xfId="1" applyNumberFormat="1" applyFill="1" applyBorder="1" applyAlignment="1">
      <alignment horizontal="center" vertical="center"/>
    </xf>
    <xf numFmtId="49" fontId="2" fillId="0" borderId="1" xfId="0" applyNumberFormat="1" applyBorder="1" applyAlignment="1">
      <alignment horizontal="center" vertical="center"/>
    </xf>
  </cellXfs>
  <cellStyles count="50">
    <cellStyle name="20% - 강조색1" xfId="26" builtinId="30"/>
    <cellStyle name="20% - 강조색2" xfId="30" builtinId="34"/>
    <cellStyle name="20% - 강조색3" xfId="34" builtinId="38"/>
    <cellStyle name="20% - 강조색4" xfId="38" builtinId="42"/>
    <cellStyle name="20% - 강조색5" xfId="42" builtinId="46"/>
    <cellStyle name="20% - 강조색6" xfId="46" builtinId="50"/>
    <cellStyle name="40% - 강조색1" xfId="27" builtinId="31"/>
    <cellStyle name="40% - 강조색2" xfId="31" builtinId="35"/>
    <cellStyle name="40% - 강조색3" xfId="35" builtinId="39"/>
    <cellStyle name="40% - 강조색4" xfId="39" builtinId="43"/>
    <cellStyle name="40% - 강조색5" xfId="43" builtinId="47"/>
    <cellStyle name="40% - 강조색6" xfId="47" builtinId="51"/>
    <cellStyle name="60% - 강조색1" xfId="28" builtinId="32"/>
    <cellStyle name="60% - 강조색2" xfId="32" builtinId="36"/>
    <cellStyle name="60% - 강조색3" xfId="36" builtinId="40"/>
    <cellStyle name="60% - 강조색4" xfId="40" builtinId="44"/>
    <cellStyle name="60% - 강조색5" xfId="44" builtinId="48"/>
    <cellStyle name="60% - 강조색6" xfId="48" builtinId="52"/>
    <cellStyle name="강조색1" xfId="25" builtinId="29"/>
    <cellStyle name="강조색2" xfId="29" builtinId="33"/>
    <cellStyle name="강조색3" xfId="33" builtinId="37"/>
    <cellStyle name="강조색4" xfId="37" builtinId="41"/>
    <cellStyle name="강조색5" xfId="41" builtinId="45"/>
    <cellStyle name="강조색6" xfId="45" builtinId="49"/>
    <cellStyle name="경고문" xfId="10" builtinId="11"/>
    <cellStyle name="계산" xfId="18" builtinId="22"/>
    <cellStyle name="나쁨" xfId="23" builtinId="27"/>
    <cellStyle name="메모" xfId="9" builtinId="10"/>
    <cellStyle name="백분율" xfId="1" builtinId="5"/>
    <cellStyle name="보통" xfId="24" builtinId="28"/>
    <cellStyle name="설명텍스트" xfId="49" builtinId="53"/>
    <cellStyle name="셀 확인" xfId="19" builtinId="23"/>
    <cellStyle name="쉼표" xfId="3" builtinId="3"/>
    <cellStyle name="쉼표[0]" xfId="5" builtinId="6"/>
    <cellStyle name="연결된 셀" xfId="20" builtinId="24"/>
    <cellStyle name="열어본 하이퍼링크" xfId="8" builtinId="9" hidden="1"/>
    <cellStyle name="요약" xfId="21" builtinId="25"/>
    <cellStyle name="입력" xfId="16" builtinId="20"/>
    <cellStyle name="제목" xfId="11" builtinId="15"/>
    <cellStyle name="제목 1" xfId="12" builtinId="16"/>
    <cellStyle name="제목 2" xfId="13" builtinId="17"/>
    <cellStyle name="제목 3" xfId="14" builtinId="18"/>
    <cellStyle name="제목 4" xfId="15" builtinId="19"/>
    <cellStyle name="좋음" xfId="22" builtinId="26"/>
    <cellStyle name="출력" xfId="17" builtinId="21"/>
    <cellStyle name="통화" xfId="4" builtinId="4"/>
    <cellStyle name="통화[0]" xfId="6" builtinId="7"/>
    <cellStyle name="표준" xfId="0" builtinId="0"/>
    <cellStyle name="하이퍼링크" xfId="7" builtinId="8" hidden="1"/>
    <cellStyle name="표준_Sheet2" xfId="2"/>
  </cellStyles>
  <dxfs count="37">
    <dxf>
      <fill>
        <patternFill patternType="lightUp">
          <fgColor rgb="FF000000"/>
          <bgColor rgb="FFFFFFFF"/>
        </patternFill>
      </fill>
    </dxf>
    <dxf>
      <fill>
        <patternFill patternType="lightUp">
          <fgColor rgb="FF000000"/>
          <bgColor rgb="FFFFFFFF"/>
        </patternFill>
      </fill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ill>
        <patternFill>
          <bgColor rgb="FFC00000"/>
        </patternFill>
      </fill>
    </dxf>
    <dxf>
      <font>
        <color rgb="FFC00000"/>
      </font>
    </dxf>
    <dxf>
      <font>
        <color rgb="FFC00000"/>
      </font>
    </dxf>
    <dxf>
      <fill>
        <patternFill>
          <bgColor rgb="FFC00000"/>
        </patternFill>
      </fill>
    </dxf>
    <dxf>
      <fill>
        <patternFill>
          <bgColor rgb="FFC00000"/>
        </patternFill>
      </fill>
    </dxf>
  </dxf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worksheet" Target="worksheets/sheet4.xml"></Relationship><Relationship Id="rId5" Type="http://schemas.openxmlformats.org/officeDocument/2006/relationships/worksheet" Target="worksheets/sheet5.xml"></Relationship><Relationship Id="rId6" Type="http://schemas.openxmlformats.org/officeDocument/2006/relationships/externalLink" Target="externalLinks/externalLink1.xml"></Relationship><Relationship Id="rId7" Type="http://schemas.openxmlformats.org/officeDocument/2006/relationships/theme" Target="theme/theme1.xml"></Relationship><Relationship Id="rId8" Type="http://schemas.openxmlformats.org/officeDocument/2006/relationships/styles" Target="styles.xml"></Relationship><Relationship Id="rId9" Type="http://schemas.openxmlformats.org/officeDocument/2006/relationships/sharedStrings" Target="sharedStrings.xml"></Relationship></Relationships>
</file>

<file path=xl/drawings/_rels/drawing1.xml.rels><?xml version="1.0" encoding="UTF-8"?>
<Relationships xmlns="http://schemas.openxmlformats.org/package/2006/relationships"></Relationships>
</file>

<file path=xl/drawings/_rels/vmlDrawing1.vml.rels><?xml version="1.0" encoding="UTF-8"?>
<Relationships xmlns="http://schemas.openxmlformats.org/package/2006/relationships"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13</xdr:row>
      <xdr:rowOff>3810</xdr:rowOff>
    </xdr:from>
    <xdr:to>
      <xdr:col>12</xdr:col>
      <xdr:colOff>9525</xdr:colOff>
      <xdr:row>13</xdr:row>
      <xdr:rowOff>38100</xdr:rowOff>
    </xdr:to>
    <xdr:cxnSp>
      <xdr:nvCxnSpPr>
        <xdr:cNvPr id="2" name="AutoShape 3"/>
        <xdr:cNvCxnSpPr/>
      </xdr:nvCxnSpPr>
      <xdr:spPr>
        <a:xfrm>
          <a:off x="2030730" y="3301365"/>
          <a:ext cx="6477000" cy="34290"/>
        </a:xfrm>
        <a:prstGeom prst="straightConnector1"/>
        <a:noFill/>
        <a:ln w="63500" cap="flat" cmpd="sng">
          <a:solidFill>
            <a:srgbClr val="BFBFBF">
              <a:alpha val="100000"/>
            </a:srgbClr>
          </a:solidFill>
          <a:prstDash val="solid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?>
<Relationships xmlns="http://schemas.openxmlformats.org/package/2006/relationships"><Relationship Id="rId1" Type="http://schemas.openxmlformats.org/officeDocument/2006/relationships/externalLinkPath" Target="" TargetMode="External" 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/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drawing" Target="../drawings/drawing1.xml"></Relationship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_rels/sheet4.xml.rels><?xml version="1.0" encoding="UTF-8"?>
<Relationships xmlns="http://schemas.openxmlformats.org/package/2006/relationships"><Relationship Id="rId1" Type="http://schemas.openxmlformats.org/officeDocument/2006/relationships/vmlDrawing" Target="../drawings/vmlDrawing1.vml"></Relationship><Relationship Id="rId2" Type="http://schemas.openxmlformats.org/officeDocument/2006/relationships/comments" Target="../comments1.xml"></Relationship></Relationships>
</file>

<file path=xl/worksheets/_rels/sheet5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workbookViewId="0">
      <selection activeCell="O9" sqref="O9"/>
    </sheetView>
  </sheetViews>
  <sheetFormatPr defaultRowHeight="16.500000"/>
  <cols>
    <col min="1" max="4" style="54" width="9.00500011" customWidth="1" outlineLevel="0"/>
    <col min="5" max="5" style="54" width="9.00500011" customWidth="1" outlineLevel="0"/>
    <col min="6" max="11" style="54" width="9.00500011" customWidth="1" outlineLevel="0"/>
    <col min="12" max="12" style="54" width="12.88000011" customWidth="1" outlineLevel="0"/>
    <col min="13" max="16384" style="54" width="9.00500011" customWidth="1" outlineLevel="0"/>
  </cols>
  <sheetData>
    <row r="1" spans="1:13">
      <c r="A1" s="51"/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3"/>
    </row>
    <row r="2" spans="1:13">
      <c r="A2" s="55"/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7"/>
    </row>
    <row r="3" spans="1:13">
      <c r="A3" s="55"/>
      <c r="B3" s="56"/>
      <c r="C3" s="56"/>
      <c r="D3" s="56"/>
      <c r="E3" s="56"/>
      <c r="F3" s="56"/>
      <c r="G3" s="56"/>
      <c r="H3" s="56"/>
      <c r="I3" s="56"/>
      <c r="J3" s="56"/>
      <c r="K3" s="56"/>
      <c r="L3" s="56"/>
      <c r="M3" s="57"/>
    </row>
    <row r="4" spans="1:13">
      <c r="A4" s="55"/>
      <c r="B4" s="56"/>
      <c r="C4" s="56"/>
      <c r="D4" s="56"/>
      <c r="E4" s="56"/>
      <c r="F4" s="56"/>
      <c r="G4" s="56"/>
      <c r="H4" s="56"/>
      <c r="I4" s="56"/>
      <c r="J4" s="56"/>
      <c r="K4" s="56"/>
      <c r="L4" s="56"/>
      <c r="M4" s="57"/>
    </row>
    <row r="5" spans="1:13">
      <c r="A5" s="55"/>
      <c r="B5" s="56"/>
      <c r="C5" s="56"/>
      <c r="D5" s="56"/>
      <c r="E5" s="56"/>
      <c r="F5" s="56"/>
      <c r="G5" s="56"/>
      <c r="H5" s="56"/>
      <c r="I5" s="56"/>
      <c r="J5" s="56"/>
      <c r="K5" s="56"/>
      <c r="L5" s="56"/>
      <c r="M5" s="57"/>
    </row>
    <row r="6" spans="1:13">
      <c r="A6" s="55"/>
      <c r="B6" s="56"/>
      <c r="C6" s="56"/>
      <c r="D6" s="56"/>
      <c r="E6" s="56"/>
      <c r="F6" s="56"/>
      <c r="G6" s="56"/>
      <c r="H6" s="56"/>
      <c r="I6" s="56"/>
      <c r="J6" s="56"/>
      <c r="K6" s="56"/>
      <c r="L6" s="56"/>
      <c r="M6" s="57"/>
    </row>
    <row r="7" spans="1:13">
      <c r="A7" s="55"/>
      <c r="B7" s="56"/>
      <c r="C7" s="56"/>
      <c r="D7" s="56"/>
      <c r="E7" s="56"/>
      <c r="F7" s="56"/>
      <c r="G7" s="56"/>
      <c r="H7" s="56"/>
      <c r="I7" s="56"/>
      <c r="J7" s="56"/>
      <c r="K7" s="56"/>
      <c r="L7" s="56"/>
      <c r="M7" s="57"/>
    </row>
    <row r="8" spans="1:13">
      <c r="A8" s="55"/>
      <c r="B8" s="56"/>
      <c r="C8" s="56"/>
      <c r="D8" s="56"/>
      <c r="E8" s="56"/>
      <c r="F8" s="56"/>
      <c r="G8" s="56"/>
      <c r="H8" s="56"/>
      <c r="I8" s="56"/>
      <c r="J8" s="56"/>
      <c r="K8" s="56"/>
      <c r="L8" s="56"/>
      <c r="M8" s="57"/>
    </row>
    <row r="9" spans="1:13">
      <c r="A9" s="55"/>
      <c r="B9" s="56"/>
      <c r="C9" s="56"/>
      <c r="D9" s="56"/>
      <c r="E9" s="56"/>
      <c r="F9" s="56"/>
      <c r="G9" s="56"/>
      <c r="H9" s="56"/>
      <c r="I9" s="56"/>
      <c r="J9" s="56"/>
      <c r="K9" s="56"/>
      <c r="L9" s="56"/>
      <c r="M9" s="57"/>
    </row>
    <row r="10" spans="1:13" ht="31.500000">
      <c r="A10" s="55"/>
      <c r="B10" s="56"/>
      <c r="C10" s="56"/>
      <c r="D10" s="56"/>
      <c r="E10" s="56"/>
      <c r="F10" s="56"/>
      <c r="G10" s="56"/>
      <c r="H10" s="56"/>
      <c r="I10" s="56"/>
      <c r="J10" s="56"/>
      <c r="K10" s="56"/>
      <c r="L10" s="58" t="s">
        <v>237</v>
      </c>
      <c r="M10" s="57"/>
    </row>
    <row r="11" spans="1:13">
      <c r="A11" s="55"/>
      <c r="B11" s="56"/>
      <c r="C11" s="56"/>
      <c r="D11" s="56"/>
      <c r="E11" s="56"/>
      <c r="F11" s="56"/>
      <c r="G11" s="56"/>
      <c r="H11" s="56"/>
      <c r="I11" s="56"/>
      <c r="J11" s="56"/>
      <c r="K11" s="56"/>
      <c r="L11" s="56"/>
      <c r="M11" s="57"/>
    </row>
    <row r="12" spans="1:13" ht="48.000000">
      <c r="A12" s="55"/>
      <c r="B12" s="56"/>
      <c r="C12" s="56"/>
      <c r="D12" s="56"/>
      <c r="E12" s="56"/>
      <c r="F12" s="56"/>
      <c r="G12" s="56"/>
      <c r="H12" s="56"/>
      <c r="I12" s="56"/>
      <c r="J12" s="56"/>
      <c r="K12" s="56"/>
      <c r="L12" s="59" t="s">
        <v>193</v>
      </c>
      <c r="M12" s="57"/>
    </row>
    <row r="13" spans="1:13">
      <c r="A13" s="55"/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7"/>
    </row>
    <row r="14" spans="1:13">
      <c r="A14" s="55"/>
      <c r="B14" s="56"/>
      <c r="C14" s="56"/>
      <c r="D14" s="56"/>
      <c r="E14" s="56"/>
      <c r="F14" s="56"/>
      <c r="G14" s="56"/>
      <c r="H14" s="56"/>
      <c r="I14" s="56"/>
      <c r="J14" s="56"/>
      <c r="K14" s="56"/>
      <c r="L14" s="56"/>
      <c r="M14" s="57"/>
    </row>
    <row r="15" spans="1:13">
      <c r="A15" s="55"/>
      <c r="B15" s="56"/>
      <c r="C15" s="56"/>
      <c r="D15" s="56"/>
      <c r="E15" s="56"/>
      <c r="F15" s="56"/>
      <c r="G15" s="56"/>
      <c r="H15" s="56"/>
      <c r="I15" s="56"/>
      <c r="J15" s="56"/>
      <c r="K15" s="56"/>
      <c r="L15" s="56"/>
      <c r="M15" s="57"/>
    </row>
    <row r="16" spans="1:13">
      <c r="A16" s="55"/>
      <c r="B16" s="56"/>
      <c r="C16" s="56"/>
      <c r="D16" s="56"/>
      <c r="E16" s="56"/>
      <c r="F16" s="56"/>
      <c r="G16" s="56"/>
      <c r="H16" s="56"/>
      <c r="I16" s="56"/>
      <c r="J16" s="56"/>
      <c r="K16" s="56"/>
      <c r="L16" s="56"/>
      <c r="M16" s="57"/>
    </row>
    <row r="17" spans="1:13">
      <c r="A17" s="55"/>
      <c r="B17" s="56"/>
      <c r="C17" s="56"/>
      <c r="D17" s="56"/>
      <c r="E17" s="56"/>
      <c r="F17" s="56"/>
      <c r="G17" s="56"/>
      <c r="H17" s="56"/>
      <c r="I17" s="56"/>
      <c r="J17" s="56"/>
      <c r="K17" s="56"/>
      <c r="L17" s="56"/>
      <c r="M17" s="57"/>
    </row>
    <row r="18" spans="1:13">
      <c r="A18" s="55"/>
      <c r="B18" s="56"/>
      <c r="C18" s="56"/>
      <c r="D18" s="56"/>
      <c r="E18" s="56"/>
      <c r="F18" s="56"/>
      <c r="G18" s="56"/>
      <c r="H18" s="67" t="s">
        <v>189</v>
      </c>
      <c r="I18" s="67"/>
      <c r="J18" s="90"/>
      <c r="K18" s="90"/>
      <c r="L18" s="90"/>
      <c r="M18" s="57"/>
    </row>
    <row r="19" spans="1:13">
      <c r="A19" s="55"/>
      <c r="B19" s="56"/>
      <c r="C19" s="56"/>
      <c r="D19" s="56"/>
      <c r="E19" s="56"/>
      <c r="F19" s="56"/>
      <c r="G19" s="56"/>
      <c r="H19" s="67" t="s">
        <v>190</v>
      </c>
      <c r="I19" s="67"/>
      <c r="J19" s="91"/>
      <c r="K19" s="91"/>
      <c r="L19" s="91"/>
      <c r="M19" s="57"/>
    </row>
    <row r="20" spans="1:13">
      <c r="A20" s="55"/>
      <c r="B20" s="56"/>
      <c r="C20" s="56"/>
      <c r="D20" s="56"/>
      <c r="E20" s="56"/>
      <c r="F20" s="56"/>
      <c r="G20" s="56"/>
      <c r="H20" s="67" t="s">
        <v>191</v>
      </c>
      <c r="I20" s="67"/>
      <c r="J20" s="92"/>
      <c r="K20" s="90"/>
      <c r="L20" s="90"/>
      <c r="M20" s="57"/>
    </row>
    <row r="21" spans="1:13">
      <c r="A21" s="55"/>
      <c r="B21" s="56"/>
      <c r="C21" s="56"/>
      <c r="D21" s="56"/>
      <c r="E21" s="56"/>
      <c r="F21" s="56"/>
      <c r="G21" s="56"/>
      <c r="H21" s="67" t="s">
        <v>192</v>
      </c>
      <c r="I21" s="67"/>
      <c r="J21" s="90"/>
      <c r="K21" s="90"/>
      <c r="L21" s="90"/>
      <c r="M21" s="57"/>
    </row>
    <row r="22" spans="1:13">
      <c r="A22" s="55"/>
      <c r="B22" s="56"/>
      <c r="C22" s="56"/>
      <c r="D22" s="56"/>
      <c r="E22" s="56"/>
      <c r="F22" s="56"/>
      <c r="G22" s="56"/>
      <c r="H22" s="56"/>
      <c r="I22" s="56"/>
      <c r="J22" s="56"/>
      <c r="K22" s="56"/>
      <c r="L22" s="56"/>
      <c r="M22" s="57"/>
    </row>
    <row r="23" spans="1:13">
      <c r="A23" s="55"/>
      <c r="B23" s="56"/>
      <c r="C23" s="56"/>
      <c r="D23" s="56"/>
      <c r="E23" s="56"/>
      <c r="F23" s="56"/>
      <c r="G23" s="56"/>
      <c r="H23" s="56"/>
      <c r="I23" s="56"/>
      <c r="J23" s="56"/>
      <c r="K23" s="56"/>
      <c r="L23" s="56"/>
      <c r="M23" s="57"/>
    </row>
    <row r="24" spans="1:13">
      <c r="A24" s="55"/>
      <c r="B24" s="56"/>
      <c r="C24" s="56"/>
      <c r="D24" s="56"/>
      <c r="E24" s="56"/>
      <c r="F24" s="56"/>
      <c r="G24" s="56"/>
      <c r="H24" s="56"/>
      <c r="I24" s="56"/>
      <c r="J24" s="56"/>
      <c r="K24" s="56"/>
      <c r="L24" s="56"/>
      <c r="M24" s="57"/>
    </row>
    <row r="25" spans="1:13">
      <c r="A25" s="55"/>
      <c r="B25" s="56"/>
      <c r="C25" s="56"/>
      <c r="D25" s="56"/>
      <c r="E25" s="56"/>
      <c r="F25" s="56"/>
      <c r="G25" s="56"/>
      <c r="H25" s="56"/>
      <c r="I25" s="56"/>
      <c r="J25" s="56"/>
      <c r="K25" s="56"/>
      <c r="L25" s="56"/>
      <c r="M25" s="57"/>
    </row>
    <row r="26" spans="1:13">
      <c r="A26" s="55"/>
      <c r="B26" s="56"/>
      <c r="C26" s="56"/>
      <c r="D26" s="56"/>
      <c r="E26" s="56"/>
      <c r="F26" s="56"/>
      <c r="G26" s="56"/>
      <c r="H26" s="56"/>
      <c r="I26" s="56"/>
      <c r="J26" s="56"/>
      <c r="K26" s="56"/>
      <c r="L26" s="56"/>
      <c r="M26" s="57"/>
    </row>
    <row r="27" spans="1:13">
      <c r="A27" s="60"/>
      <c r="B27" s="61"/>
      <c r="C27" s="61"/>
      <c r="D27" s="61"/>
      <c r="E27" s="61"/>
      <c r="F27" s="61"/>
      <c r="G27" s="61"/>
      <c r="H27" s="61"/>
      <c r="I27" s="61"/>
      <c r="J27" s="61"/>
      <c r="K27" s="61"/>
      <c r="L27" s="61"/>
      <c r="M27" s="62"/>
    </row>
    <row r="28" spans="1:13">
      <c r="A28" s="56"/>
      <c r="B28" s="56"/>
      <c r="C28" s="56"/>
      <c r="D28" s="56"/>
      <c r="E28" s="56"/>
      <c r="F28" s="56"/>
      <c r="G28" s="56"/>
      <c r="H28" s="56"/>
      <c r="I28" s="56"/>
      <c r="J28" s="56"/>
      <c r="K28" s="56"/>
      <c r="L28" s="56"/>
      <c r="M28" s="56"/>
    </row>
    <row r="29" spans="1:13">
      <c r="A29" s="56"/>
      <c r="B29" s="56"/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</row>
  </sheetData>
  <mergeCells count="8">
    <mergeCell ref="H18:I18"/>
    <mergeCell ref="J18:L18"/>
    <mergeCell ref="H19:I19"/>
    <mergeCell ref="J19:L19"/>
    <mergeCell ref="H20:I20"/>
    <mergeCell ref="J20:L20"/>
    <mergeCell ref="H21:I21"/>
    <mergeCell ref="J21:L21"/>
  </mergeCells>
  <phoneticPr fontId="1" type="noConversion"/>
  <pageMargins left="0.70" right="0.70" top="0.75" bottom="0.75" header="0.30" footer="0.3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5"/>
  <sheetViews>
    <sheetView workbookViewId="0">
      <selection activeCell="D21" sqref="D21:E21"/>
    </sheetView>
  </sheetViews>
  <sheetFormatPr defaultRowHeight="16.500000"/>
  <cols>
    <col min="1" max="1" style="65" width="6.63000011" customWidth="1" outlineLevel="0"/>
    <col min="2" max="2" style="64" width="14.25500011" customWidth="1" outlineLevel="0"/>
    <col min="3" max="3" style="64" width="22.12999916" customWidth="1" outlineLevel="0"/>
    <col min="4" max="4" style="64" width="63.13000107" customWidth="1" outlineLevel="0"/>
    <col min="5" max="7" style="64" width="13.63000011" customWidth="1" outlineLevel="0"/>
    <col min="8" max="16384" style="64" width="9.00500011" customWidth="1" outlineLevel="0"/>
  </cols>
  <sheetData>
    <row r="1" spans="1:7">
      <c r="A1" s="93"/>
      <c r="B1" s="94"/>
      <c r="C1" s="99" t="s">
        <v>236</v>
      </c>
      <c r="D1" s="100"/>
      <c r="E1" s="63" t="s">
        <v>194</v>
      </c>
      <c r="F1" s="90"/>
      <c r="G1" s="90"/>
    </row>
    <row r="2" spans="1:7">
      <c r="A2" s="95"/>
      <c r="B2" s="96"/>
      <c r="C2" s="101"/>
      <c r="D2" s="102"/>
      <c r="E2" s="63" t="s">
        <v>195</v>
      </c>
      <c r="F2" s="92"/>
      <c r="G2" s="90"/>
    </row>
    <row r="3" spans="1:7">
      <c r="A3" s="97"/>
      <c r="B3" s="98"/>
      <c r="C3" s="103"/>
      <c r="D3" s="104"/>
      <c r="E3" s="63" t="s">
        <v>196</v>
      </c>
      <c r="F3" s="91"/>
      <c r="G3" s="91"/>
    </row>
    <row r="5" spans="1:7">
      <c r="A5" s="66" t="s">
        <v>197</v>
      </c>
      <c r="B5" s="67" t="s">
        <v>195</v>
      </c>
      <c r="C5" s="67" t="s">
        <v>198</v>
      </c>
      <c r="D5" s="67" t="s">
        <v>199</v>
      </c>
      <c r="E5" s="67"/>
      <c r="F5" s="67" t="s">
        <v>200</v>
      </c>
      <c r="G5" s="67" t="s">
        <v>201</v>
      </c>
    </row>
    <row r="6" spans="1:7">
      <c r="A6" s="68"/>
      <c r="B6" s="69"/>
      <c r="C6" s="63"/>
      <c r="D6" s="63"/>
      <c r="E6" s="63"/>
      <c r="F6" s="63"/>
      <c r="G6" s="63"/>
    </row>
    <row r="7" spans="1:7">
      <c r="A7" s="68"/>
      <c r="B7" s="63"/>
      <c r="C7" s="63"/>
      <c r="D7" s="63"/>
      <c r="E7" s="63"/>
      <c r="F7" s="63"/>
      <c r="G7" s="63"/>
    </row>
    <row r="8" spans="1:7">
      <c r="A8" s="68"/>
      <c r="B8" s="63"/>
      <c r="C8" s="63"/>
      <c r="D8" s="63"/>
      <c r="E8" s="63"/>
      <c r="F8" s="63"/>
      <c r="G8" s="63"/>
    </row>
    <row r="9" spans="1:7">
      <c r="A9" s="68"/>
      <c r="B9" s="63"/>
      <c r="C9" s="63"/>
      <c r="D9" s="63"/>
      <c r="E9" s="63"/>
      <c r="F9" s="63"/>
      <c r="G9" s="63"/>
    </row>
    <row r="10" spans="1:7">
      <c r="A10" s="68"/>
      <c r="B10" s="63"/>
      <c r="C10" s="63"/>
      <c r="D10" s="63"/>
      <c r="E10" s="63"/>
      <c r="F10" s="63"/>
      <c r="G10" s="63"/>
    </row>
    <row r="11" spans="1:7">
      <c r="A11" s="68"/>
      <c r="B11" s="63"/>
      <c r="C11" s="63"/>
      <c r="D11" s="63"/>
      <c r="E11" s="63"/>
      <c r="F11" s="63"/>
      <c r="G11" s="63"/>
    </row>
    <row r="12" spans="1:7">
      <c r="A12" s="68"/>
      <c r="B12" s="63"/>
      <c r="C12" s="63"/>
      <c r="D12" s="63"/>
      <c r="E12" s="63"/>
      <c r="F12" s="63"/>
      <c r="G12" s="63"/>
    </row>
    <row r="13" spans="1:7">
      <c r="A13" s="68"/>
      <c r="B13" s="63"/>
      <c r="C13" s="63"/>
      <c r="D13" s="63"/>
      <c r="E13" s="63"/>
      <c r="F13" s="63"/>
      <c r="G13" s="63"/>
    </row>
    <row r="14" spans="1:7">
      <c r="A14" s="68"/>
      <c r="B14" s="63"/>
      <c r="C14" s="63"/>
      <c r="D14" s="63"/>
      <c r="E14" s="63"/>
      <c r="F14" s="63"/>
      <c r="G14" s="63"/>
    </row>
    <row r="15" spans="1:7">
      <c r="A15" s="68"/>
      <c r="B15" s="63"/>
      <c r="C15" s="63"/>
      <c r="D15" s="63"/>
      <c r="E15" s="63"/>
      <c r="F15" s="63"/>
      <c r="G15" s="63"/>
    </row>
    <row r="16" spans="1:7">
      <c r="A16" s="68"/>
      <c r="B16" s="63"/>
      <c r="C16" s="63"/>
      <c r="D16" s="63"/>
      <c r="E16" s="63"/>
      <c r="F16" s="63"/>
      <c r="G16" s="63"/>
    </row>
    <row r="17" spans="1:7">
      <c r="A17" s="68"/>
      <c r="B17" s="63"/>
      <c r="C17" s="63"/>
      <c r="D17" s="63"/>
      <c r="E17" s="63"/>
      <c r="F17" s="63"/>
      <c r="G17" s="63"/>
    </row>
    <row r="18" spans="1:7">
      <c r="A18" s="68"/>
      <c r="B18" s="63"/>
      <c r="C18" s="63"/>
      <c r="D18" s="63"/>
      <c r="E18" s="63"/>
      <c r="F18" s="63"/>
      <c r="G18" s="63"/>
    </row>
    <row r="19" spans="1:7">
      <c r="A19" s="68"/>
      <c r="B19" s="63"/>
      <c r="C19" s="63"/>
      <c r="D19" s="63"/>
      <c r="E19" s="63"/>
      <c r="F19" s="63"/>
      <c r="G19" s="63"/>
    </row>
    <row r="20" spans="1:7">
      <c r="A20" s="68"/>
      <c r="B20" s="63"/>
      <c r="C20" s="63"/>
      <c r="D20" s="63"/>
      <c r="E20" s="63"/>
      <c r="F20" s="63"/>
      <c r="G20" s="63"/>
    </row>
    <row r="21" spans="1:7">
      <c r="A21" s="68"/>
      <c r="B21" s="63"/>
      <c r="C21" s="63"/>
      <c r="D21" s="63"/>
      <c r="E21" s="63"/>
      <c r="F21" s="63"/>
      <c r="G21" s="63"/>
    </row>
    <row r="22" spans="1:7">
      <c r="A22" s="68"/>
      <c r="B22" s="63"/>
      <c r="C22" s="63"/>
      <c r="D22" s="63"/>
      <c r="E22" s="63"/>
      <c r="F22" s="63"/>
      <c r="G22" s="63"/>
    </row>
    <row r="23" spans="1:7">
      <c r="A23" s="68"/>
      <c r="B23" s="63"/>
      <c r="C23" s="63"/>
      <c r="D23" s="63"/>
      <c r="E23" s="63"/>
      <c r="F23" s="63"/>
      <c r="G23" s="63"/>
    </row>
    <row r="24" spans="1:7">
      <c r="A24" s="68"/>
      <c r="B24" s="63"/>
      <c r="C24" s="63"/>
      <c r="D24" s="63"/>
      <c r="E24" s="63"/>
      <c r="F24" s="63"/>
      <c r="G24" s="63"/>
    </row>
    <row r="25" spans="1:7">
      <c r="A25" s="68"/>
      <c r="B25" s="63"/>
      <c r="C25" s="63"/>
      <c r="D25" s="63"/>
      <c r="E25" s="63"/>
      <c r="F25" s="63"/>
      <c r="G25" s="63"/>
    </row>
    <row r="26" spans="1:7">
      <c r="A26" s="68"/>
      <c r="B26" s="63"/>
      <c r="C26" s="63"/>
      <c r="D26" s="63"/>
      <c r="E26" s="63"/>
      <c r="F26" s="63"/>
      <c r="G26" s="63"/>
    </row>
    <row r="27" spans="1:7">
      <c r="A27" s="68"/>
      <c r="B27" s="63"/>
      <c r="C27" s="63"/>
      <c r="D27" s="63"/>
      <c r="E27" s="63"/>
      <c r="F27" s="63"/>
      <c r="G27" s="63"/>
    </row>
    <row r="28" spans="1:7">
      <c r="A28" s="68"/>
      <c r="B28" s="63"/>
      <c r="C28" s="63"/>
      <c r="D28" s="63"/>
      <c r="E28" s="63"/>
      <c r="F28" s="63"/>
      <c r="G28" s="63"/>
    </row>
    <row r="29" spans="1:7">
      <c r="A29" s="68"/>
      <c r="B29" s="63"/>
      <c r="C29" s="63"/>
      <c r="D29" s="63"/>
      <c r="E29" s="63"/>
      <c r="F29" s="63"/>
      <c r="G29" s="63"/>
    </row>
    <row r="30" spans="1:7">
      <c r="A30" s="68"/>
      <c r="B30" s="63"/>
      <c r="C30" s="63"/>
      <c r="D30" s="63"/>
      <c r="E30" s="63"/>
      <c r="F30" s="63"/>
      <c r="G30" s="63"/>
    </row>
    <row r="31" spans="1:7">
      <c r="A31" s="68"/>
      <c r="B31" s="63"/>
      <c r="C31" s="63"/>
      <c r="D31" s="63"/>
      <c r="E31" s="63"/>
      <c r="F31" s="63"/>
      <c r="G31" s="63"/>
    </row>
    <row r="32" spans="1:7">
      <c r="A32" s="68"/>
      <c r="B32" s="63"/>
      <c r="C32" s="63"/>
      <c r="D32" s="63"/>
      <c r="E32" s="63"/>
      <c r="F32" s="63"/>
      <c r="G32" s="63"/>
    </row>
    <row r="33" spans="1:7">
      <c r="A33" s="68"/>
      <c r="B33" s="63"/>
      <c r="C33" s="63"/>
      <c r="D33" s="63"/>
      <c r="E33" s="63"/>
      <c r="F33" s="63"/>
      <c r="G33" s="63"/>
    </row>
    <row r="34" spans="1:7">
      <c r="A34" s="68"/>
      <c r="B34" s="63"/>
      <c r="C34" s="63"/>
      <c r="D34" s="63"/>
      <c r="E34" s="63"/>
      <c r="F34" s="63"/>
      <c r="G34" s="63"/>
    </row>
    <row r="35" spans="1:7">
      <c r="A35" s="68"/>
      <c r="B35" s="63"/>
      <c r="C35" s="63"/>
      <c r="D35" s="63"/>
      <c r="E35" s="63"/>
      <c r="F35" s="63"/>
      <c r="G35" s="63"/>
    </row>
  </sheetData>
  <mergeCells count="36">
    <mergeCell ref="A1:B3"/>
    <mergeCell ref="C1:D3"/>
    <mergeCell ref="F1:G1"/>
    <mergeCell ref="F2:G2"/>
    <mergeCell ref="F3:G3"/>
    <mergeCell ref="D5:E5"/>
    <mergeCell ref="D6:E6"/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</mergeCells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B1:D15"/>
  <sheetViews>
    <sheetView workbookViewId="0">
      <selection activeCell="C19" sqref="C19"/>
    </sheetView>
  </sheetViews>
  <sheetFormatPr defaultRowHeight="16.500000"/>
  <cols>
    <col min="1" max="1" style="71" width="9.00500011" customWidth="1" outlineLevel="0"/>
    <col min="2" max="3" style="71" width="17.00499916" customWidth="1" outlineLevel="0"/>
    <col min="4" max="4" style="75" width="17.00499916" customWidth="1" outlineLevel="0"/>
    <col min="5" max="16384" style="71" width="9.00500011" customWidth="1" outlineLevel="0"/>
  </cols>
  <sheetData>
    <row r="3" spans="2:4">
      <c r="B3" s="77" t="s">
        <v>211</v>
      </c>
    </row>
    <row r="4" spans="2:4">
      <c r="B4" s="70" t="s">
        <v>202</v>
      </c>
      <c r="C4" s="76" t="str">
        <f>WBS!B3</f>
        <v>2020-02-01</v>
      </c>
      <c r="D4" s="74"/>
    </row>
    <row r="5" spans="2:4">
      <c r="B5" s="105" t="s">
        <v>209</v>
      </c>
      <c r="C5" s="106"/>
      <c r="D5" s="107"/>
    </row>
    <row r="6" spans="2:4">
      <c r="B6" s="70" t="s">
        <v>203</v>
      </c>
      <c r="C6" s="72">
        <f>WBS!N8</f>
        <v>50.8760869565217</v>
      </c>
      <c r="D6" s="74" t="s">
        <v>208</v>
      </c>
    </row>
    <row r="7" spans="2:4">
      <c r="B7" s="70" t="s">
        <v>204</v>
      </c>
      <c r="C7" s="72">
        <f>WBS!O8</f>
        <v>13.384</v>
      </c>
      <c r="D7" s="74" t="s">
        <v>208</v>
      </c>
    </row>
    <row r="8" spans="2:4">
      <c r="B8" s="70" t="s">
        <v>210</v>
      </c>
      <c r="C8" s="72">
        <f>C7-C6</f>
        <v>-37.4920869565217</v>
      </c>
      <c r="D8" s="74" t="s">
        <v>208</v>
      </c>
    </row>
    <row r="9" spans="2:4">
      <c r="B9" s="105" t="s">
        <v>53</v>
      </c>
      <c r="C9" s="106"/>
      <c r="D9" s="107"/>
    </row>
    <row r="10" spans="2:4">
      <c r="B10" s="70" t="s">
        <v>205</v>
      </c>
      <c r="C10" s="72">
        <f>WBS!N9</f>
        <v>15.8760869565217</v>
      </c>
      <c r="D10" s="74" t="s">
        <v>208</v>
      </c>
    </row>
    <row r="11" spans="2:4">
      <c r="B11" s="70" t="s">
        <v>206</v>
      </c>
      <c r="C11" s="72">
        <f>WBS!O9</f>
        <v>10.584</v>
      </c>
      <c r="D11" s="74" t="s">
        <v>208</v>
      </c>
    </row>
    <row r="12" spans="2:4">
      <c r="B12" s="105" t="s">
        <v>207</v>
      </c>
      <c r="C12" s="106"/>
      <c r="D12" s="107"/>
    </row>
    <row r="13" spans="2:4">
      <c r="B13" s="70" t="s">
        <v>205</v>
      </c>
      <c r="C13" s="72">
        <f>WBS!N56</f>
        <v>35</v>
      </c>
      <c r="D13" s="74" t="s">
        <v>208</v>
      </c>
    </row>
    <row r="14" spans="2:4">
      <c r="B14" s="70" t="s">
        <v>140</v>
      </c>
      <c r="C14" s="72">
        <f>WBS!O56</f>
        <v>2.8</v>
      </c>
      <c r="D14" s="74" t="s">
        <v>208</v>
      </c>
    </row>
    <row r="15" spans="2:4">
      <c r="C15" s="73"/>
    </row>
  </sheetData>
  <mergeCells count="3">
    <mergeCell ref="B5:D5"/>
    <mergeCell ref="B9:D9"/>
    <mergeCell ref="B12:D12"/>
  </mergeCells>
  <phoneticPr fontId="1" type="noConversion"/>
  <pageMargins left="0.70" right="0.70" top="0.75" bottom="0.75" header="0.30" footer="0.3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AM86"/>
  <sheetViews>
    <sheetView tabSelected="1" zoomScaleNormal="100" workbookViewId="0">
      <selection activeCell="A1" sqref="A1:Q1"/>
    </sheetView>
  </sheetViews>
  <sheetFormatPr defaultRowHeight="16.500000"/>
  <cols>
    <col min="1" max="1" style="10" width="7.75500011" customWidth="1" outlineLevel="0"/>
    <col min="2" max="4" style="10" width="5.13000011" customWidth="1" outlineLevel="0"/>
    <col min="5" max="5" style="10" width="23.50499916" customWidth="1" outlineLevel="0"/>
    <col min="6" max="6" style="14" width="16.62999916" customWidth="1" outlineLevel="0"/>
    <col min="7" max="7" style="14" width="11.63000011" customWidth="1" outlineLevel="0"/>
    <col min="8" max="8" style="10" width="9.00500011" customWidth="1" outlineLevel="0"/>
    <col min="9" max="9" style="13" width="9.00500011" customWidth="1" outlineLevel="0"/>
    <col min="10" max="11" style="14" width="11.63000011" hidden="1" customWidth="1" outlineLevel="0"/>
    <col min="12" max="12" style="13" width="9.00500011" customWidth="1" outlineLevel="0"/>
    <col min="13" max="15" style="6" width="9.00500011" customWidth="1" outlineLevel="0"/>
    <col min="16" max="16" style="14" width="9.00500011" customWidth="1" outlineLevel="0"/>
    <col min="17" max="17" style="12" width="28.75499916" customWidth="1" outlineLevel="0"/>
    <col min="18" max="18" style="12" width="1.38000000" customWidth="1" outlineLevel="0"/>
    <col min="19" max="39" style="4" width="5.25500011" customWidth="1" outlineLevel="0"/>
    <col min="40" max="16384" style="10" width="9.00500011" customWidth="1" outlineLevel="0"/>
  </cols>
  <sheetData>
    <row r="1" spans="1:39" s="3" customFormat="1" ht="40.500000" customHeight="1">
      <c r="A1" s="108" t="s">
        <v>247</v>
      </c>
      <c r="B1" s="108"/>
      <c r="C1" s="108"/>
      <c r="D1" s="108"/>
      <c r="E1" s="108"/>
      <c r="F1" s="108"/>
      <c r="G1" s="108"/>
      <c r="H1" s="108"/>
      <c r="I1" s="108"/>
      <c r="J1" s="108"/>
      <c r="K1" s="108"/>
      <c r="L1" s="108"/>
      <c r="M1" s="108"/>
      <c r="N1" s="108"/>
      <c r="O1" s="108"/>
      <c r="P1" s="108"/>
      <c r="Q1" s="108"/>
      <c r="R1" s="7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</row>
    <row r="2" spans="1:39" s="3" customFormat="1" ht="12.000000">
      <c r="F2" s="4"/>
      <c r="G2" s="4"/>
      <c r="I2" s="5"/>
      <c r="J2" s="4"/>
      <c r="K2" s="4"/>
      <c r="L2" s="5"/>
      <c r="M2" s="6"/>
      <c r="N2" s="6"/>
      <c r="O2" s="6"/>
      <c r="P2" s="4"/>
      <c r="Q2" s="7"/>
      <c r="R2" s="7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</row>
    <row r="3" spans="1:39" s="3" customFormat="1" ht="12.000000">
      <c r="A3" s="50" t="s">
        <v>233</v>
      </c>
      <c r="B3" s="50" t="s">
        <v>243</v>
      </c>
      <c r="F3" s="4"/>
      <c r="G3" s="4"/>
      <c r="I3" s="5"/>
      <c r="J3" s="4"/>
      <c r="K3" s="4"/>
      <c r="L3" s="5"/>
      <c r="M3" s="6"/>
      <c r="N3" s="6"/>
      <c r="O3" s="6"/>
      <c r="P3" s="4"/>
      <c r="Q3" s="7"/>
      <c r="R3" s="7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</row>
    <row r="4" spans="1:39" s="3" customFormat="1" ht="12.000000">
      <c r="F4" s="4"/>
      <c r="G4" s="4"/>
      <c r="I4" s="6"/>
      <c r="J4" s="4"/>
      <c r="K4" s="4"/>
      <c r="L4" s="5"/>
      <c r="M4" s="6"/>
      <c r="N4" s="6"/>
      <c r="O4" s="6"/>
      <c r="P4" s="4"/>
      <c r="Q4" s="7"/>
      <c r="R4" s="7"/>
      <c r="S4" s="83" t="s">
        <v>244</v>
      </c>
      <c r="T4" s="83" t="s">
        <v>244</v>
      </c>
      <c r="U4" s="83" t="s">
        <v>244</v>
      </c>
      <c r="V4" s="83" t="s">
        <v>245</v>
      </c>
      <c r="W4" s="83" t="s">
        <v>245</v>
      </c>
      <c r="X4" s="83" t="s">
        <v>245</v>
      </c>
      <c r="Y4" s="83" t="s">
        <v>245</v>
      </c>
      <c r="Z4" s="83" t="s">
        <v>245</v>
      </c>
      <c r="AA4" s="83" t="s">
        <v>245</v>
      </c>
      <c r="AB4" s="83" t="s">
        <v>245</v>
      </c>
      <c r="AC4" s="83" t="s">
        <v>245</v>
      </c>
      <c r="AD4" s="83" t="s">
        <v>245</v>
      </c>
      <c r="AE4" s="83" t="s">
        <v>245</v>
      </c>
      <c r="AF4" s="83" t="s">
        <v>245</v>
      </c>
      <c r="AG4" s="83" t="s">
        <v>245</v>
      </c>
      <c r="AH4" s="83" t="s">
        <v>245</v>
      </c>
      <c r="AI4" s="83" t="s">
        <v>245</v>
      </c>
      <c r="AJ4" s="83" t="s">
        <v>245</v>
      </c>
      <c r="AK4" s="83" t="s">
        <v>245</v>
      </c>
      <c r="AL4" s="83" t="s">
        <v>245</v>
      </c>
      <c r="AM4" s="83" t="s">
        <v>245</v>
      </c>
    </row>
    <row r="5" spans="1:39" s="3" customFormat="1" ht="12.000000">
      <c r="F5" s="15"/>
      <c r="G5" s="15"/>
      <c r="H5" s="15"/>
      <c r="I5" s="8"/>
      <c r="J5" s="15"/>
      <c r="K5" s="15"/>
      <c r="L5" s="8"/>
      <c r="M5" s="9"/>
      <c r="N5" s="9"/>
      <c r="O5" s="9"/>
      <c r="P5" s="15"/>
      <c r="Q5" s="7"/>
      <c r="R5" s="7"/>
      <c r="S5" s="83" t="s">
        <v>72</v>
      </c>
      <c r="T5" s="83" t="s">
        <v>74</v>
      </c>
      <c r="U5" s="83" t="s">
        <v>76</v>
      </c>
      <c r="V5" s="83" t="s">
        <v>78</v>
      </c>
      <c r="W5" s="83" t="s">
        <v>80</v>
      </c>
      <c r="X5" s="83" t="s">
        <v>82</v>
      </c>
      <c r="Y5" s="83" t="s">
        <v>84</v>
      </c>
      <c r="Z5" s="83" t="s">
        <v>86</v>
      </c>
      <c r="AA5" s="83" t="s">
        <v>88</v>
      </c>
      <c r="AB5" s="83" t="s">
        <v>90</v>
      </c>
      <c r="AC5" s="83" t="s">
        <v>92</v>
      </c>
      <c r="AD5" s="83" t="s">
        <v>94</v>
      </c>
      <c r="AE5" s="83" t="s">
        <v>96</v>
      </c>
      <c r="AF5" s="83" t="s">
        <v>98</v>
      </c>
      <c r="AG5" s="83" t="s">
        <v>100</v>
      </c>
      <c r="AH5" s="83" t="s">
        <v>102</v>
      </c>
      <c r="AI5" s="83" t="s">
        <v>104</v>
      </c>
      <c r="AJ5" s="83" t="s">
        <v>106</v>
      </c>
      <c r="AK5" s="83" t="s">
        <v>108</v>
      </c>
      <c r="AL5" s="83" t="s">
        <v>110</v>
      </c>
      <c r="AM5" s="83" t="s">
        <v>112</v>
      </c>
    </row>
    <row r="6" spans="1:39" s="3" customFormat="1" ht="12.000000">
      <c r="A6" s="111" t="s">
        <v>9</v>
      </c>
      <c r="B6" s="111" t="s">
        <v>10</v>
      </c>
      <c r="C6" s="111" t="s">
        <v>11</v>
      </c>
      <c r="D6" s="111" t="s">
        <v>12</v>
      </c>
      <c r="E6" s="112" t="s">
        <v>13</v>
      </c>
      <c r="F6" s="83" t="s">
        <v>0</v>
      </c>
      <c r="G6" s="83"/>
      <c r="H6" s="83" t="s">
        <v>4</v>
      </c>
      <c r="I6" s="113" t="s">
        <v>184</v>
      </c>
      <c r="J6" s="83" t="s">
        <v>40</v>
      </c>
      <c r="K6" s="83"/>
      <c r="L6" s="113" t="s">
        <v>186</v>
      </c>
      <c r="M6" s="115" t="s">
        <v>141</v>
      </c>
      <c r="N6" s="109" t="s">
        <v>187</v>
      </c>
      <c r="O6" s="109" t="s">
        <v>185</v>
      </c>
      <c r="P6" s="83" t="s">
        <v>3</v>
      </c>
      <c r="Q6" s="83" t="s">
        <v>139</v>
      </c>
      <c r="R6" s="7"/>
      <c r="S6" s="83" t="s">
        <v>73</v>
      </c>
      <c r="T6" s="83" t="s">
        <v>75</v>
      </c>
      <c r="U6" s="83" t="s">
        <v>77</v>
      </c>
      <c r="V6" s="83" t="s">
        <v>79</v>
      </c>
      <c r="W6" s="83" t="s">
        <v>81</v>
      </c>
      <c r="X6" s="83" t="s">
        <v>83</v>
      </c>
      <c r="Y6" s="83" t="s">
        <v>85</v>
      </c>
      <c r="Z6" s="83" t="s">
        <v>87</v>
      </c>
      <c r="AA6" s="83" t="s">
        <v>89</v>
      </c>
      <c r="AB6" s="83" t="s">
        <v>91</v>
      </c>
      <c r="AC6" s="83" t="s">
        <v>93</v>
      </c>
      <c r="AD6" s="83" t="s">
        <v>95</v>
      </c>
      <c r="AE6" s="83" t="s">
        <v>97</v>
      </c>
      <c r="AF6" s="83" t="s">
        <v>99</v>
      </c>
      <c r="AG6" s="83" t="s">
        <v>101</v>
      </c>
      <c r="AH6" s="83" t="s">
        <v>103</v>
      </c>
      <c r="AI6" s="83" t="s">
        <v>105</v>
      </c>
      <c r="AJ6" s="83" t="s">
        <v>107</v>
      </c>
      <c r="AK6" s="83" t="s">
        <v>109</v>
      </c>
      <c r="AL6" s="83" t="s">
        <v>111</v>
      </c>
      <c r="AM6" s="83" t="s">
        <v>113</v>
      </c>
    </row>
    <row r="7" spans="1:39" s="3" customFormat="1" ht="12.000000">
      <c r="A7" s="111"/>
      <c r="B7" s="111"/>
      <c r="C7" s="111"/>
      <c r="D7" s="111"/>
      <c r="E7" s="112"/>
      <c r="F7" s="83" t="s">
        <v>1</v>
      </c>
      <c r="G7" s="83" t="s">
        <v>2</v>
      </c>
      <c r="H7" s="83"/>
      <c r="I7" s="114"/>
      <c r="J7" s="83" t="s">
        <v>1</v>
      </c>
      <c r="K7" s="83" t="s">
        <v>2</v>
      </c>
      <c r="L7" s="114"/>
      <c r="M7" s="115"/>
      <c r="N7" s="110"/>
      <c r="O7" s="110"/>
      <c r="P7" s="83"/>
      <c r="Q7" s="83"/>
      <c r="R7" s="7"/>
      <c r="S7" s="83" t="s">
        <v>132</v>
      </c>
      <c r="T7" s="83" t="s">
        <v>133</v>
      </c>
      <c r="U7" s="83" t="s">
        <v>134</v>
      </c>
      <c r="V7" s="83" t="s">
        <v>114</v>
      </c>
      <c r="W7" s="83" t="s">
        <v>115</v>
      </c>
      <c r="X7" s="83" t="s">
        <v>116</v>
      </c>
      <c r="Y7" s="83" t="s">
        <v>117</v>
      </c>
      <c r="Z7" s="83" t="s">
        <v>118</v>
      </c>
      <c r="AA7" s="83" t="s">
        <v>119</v>
      </c>
      <c r="AB7" s="83" t="s">
        <v>120</v>
      </c>
      <c r="AC7" s="83" t="s">
        <v>121</v>
      </c>
      <c r="AD7" s="83" t="s">
        <v>122</v>
      </c>
      <c r="AE7" s="83" t="s">
        <v>123</v>
      </c>
      <c r="AF7" s="83" t="s">
        <v>124</v>
      </c>
      <c r="AG7" s="83" t="s">
        <v>125</v>
      </c>
      <c r="AH7" s="83" t="s">
        <v>126</v>
      </c>
      <c r="AI7" s="83" t="s">
        <v>127</v>
      </c>
      <c r="AJ7" s="83" t="s">
        <v>128</v>
      </c>
      <c r="AK7" s="83" t="s">
        <v>129</v>
      </c>
      <c r="AL7" s="83" t="s">
        <v>130</v>
      </c>
      <c r="AM7" s="83" t="s">
        <v>131</v>
      </c>
    </row>
    <row r="8" spans="1:39">
      <c r="A8" s="16" t="s">
        <v>213</v>
      </c>
      <c r="B8" s="16"/>
      <c r="C8" s="16"/>
      <c r="D8" s="16"/>
      <c r="E8" s="16"/>
      <c r="F8" s="22">
        <f>MIN(F9,F56)</f>
        <v>43806</v>
      </c>
      <c r="G8" s="22">
        <f>MAX(G9,G56)</f>
        <v>43955</v>
      </c>
      <c r="H8" s="21"/>
      <c r="I8" s="23"/>
      <c r="J8" s="24"/>
      <c r="K8" s="24"/>
      <c r="L8" s="23"/>
      <c r="M8" s="25">
        <f>SUM(M9,M56)</f>
        <v>100</v>
      </c>
      <c r="N8" s="79">
        <f>SUM(N9,N56)</f>
        <v>50.8760869565217</v>
      </c>
      <c r="O8" s="79">
        <f>SUM(O9,O56)</f>
        <v>13.384</v>
      </c>
      <c r="P8" s="24"/>
      <c r="Q8" s="24"/>
      <c r="R8" s="11"/>
      <c r="S8" s="87"/>
      <c r="T8" s="87"/>
      <c r="U8" s="87"/>
      <c r="V8" s="87"/>
      <c r="W8" s="87"/>
      <c r="X8" s="87"/>
      <c r="Y8" s="87"/>
      <c r="Z8" s="87"/>
      <c r="AA8" s="87"/>
      <c r="AB8" s="87"/>
      <c r="AC8" s="87"/>
      <c r="AD8" s="87"/>
      <c r="AE8" s="87"/>
      <c r="AF8" s="87"/>
      <c r="AG8" s="87"/>
      <c r="AH8" s="87"/>
      <c r="AI8" s="87"/>
      <c r="AJ8" s="87"/>
      <c r="AK8" s="87"/>
      <c r="AL8" s="87"/>
      <c r="AM8" s="87"/>
    </row>
    <row r="9" spans="1:39">
      <c r="A9" s="43" t="s">
        <v>135</v>
      </c>
      <c r="B9" s="45" t="s">
        <v>53</v>
      </c>
      <c r="C9" s="45"/>
      <c r="D9" s="45"/>
      <c r="E9" s="45"/>
      <c r="F9" s="85">
        <f>MIN(F10,F13,F18,F22,F40,F49,F53)</f>
        <v>43806</v>
      </c>
      <c r="G9" s="85">
        <f>MAX(G10,G13,G18,G22,G40,G49,G53)</f>
        <v>43955</v>
      </c>
      <c r="H9" s="47"/>
      <c r="I9" s="48"/>
      <c r="J9" s="46"/>
      <c r="K9" s="46"/>
      <c r="L9" s="48"/>
      <c r="M9" s="49">
        <f>SUM(M53,M49,M40,M22,M18,M13,M10)</f>
        <v>40</v>
      </c>
      <c r="N9" s="80">
        <f>SUM(N53,N49,N40,N22,N18,N13,N10)</f>
        <v>15.8760869565217</v>
      </c>
      <c r="O9" s="80">
        <f>SUM(O53,O49,O40,O22,O18,O13,O10)</f>
        <v>10.584</v>
      </c>
      <c r="P9" s="46"/>
      <c r="Q9" s="46"/>
      <c r="S9" s="86"/>
      <c r="T9" s="86"/>
      <c r="U9" s="86"/>
      <c r="V9" s="86"/>
      <c r="W9" s="86"/>
      <c r="X9" s="86"/>
      <c r="Y9" s="86"/>
      <c r="Z9" s="86"/>
      <c r="AA9" s="86"/>
      <c r="AB9" s="86"/>
      <c r="AC9" s="86"/>
      <c r="AD9" s="86"/>
      <c r="AE9" s="86"/>
      <c r="AF9" s="86"/>
      <c r="AG9" s="86"/>
      <c r="AH9" s="86"/>
      <c r="AI9" s="86"/>
      <c r="AJ9" s="86"/>
      <c r="AK9" s="86"/>
      <c r="AL9" s="86"/>
      <c r="AM9" s="86"/>
    </row>
    <row r="10" spans="1:39">
      <c r="A10" s="43" t="s">
        <v>136</v>
      </c>
      <c r="B10" s="20"/>
      <c r="C10" s="17" t="s">
        <v>54</v>
      </c>
      <c r="D10" s="17"/>
      <c r="E10" s="17"/>
      <c r="F10" s="84">
        <f>MIN(F11)</f>
        <v>43813</v>
      </c>
      <c r="G10" s="84">
        <f>MAX(G11)</f>
        <v>43814</v>
      </c>
      <c r="H10" s="26"/>
      <c r="I10" s="28"/>
      <c r="J10" s="27"/>
      <c r="K10" s="27"/>
      <c r="L10" s="28"/>
      <c r="M10" s="29">
        <f>SUM(M11)</f>
        <v>2</v>
      </c>
      <c r="N10" s="81">
        <f>SUM(N11)</f>
        <v>2</v>
      </c>
      <c r="O10" s="81">
        <f>SUM(O11)</f>
        <v>2</v>
      </c>
      <c r="P10" s="27"/>
      <c r="Q10" s="27"/>
      <c r="S10" s="88"/>
      <c r="T10" s="88"/>
      <c r="U10" s="88"/>
      <c r="V10" s="88"/>
      <c r="W10" s="88"/>
      <c r="X10" s="88"/>
      <c r="Y10" s="88"/>
      <c r="Z10" s="88"/>
      <c r="AA10" s="88"/>
      <c r="AB10" s="88"/>
      <c r="AC10" s="88"/>
      <c r="AD10" s="88"/>
      <c r="AE10" s="88"/>
      <c r="AF10" s="88"/>
      <c r="AG10" s="88"/>
      <c r="AH10" s="88"/>
      <c r="AI10" s="88"/>
      <c r="AJ10" s="88"/>
      <c r="AK10" s="88"/>
      <c r="AL10" s="88"/>
      <c r="AM10" s="88"/>
    </row>
    <row r="11" spans="1:39">
      <c r="A11" s="43" t="s">
        <v>142</v>
      </c>
      <c r="B11" s="20"/>
      <c r="C11" s="20"/>
      <c r="D11" s="18" t="s">
        <v>55</v>
      </c>
      <c r="E11" s="18"/>
      <c r="F11" s="40">
        <f>MIN(F12)</f>
        <v>43813</v>
      </c>
      <c r="G11" s="40">
        <f>MAX(G12)</f>
        <v>43814</v>
      </c>
      <c r="H11" s="30"/>
      <c r="I11" s="32"/>
      <c r="J11" s="31"/>
      <c r="K11" s="31"/>
      <c r="L11" s="32"/>
      <c r="M11" s="33">
        <f>SUM(M12)</f>
        <v>2</v>
      </c>
      <c r="N11" s="82">
        <f>SUM(N12)</f>
        <v>2</v>
      </c>
      <c r="O11" s="82">
        <f>SUM(O12)</f>
        <v>2</v>
      </c>
      <c r="P11" s="31"/>
      <c r="Q11" s="31"/>
      <c r="S11" s="89"/>
      <c r="T11" s="89"/>
      <c r="U11" s="89"/>
      <c r="V11" s="89"/>
      <c r="W11" s="89"/>
      <c r="X11" s="89"/>
      <c r="Y11" s="89"/>
      <c r="Z11" s="89"/>
      <c r="AA11" s="89"/>
      <c r="AB11" s="89"/>
      <c r="AC11" s="89"/>
      <c r="AD11" s="89"/>
      <c r="AE11" s="89"/>
      <c r="AF11" s="89"/>
      <c r="AG11" s="89"/>
      <c r="AH11" s="89"/>
      <c r="AI11" s="89"/>
      <c r="AJ11" s="89"/>
      <c r="AK11" s="89"/>
      <c r="AL11" s="89"/>
      <c r="AM11" s="89"/>
    </row>
    <row r="12" spans="1:39">
      <c r="A12" s="43" t="s">
        <v>137</v>
      </c>
      <c r="B12" s="20"/>
      <c r="C12" s="19"/>
      <c r="D12" s="19"/>
      <c r="E12" s="19" t="s">
        <v>14</v>
      </c>
      <c r="F12" s="35">
        <v>43813</v>
      </c>
      <c r="G12" s="35">
        <v>43814</v>
      </c>
      <c r="H12" s="34">
        <f>NETWORKDAYS(F12,G12,기타!$B$2:$B$6)</f>
        <v>0</v>
      </c>
      <c r="I12" s="36">
        <f>IF($F12*1&gt;$B$3*1,0,IF($G12*1&lt;$B$3*1,1,NETWORKDAYS($F12,$B$3,기타!$B$2:$B$6)/$H12))</f>
        <v>1</v>
      </c>
      <c r="J12" s="35"/>
      <c r="K12" s="35"/>
      <c r="L12" s="37">
        <v>1</v>
      </c>
      <c r="M12" s="38">
        <v>2</v>
      </c>
      <c r="N12" s="78">
        <f>I12*M12</f>
        <v>2</v>
      </c>
      <c r="O12" s="78">
        <f>M12*L12</f>
        <v>2</v>
      </c>
      <c r="P12" s="39" t="str">
        <f>IF($L12=1,"완료",IF($F12*1&gt;$B$3*1,"-",IF($G12*1&lt;$B$3*1,"지연","진행중")))</f>
        <v>완료</v>
      </c>
      <c r="Q12" s="39"/>
      <c r="S12" s="44"/>
      <c r="T12" s="44"/>
      <c r="U12" s="44"/>
      <c r="V12" s="44"/>
      <c r="W12" s="44"/>
      <c r="X12" s="44"/>
      <c r="Y12" s="44"/>
      <c r="Z12" s="44"/>
      <c r="AA12" s="44"/>
      <c r="AB12" s="44"/>
      <c r="AC12" s="44"/>
      <c r="AD12" s="44"/>
      <c r="AE12" s="44"/>
      <c r="AF12" s="44"/>
      <c r="AG12" s="44"/>
      <c r="AH12" s="44"/>
      <c r="AI12" s="44"/>
      <c r="AJ12" s="44"/>
      <c r="AK12" s="44"/>
      <c r="AL12" s="44"/>
      <c r="AM12" s="44"/>
    </row>
    <row r="13" spans="1:39">
      <c r="A13" s="43" t="s">
        <v>143</v>
      </c>
      <c r="B13" s="20"/>
      <c r="C13" s="17" t="s">
        <v>56</v>
      </c>
      <c r="D13" s="17"/>
      <c r="E13" s="17"/>
      <c r="F13" s="84">
        <f>MIN(F14)</f>
        <v>43810</v>
      </c>
      <c r="G13" s="84">
        <f>MAX(G14)</f>
        <v>43817</v>
      </c>
      <c r="H13" s="26"/>
      <c r="I13" s="28"/>
      <c r="J13" s="27"/>
      <c r="K13" s="27"/>
      <c r="L13" s="28"/>
      <c r="M13" s="29">
        <f>SUM(M14)</f>
        <v>5</v>
      </c>
      <c r="N13" s="81">
        <f>SUM(N14)</f>
        <v>5</v>
      </c>
      <c r="O13" s="81">
        <f>SUM(O14)</f>
        <v>5</v>
      </c>
      <c r="P13" s="27"/>
      <c r="Q13" s="27"/>
      <c r="S13" s="88"/>
      <c r="T13" s="88"/>
      <c r="U13" s="88"/>
      <c r="V13" s="88"/>
      <c r="W13" s="88"/>
      <c r="X13" s="88"/>
      <c r="Y13" s="88"/>
      <c r="Z13" s="88"/>
      <c r="AA13" s="88"/>
      <c r="AB13" s="88"/>
      <c r="AC13" s="88"/>
      <c r="AD13" s="88"/>
      <c r="AE13" s="88"/>
      <c r="AF13" s="88"/>
      <c r="AG13" s="88"/>
      <c r="AH13" s="88"/>
      <c r="AI13" s="88"/>
      <c r="AJ13" s="88"/>
      <c r="AK13" s="88"/>
      <c r="AL13" s="88"/>
      <c r="AM13" s="88"/>
    </row>
    <row r="14" spans="1:39">
      <c r="A14" s="43" t="s">
        <v>144</v>
      </c>
      <c r="B14" s="20"/>
      <c r="C14" s="20"/>
      <c r="D14" s="18" t="s">
        <v>62</v>
      </c>
      <c r="E14" s="18"/>
      <c r="F14" s="40">
        <f>MIN(F15:F17)</f>
        <v>43810</v>
      </c>
      <c r="G14" s="40">
        <f>MAX(G15:G17)</f>
        <v>43817</v>
      </c>
      <c r="H14" s="30"/>
      <c r="I14" s="32"/>
      <c r="J14" s="31"/>
      <c r="K14" s="31"/>
      <c r="L14" s="32"/>
      <c r="M14" s="33">
        <f>SUM(M15:M17)</f>
        <v>5</v>
      </c>
      <c r="N14" s="82">
        <f>SUM(N15:N17)</f>
        <v>5</v>
      </c>
      <c r="O14" s="82">
        <f>SUM(O15:O17)</f>
        <v>5</v>
      </c>
      <c r="P14" s="31"/>
      <c r="Q14" s="31"/>
      <c r="S14" s="89"/>
      <c r="T14" s="89"/>
      <c r="U14" s="89"/>
      <c r="V14" s="89"/>
      <c r="W14" s="89"/>
      <c r="X14" s="89"/>
      <c r="Y14" s="89"/>
      <c r="Z14" s="89"/>
      <c r="AA14" s="89"/>
      <c r="AB14" s="89"/>
      <c r="AC14" s="89"/>
      <c r="AD14" s="89"/>
      <c r="AE14" s="89"/>
      <c r="AF14" s="89"/>
      <c r="AG14" s="89"/>
      <c r="AH14" s="89"/>
      <c r="AI14" s="89"/>
      <c r="AJ14" s="89"/>
      <c r="AK14" s="89"/>
      <c r="AL14" s="89"/>
      <c r="AM14" s="89"/>
    </row>
    <row r="15" spans="1:39">
      <c r="A15" s="43" t="s">
        <v>145</v>
      </c>
      <c r="B15" s="20"/>
      <c r="C15" s="19"/>
      <c r="D15" s="19"/>
      <c r="E15" s="19" t="s">
        <v>16</v>
      </c>
      <c r="F15" s="35">
        <v>43810</v>
      </c>
      <c r="G15" s="35">
        <v>43811</v>
      </c>
      <c r="H15" s="34">
        <f>NETWORKDAYS(F15,G15,기타!$B$2:$B$6)</f>
        <v>2</v>
      </c>
      <c r="I15" s="36">
        <f>IF($F15*1&gt;$B$3*1,0,IF($G15*1&lt;$B$3*1,1,NETWORKDAYS($F15,$B$3,기타!$B$2:$B$6)/$H15))</f>
        <v>1</v>
      </c>
      <c r="J15" s="39"/>
      <c r="K15" s="39"/>
      <c r="L15" s="36">
        <v>1</v>
      </c>
      <c r="M15" s="38">
        <v>1.6</v>
      </c>
      <c r="N15" s="78">
        <f>I15*M15</f>
        <v>1.6</v>
      </c>
      <c r="O15" s="78">
        <f>M15*L15</f>
        <v>1.6</v>
      </c>
      <c r="P15" s="39" t="str">
        <f>IF($L15=1,"완료",IF($F15*1&gt;$B$3*1,"-",IF($G15*1&lt;$B$3*1,"지연","진행중")))</f>
        <v>완료</v>
      </c>
      <c r="Q15" s="39"/>
      <c r="S15" s="44"/>
      <c r="T15" s="44"/>
      <c r="U15" s="44"/>
      <c r="V15" s="44"/>
      <c r="W15" s="44"/>
      <c r="X15" s="44"/>
      <c r="Y15" s="44"/>
      <c r="Z15" s="44"/>
      <c r="AA15" s="44"/>
      <c r="AB15" s="44"/>
      <c r="AC15" s="44"/>
      <c r="AD15" s="44"/>
      <c r="AE15" s="44"/>
      <c r="AF15" s="44"/>
      <c r="AG15" s="44"/>
      <c r="AH15" s="44"/>
      <c r="AI15" s="44"/>
      <c r="AJ15" s="44"/>
      <c r="AK15" s="44"/>
      <c r="AL15" s="44"/>
      <c r="AM15" s="44"/>
    </row>
    <row r="16" spans="1:39">
      <c r="A16" s="43" t="s">
        <v>146</v>
      </c>
      <c r="B16" s="20"/>
      <c r="C16" s="19"/>
      <c r="D16" s="19"/>
      <c r="E16" s="19" t="s">
        <v>15</v>
      </c>
      <c r="F16" s="35">
        <v>43812</v>
      </c>
      <c r="G16" s="35">
        <v>43812</v>
      </c>
      <c r="H16" s="34">
        <f>NETWORKDAYS(F16,G16,기타!$B$2:$B$6)</f>
        <v>1</v>
      </c>
      <c r="I16" s="36">
        <f>IF($F16*1&gt;$B$3*1,0,IF($G16*1&lt;$B$3*1,1,NETWORKDAYS($F16,$B$3,기타!$B$2:$B$6)/$H16))</f>
        <v>1</v>
      </c>
      <c r="J16" s="39"/>
      <c r="K16" s="39"/>
      <c r="L16" s="36">
        <v>1</v>
      </c>
      <c r="M16" s="38">
        <v>1.7</v>
      </c>
      <c r="N16" s="78">
        <f>I16*M16</f>
        <v>1.7</v>
      </c>
      <c r="O16" s="78">
        <f>M16*L16</f>
        <v>1.7</v>
      </c>
      <c r="P16" s="39" t="str">
        <f>IF($L16=1,"완료",IF($F16*1&gt;$B$3*1,"-",IF($G16*1&lt;$B$3*1,"지연","진행중")))</f>
        <v>완료</v>
      </c>
      <c r="Q16" s="39"/>
      <c r="S16" s="44"/>
      <c r="T16" s="44"/>
      <c r="U16" s="44"/>
      <c r="V16" s="44"/>
      <c r="W16" s="44"/>
      <c r="X16" s="44"/>
      <c r="Y16" s="44"/>
      <c r="Z16" s="44"/>
      <c r="AA16" s="44"/>
      <c r="AB16" s="44"/>
      <c r="AC16" s="44"/>
      <c r="AD16" s="44"/>
      <c r="AE16" s="44"/>
      <c r="AF16" s="44"/>
      <c r="AG16" s="44"/>
      <c r="AH16" s="44"/>
      <c r="AI16" s="44"/>
      <c r="AJ16" s="44"/>
      <c r="AK16" s="44"/>
      <c r="AL16" s="44"/>
      <c r="AM16" s="44"/>
    </row>
    <row r="17" spans="1:39">
      <c r="A17" s="43" t="s">
        <v>138</v>
      </c>
      <c r="B17" s="20"/>
      <c r="C17" s="19"/>
      <c r="D17" s="19"/>
      <c r="E17" s="19" t="s">
        <v>36</v>
      </c>
      <c r="F17" s="35">
        <v>43813</v>
      </c>
      <c r="G17" s="35">
        <v>43817</v>
      </c>
      <c r="H17" s="34">
        <f>NETWORKDAYS(F17,G17,기타!$B$2:$B$6)</f>
        <v>3</v>
      </c>
      <c r="I17" s="36">
        <f>IF($F17*1&gt;$B$3*1,0,IF($G17*1&lt;$B$3*1,1,NETWORKDAYS($F17,$B$3,기타!$B$2:$B$6)/$H17))</f>
        <v>1</v>
      </c>
      <c r="J17" s="39"/>
      <c r="K17" s="39"/>
      <c r="L17" s="36">
        <v>1</v>
      </c>
      <c r="M17" s="38">
        <v>1.7</v>
      </c>
      <c r="N17" s="78">
        <f>I17*M17</f>
        <v>1.7</v>
      </c>
      <c r="O17" s="78">
        <f>M17*L17</f>
        <v>1.7</v>
      </c>
      <c r="P17" s="39" t="str">
        <f>IF($L17=1,"완료",IF($F17*1&gt;$B$3*1,"-",IF($G17*1&lt;$B$3*1,"지연","진행중")))</f>
        <v>완료</v>
      </c>
      <c r="Q17" s="39"/>
      <c r="S17" s="44"/>
      <c r="T17" s="44"/>
      <c r="U17" s="44"/>
      <c r="V17" s="44"/>
      <c r="W17" s="44"/>
      <c r="X17" s="44"/>
      <c r="Y17" s="44"/>
      <c r="Z17" s="44"/>
      <c r="AA17" s="44"/>
      <c r="AB17" s="44"/>
      <c r="AC17" s="44"/>
      <c r="AD17" s="44"/>
      <c r="AE17" s="44"/>
      <c r="AF17" s="44"/>
      <c r="AG17" s="44"/>
      <c r="AH17" s="44"/>
      <c r="AI17" s="44"/>
      <c r="AJ17" s="44"/>
      <c r="AK17" s="44"/>
      <c r="AL17" s="44"/>
      <c r="AM17" s="44"/>
    </row>
    <row r="18" spans="1:39">
      <c r="A18" s="43" t="s">
        <v>147</v>
      </c>
      <c r="B18" s="20"/>
      <c r="C18" s="17" t="s">
        <v>57</v>
      </c>
      <c r="D18" s="17"/>
      <c r="E18" s="17"/>
      <c r="F18" s="84">
        <f>MIN(F19)</f>
        <v>43820</v>
      </c>
      <c r="G18" s="84">
        <f>MAX(G19)</f>
        <v>43826</v>
      </c>
      <c r="H18" s="26"/>
      <c r="I18" s="28"/>
      <c r="J18" s="27"/>
      <c r="K18" s="27"/>
      <c r="L18" s="28"/>
      <c r="M18" s="29">
        <f>SUM(M19)</f>
        <v>5</v>
      </c>
      <c r="N18" s="81">
        <f>SUM(N19)</f>
        <v>5</v>
      </c>
      <c r="O18" s="81">
        <f>SUM(O19)</f>
        <v>3.5</v>
      </c>
      <c r="P18" s="27"/>
      <c r="Q18" s="27"/>
      <c r="S18" s="88"/>
      <c r="T18" s="88"/>
      <c r="U18" s="88"/>
      <c r="V18" s="88"/>
      <c r="W18" s="88"/>
      <c r="X18" s="88"/>
      <c r="Y18" s="88"/>
      <c r="Z18" s="88"/>
      <c r="AA18" s="88"/>
      <c r="AB18" s="88"/>
      <c r="AC18" s="88"/>
      <c r="AD18" s="88"/>
      <c r="AE18" s="88"/>
      <c r="AF18" s="88"/>
      <c r="AG18" s="88"/>
      <c r="AH18" s="88"/>
      <c r="AI18" s="88"/>
      <c r="AJ18" s="88"/>
      <c r="AK18" s="88"/>
      <c r="AL18" s="88"/>
      <c r="AM18" s="88"/>
    </row>
    <row r="19" spans="1:39">
      <c r="A19" s="43" t="s">
        <v>148</v>
      </c>
      <c r="B19" s="20"/>
      <c r="C19" s="20"/>
      <c r="D19" s="18" t="s">
        <v>63</v>
      </c>
      <c r="E19" s="18"/>
      <c r="F19" s="40">
        <f>MIN(F20:F21)</f>
        <v>43820</v>
      </c>
      <c r="G19" s="40">
        <f>MAX(G20:G21)</f>
        <v>43826</v>
      </c>
      <c r="H19" s="30"/>
      <c r="I19" s="32"/>
      <c r="J19" s="31"/>
      <c r="K19" s="31"/>
      <c r="L19" s="32"/>
      <c r="M19" s="33">
        <f>SUM(M20:M21)</f>
        <v>5</v>
      </c>
      <c r="N19" s="82">
        <f>SUM(N20:N21)</f>
        <v>5</v>
      </c>
      <c r="O19" s="82">
        <f>SUM(O20:O21)</f>
        <v>3.5</v>
      </c>
      <c r="P19" s="31"/>
      <c r="Q19" s="31"/>
      <c r="S19" s="89"/>
      <c r="T19" s="89"/>
      <c r="U19" s="89"/>
      <c r="V19" s="89"/>
      <c r="W19" s="89"/>
      <c r="X19" s="89"/>
      <c r="Y19" s="89"/>
      <c r="Z19" s="89"/>
      <c r="AA19" s="89"/>
      <c r="AB19" s="89"/>
      <c r="AC19" s="89"/>
      <c r="AD19" s="89"/>
      <c r="AE19" s="89"/>
      <c r="AF19" s="89"/>
      <c r="AG19" s="89"/>
      <c r="AH19" s="89"/>
      <c r="AI19" s="89"/>
      <c r="AJ19" s="89"/>
      <c r="AK19" s="89"/>
      <c r="AL19" s="89"/>
      <c r="AM19" s="89"/>
    </row>
    <row r="20" spans="1:39">
      <c r="A20" s="43" t="s">
        <v>149</v>
      </c>
      <c r="B20" s="20"/>
      <c r="C20" s="19"/>
      <c r="D20" s="19"/>
      <c r="E20" s="19" t="s">
        <v>39</v>
      </c>
      <c r="F20" s="35">
        <v>43820</v>
      </c>
      <c r="G20" s="35">
        <v>43826</v>
      </c>
      <c r="H20" s="34">
        <f>NETWORKDAYS(F20,G20,기타!$B$2:$B$6)</f>
        <v>4</v>
      </c>
      <c r="I20" s="36">
        <f>IF($F20*1&gt;$B$3*1,0,IF($G20*1&lt;$B$3*1,1,NETWORKDAYS($F20,$B$3,기타!$B$2:$B$6)/$H20))</f>
        <v>1</v>
      </c>
      <c r="J20" s="39"/>
      <c r="K20" s="39"/>
      <c r="L20" s="36">
        <v>1</v>
      </c>
      <c r="M20" s="38">
        <v>2.5</v>
      </c>
      <c r="N20" s="78">
        <f>I20*M20</f>
        <v>2.5</v>
      </c>
      <c r="O20" s="78">
        <f>M20*L20</f>
        <v>2.5</v>
      </c>
      <c r="P20" s="39" t="str">
        <f>IF($L20=1,"완료",IF($F20*1&gt;$B$3*1,"-",IF($G20*1&lt;$B$3*1,"지연","진행중")))</f>
        <v>완료</v>
      </c>
      <c r="Q20" s="39"/>
      <c r="S20" s="44"/>
      <c r="T20" s="44"/>
      <c r="U20" s="44"/>
      <c r="V20" s="44"/>
      <c r="W20" s="44"/>
      <c r="X20" s="44"/>
      <c r="Y20" s="44"/>
      <c r="Z20" s="44"/>
      <c r="AA20" s="44"/>
      <c r="AB20" s="44"/>
      <c r="AC20" s="44"/>
      <c r="AD20" s="44"/>
      <c r="AE20" s="44"/>
      <c r="AF20" s="44"/>
      <c r="AG20" s="44"/>
      <c r="AH20" s="44"/>
      <c r="AI20" s="44"/>
      <c r="AJ20" s="44"/>
      <c r="AK20" s="44"/>
      <c r="AL20" s="44"/>
      <c r="AM20" s="44"/>
    </row>
    <row r="21" spans="1:39">
      <c r="A21" s="43" t="s">
        <v>150</v>
      </c>
      <c r="B21" s="20"/>
      <c r="C21" s="19"/>
      <c r="D21" s="19"/>
      <c r="E21" s="19" t="s">
        <v>17</v>
      </c>
      <c r="F21" s="35">
        <v>43820</v>
      </c>
      <c r="G21" s="35">
        <v>43498</v>
      </c>
      <c r="H21" s="34">
        <f>NETWORKDAYS(F21,G21,기타!$B$2:$B$6)</f>
        <v>-230</v>
      </c>
      <c r="I21" s="36">
        <f>IF($F21*1&gt;$B$3*1,0,IF($G21*1&lt;$B$3*1,1,NETWORKDAYS($F21,$B$3,기타!$B$2:$B$6)/$H21))</f>
        <v>1</v>
      </c>
      <c r="J21" s="39"/>
      <c r="K21" s="39"/>
      <c r="L21" s="36">
        <v>0.4</v>
      </c>
      <c r="M21" s="38">
        <v>2.5</v>
      </c>
      <c r="N21" s="78">
        <f>I21*M21</f>
        <v>2.5</v>
      </c>
      <c r="O21" s="78">
        <f>M21*L21</f>
        <v>1</v>
      </c>
      <c r="P21" s="39" t="str">
        <f>IF($L21=1,"완료",IF($F21*1&gt;$B$3*1,"-",IF($G21*1&lt;$B$3*1,"지연","진행중")))</f>
        <v>지연</v>
      </c>
      <c r="Q21" s="39"/>
      <c r="S21" s="44"/>
      <c r="T21" s="44"/>
      <c r="U21" s="44"/>
      <c r="V21" s="44"/>
      <c r="W21" s="44"/>
      <c r="X21" s="44"/>
      <c r="Y21" s="44"/>
      <c r="Z21" s="44"/>
      <c r="AA21" s="44"/>
      <c r="AB21" s="44"/>
      <c r="AC21" s="44"/>
      <c r="AD21" s="44"/>
      <c r="AE21" s="44"/>
      <c r="AF21" s="44"/>
      <c r="AG21" s="44"/>
      <c r="AH21" s="44"/>
      <c r="AI21" s="44"/>
      <c r="AJ21" s="44"/>
      <c r="AK21" s="44"/>
      <c r="AL21" s="44"/>
      <c r="AM21" s="44"/>
    </row>
    <row r="22" spans="1:39">
      <c r="A22" s="43" t="s">
        <v>151</v>
      </c>
      <c r="B22" s="20"/>
      <c r="C22" s="17" t="s">
        <v>58</v>
      </c>
      <c r="D22" s="17"/>
      <c r="E22" s="17"/>
      <c r="F22" s="84">
        <f>MIN(F23,F27,F30,F32,F35)</f>
        <v>43806</v>
      </c>
      <c r="G22" s="84">
        <f>MAX(G23,G27,G30,G32,G35)</f>
        <v>43955</v>
      </c>
      <c r="H22" s="26"/>
      <c r="I22" s="28"/>
      <c r="J22" s="27"/>
      <c r="K22" s="27"/>
      <c r="L22" s="28"/>
      <c r="M22" s="29">
        <f>SUM(M35,M32,M30,M27,M23)</f>
        <v>10</v>
      </c>
      <c r="N22" s="81">
        <f>SUM(N35,N32,N30,N27,N23)</f>
        <v>2.67608695652174</v>
      </c>
      <c r="O22" s="81">
        <f>SUM(O35,O32,O30,O27,O23)</f>
        <v>0.084</v>
      </c>
      <c r="P22" s="27"/>
      <c r="Q22" s="27"/>
      <c r="S22" s="88"/>
      <c r="T22" s="88"/>
      <c r="U22" s="88"/>
      <c r="V22" s="88"/>
      <c r="W22" s="88"/>
      <c r="X22" s="88"/>
      <c r="Y22" s="88"/>
      <c r="Z22" s="88"/>
      <c r="AA22" s="88"/>
      <c r="AB22" s="88"/>
      <c r="AC22" s="88"/>
      <c r="AD22" s="88"/>
      <c r="AE22" s="88"/>
      <c r="AF22" s="88"/>
      <c r="AG22" s="88"/>
      <c r="AH22" s="88"/>
      <c r="AI22" s="88"/>
      <c r="AJ22" s="88"/>
      <c r="AK22" s="88"/>
      <c r="AL22" s="88"/>
      <c r="AM22" s="88"/>
    </row>
    <row r="23" spans="1:39">
      <c r="A23" s="43" t="s">
        <v>152</v>
      </c>
      <c r="B23" s="20"/>
      <c r="C23" s="20"/>
      <c r="D23" s="18" t="s">
        <v>64</v>
      </c>
      <c r="E23" s="18"/>
      <c r="F23" s="40">
        <f>MIN(F24:F26)</f>
        <v>43820</v>
      </c>
      <c r="G23" s="40">
        <f>MAX(G24:G26)</f>
        <v>43954</v>
      </c>
      <c r="H23" s="30"/>
      <c r="I23" s="32"/>
      <c r="J23" s="31"/>
      <c r="K23" s="31"/>
      <c r="L23" s="32"/>
      <c r="M23" s="33">
        <f>SUM(M24:M26)</f>
        <v>2</v>
      </c>
      <c r="N23" s="82">
        <f>SUM(N24:N26)</f>
        <v>0.176086956521739</v>
      </c>
      <c r="O23" s="82">
        <f>SUM(O24:O26)</f>
        <v>0.084</v>
      </c>
      <c r="P23" s="31"/>
      <c r="Q23" s="31"/>
      <c r="S23" s="89"/>
      <c r="T23" s="89"/>
      <c r="U23" s="89"/>
      <c r="V23" s="89"/>
      <c r="W23" s="89"/>
      <c r="X23" s="89"/>
      <c r="Y23" s="89"/>
      <c r="Z23" s="89"/>
      <c r="AA23" s="89"/>
      <c r="AB23" s="89"/>
      <c r="AC23" s="89"/>
      <c r="AD23" s="89"/>
      <c r="AE23" s="89"/>
      <c r="AF23" s="89"/>
      <c r="AG23" s="89"/>
      <c r="AH23" s="89"/>
      <c r="AI23" s="89"/>
      <c r="AJ23" s="89"/>
      <c r="AK23" s="89"/>
      <c r="AL23" s="89"/>
      <c r="AM23" s="89"/>
    </row>
    <row r="24" spans="1:39">
      <c r="A24" s="43" t="s">
        <v>153</v>
      </c>
      <c r="B24" s="20"/>
      <c r="C24" s="20"/>
      <c r="D24" s="19"/>
      <c r="E24" s="19" t="s">
        <v>18</v>
      </c>
      <c r="F24" s="35">
        <v>43820</v>
      </c>
      <c r="G24" s="35">
        <v>43954</v>
      </c>
      <c r="H24" s="34">
        <f>NETWORKDAYS(F24,G24,기타!$B$2:$B$6)</f>
        <v>92</v>
      </c>
      <c r="I24" s="36">
        <f>IF($F24*1&gt;$B$3*1,0,IF($G24*1&lt;$B$3*1,1,NETWORKDAYS($F24,$B$3,기타!$B$2:$B$6)/$H24))</f>
        <v>0.293478260869565</v>
      </c>
      <c r="J24" s="39"/>
      <c r="K24" s="39"/>
      <c r="L24" s="36">
        <v>0.14</v>
      </c>
      <c r="M24" s="38">
        <v>0.6</v>
      </c>
      <c r="N24" s="78">
        <f>I24*M24</f>
        <v>0.176086956521739</v>
      </c>
      <c r="O24" s="78">
        <f>M24*L24</f>
        <v>0.084</v>
      </c>
      <c r="P24" s="39" t="str">
        <f>IF($L24=1,"완료",IF($F24*1&gt;$B$3*1,"-",IF($G24*1&lt;$B$3*1,"지연","진행중")))</f>
        <v>진행중</v>
      </c>
      <c r="Q24" s="39"/>
      <c r="S24" s="44"/>
      <c r="T24" s="44"/>
      <c r="U24" s="44"/>
      <c r="V24" s="44"/>
      <c r="W24" s="44"/>
      <c r="X24" s="44"/>
      <c r="Y24" s="44"/>
      <c r="Z24" s="44"/>
      <c r="AA24" s="44"/>
      <c r="AB24" s="44"/>
      <c r="AC24" s="44"/>
      <c r="AD24" s="44"/>
      <c r="AE24" s="44"/>
      <c r="AF24" s="44"/>
      <c r="AG24" s="44"/>
      <c r="AH24" s="44"/>
      <c r="AI24" s="44"/>
      <c r="AJ24" s="44"/>
      <c r="AK24" s="44"/>
      <c r="AL24" s="44"/>
      <c r="AM24" s="44"/>
    </row>
    <row r="25" spans="1:39">
      <c r="A25" s="43" t="s">
        <v>154</v>
      </c>
      <c r="B25" s="20"/>
      <c r="C25" s="20"/>
      <c r="D25" s="19"/>
      <c r="E25" s="19" t="s">
        <v>19</v>
      </c>
      <c r="F25" s="35">
        <v>43862</v>
      </c>
      <c r="G25" s="35">
        <v>43919</v>
      </c>
      <c r="H25" s="34">
        <f>NETWORKDAYS(F25,G25,기타!$B$2:$B$6)</f>
        <v>40</v>
      </c>
      <c r="I25" s="36">
        <f>IF($F25*1&gt;$B$3*1,0,IF($G25*1&lt;$B$3*1,1,NETWORKDAYS($F25,$B$3,기타!$B$2:$B$6)/$H25))</f>
        <v>0</v>
      </c>
      <c r="J25" s="39"/>
      <c r="K25" s="39"/>
      <c r="L25" s="36"/>
      <c r="M25" s="38">
        <v>0.7</v>
      </c>
      <c r="N25" s="78">
        <f>I25*M25</f>
        <v>0</v>
      </c>
      <c r="O25" s="78">
        <f>M25*L25</f>
        <v>0</v>
      </c>
      <c r="P25" s="39" t="str">
        <f>IF($L25=1,"완료",IF($F25*1&gt;$B$3*1,"-",IF($G25*1&lt;$B$3*1,"지연","진행중")))</f>
        <v>진행중</v>
      </c>
      <c r="Q25" s="39"/>
      <c r="S25" s="44"/>
      <c r="T25" s="44"/>
      <c r="U25" s="44"/>
      <c r="V25" s="44"/>
      <c r="W25" s="44"/>
      <c r="X25" s="44"/>
      <c r="Y25" s="44"/>
      <c r="Z25" s="44"/>
      <c r="AA25" s="44"/>
      <c r="AB25" s="44"/>
      <c r="AC25" s="44"/>
      <c r="AD25" s="44"/>
      <c r="AE25" s="44"/>
      <c r="AF25" s="44"/>
      <c r="AG25" s="44"/>
      <c r="AH25" s="44"/>
      <c r="AI25" s="44"/>
      <c r="AJ25" s="44"/>
      <c r="AK25" s="44"/>
      <c r="AL25" s="44"/>
      <c r="AM25" s="44"/>
    </row>
    <row r="26" spans="1:39">
      <c r="A26" s="43" t="s">
        <v>155</v>
      </c>
      <c r="B26" s="20"/>
      <c r="C26" s="20"/>
      <c r="D26" s="19"/>
      <c r="E26" s="19" t="s">
        <v>20</v>
      </c>
      <c r="F26" s="35">
        <v>43887</v>
      </c>
      <c r="G26" s="35">
        <v>43892</v>
      </c>
      <c r="H26" s="34">
        <f>NETWORKDAYS(F26,G26,기타!$B$2:$B$6)</f>
        <v>4</v>
      </c>
      <c r="I26" s="36">
        <f>IF($F26*1&gt;$B$3*1,0,IF($G26*1&lt;$B$3*1,1,NETWORKDAYS($F26,$B$3,기타!$B$2:$B$6)/$H26))</f>
        <v>0</v>
      </c>
      <c r="J26" s="39"/>
      <c r="K26" s="39"/>
      <c r="L26" s="36"/>
      <c r="M26" s="38">
        <v>0.7</v>
      </c>
      <c r="N26" s="78">
        <f>I26*M26</f>
        <v>0</v>
      </c>
      <c r="O26" s="78">
        <f>M26*L26</f>
        <v>0</v>
      </c>
      <c r="P26" s="39" t="str">
        <f>IF($L26=1,"완료",IF($F26*1&gt;$B$3*1,"-",IF($G26*1&lt;$B$3*1,"지연","진행중")))</f>
        <v>-</v>
      </c>
      <c r="Q26" s="39"/>
      <c r="S26" s="44"/>
      <c r="T26" s="44"/>
      <c r="U26" s="44"/>
      <c r="V26" s="44"/>
      <c r="W26" s="44"/>
      <c r="X26" s="44"/>
      <c r="Y26" s="44"/>
      <c r="Z26" s="44"/>
      <c r="AA26" s="44"/>
      <c r="AB26" s="44"/>
      <c r="AC26" s="44"/>
      <c r="AD26" s="44"/>
      <c r="AE26" s="44"/>
      <c r="AF26" s="44"/>
      <c r="AG26" s="44"/>
      <c r="AH26" s="44"/>
      <c r="AI26" s="44"/>
      <c r="AJ26" s="44"/>
      <c r="AK26" s="44"/>
      <c r="AL26" s="44"/>
      <c r="AM26" s="44"/>
    </row>
    <row r="27" spans="1:39">
      <c r="A27" s="43" t="s">
        <v>156</v>
      </c>
      <c r="B27" s="20"/>
      <c r="C27" s="20"/>
      <c r="D27" s="18" t="s">
        <v>65</v>
      </c>
      <c r="E27" s="18"/>
      <c r="F27" s="40">
        <f>MIN(F28:F29)</f>
        <v>43806</v>
      </c>
      <c r="G27" s="40">
        <f>MAX(G28:G29)</f>
        <v>43955</v>
      </c>
      <c r="H27" s="30"/>
      <c r="I27" s="32"/>
      <c r="J27" s="31"/>
      <c r="K27" s="31"/>
      <c r="L27" s="32"/>
      <c r="M27" s="33">
        <f>SUM(M28:M29)</f>
        <v>2</v>
      </c>
      <c r="N27" s="82">
        <f>SUM(N28:N29)</f>
        <v>0</v>
      </c>
      <c r="O27" s="82">
        <f>SUM(O28:O29)</f>
        <v>0</v>
      </c>
      <c r="P27" s="31"/>
      <c r="Q27" s="31"/>
      <c r="S27" s="89"/>
      <c r="T27" s="89"/>
      <c r="U27" s="89"/>
      <c r="V27" s="89"/>
      <c r="W27" s="89"/>
      <c r="X27" s="89"/>
      <c r="Y27" s="89"/>
      <c r="Z27" s="89"/>
      <c r="AA27" s="89"/>
      <c r="AB27" s="89"/>
      <c r="AC27" s="89"/>
      <c r="AD27" s="89"/>
      <c r="AE27" s="89"/>
      <c r="AF27" s="89"/>
      <c r="AG27" s="89"/>
      <c r="AH27" s="89"/>
      <c r="AI27" s="89"/>
      <c r="AJ27" s="89"/>
      <c r="AK27" s="89"/>
      <c r="AL27" s="89"/>
      <c r="AM27" s="89"/>
    </row>
    <row r="28" spans="1:39">
      <c r="A28" s="43" t="s">
        <v>157</v>
      </c>
      <c r="B28" s="20"/>
      <c r="C28" s="20"/>
      <c r="D28" s="19"/>
      <c r="E28" s="19" t="s">
        <v>21</v>
      </c>
      <c r="F28" s="35">
        <v>43806</v>
      </c>
      <c r="G28" s="35">
        <v>43955</v>
      </c>
      <c r="H28" s="34"/>
      <c r="I28" s="36"/>
      <c r="J28" s="39"/>
      <c r="K28" s="39"/>
      <c r="L28" s="36"/>
      <c r="M28" s="38">
        <v>1</v>
      </c>
      <c r="N28" s="78">
        <f>I28*M28</f>
        <v>0</v>
      </c>
      <c r="O28" s="78">
        <f>M28*L28</f>
        <v>0</v>
      </c>
      <c r="P28" s="39"/>
      <c r="Q28" s="39"/>
      <c r="S28" s="44"/>
      <c r="T28" s="44"/>
      <c r="U28" s="44"/>
      <c r="V28" s="44"/>
      <c r="W28" s="44"/>
      <c r="X28" s="44"/>
      <c r="Y28" s="44"/>
      <c r="Z28" s="44"/>
      <c r="AA28" s="44"/>
      <c r="AB28" s="44"/>
      <c r="AC28" s="44"/>
      <c r="AD28" s="44"/>
      <c r="AE28" s="44"/>
      <c r="AF28" s="44"/>
      <c r="AG28" s="44"/>
      <c r="AH28" s="44"/>
      <c r="AI28" s="44"/>
      <c r="AJ28" s="44"/>
      <c r="AK28" s="44"/>
      <c r="AL28" s="44"/>
      <c r="AM28" s="44"/>
    </row>
    <row r="29" spans="1:39">
      <c r="A29" s="43" t="s">
        <v>158</v>
      </c>
      <c r="B29" s="20"/>
      <c r="C29" s="20"/>
      <c r="D29" s="19"/>
      <c r="E29" s="19" t="s">
        <v>22</v>
      </c>
      <c r="F29" s="35">
        <v>43806</v>
      </c>
      <c r="G29" s="35">
        <v>43955</v>
      </c>
      <c r="H29" s="34"/>
      <c r="I29" s="36"/>
      <c r="J29" s="39"/>
      <c r="K29" s="39"/>
      <c r="L29" s="36"/>
      <c r="M29" s="38">
        <v>1</v>
      </c>
      <c r="N29" s="78">
        <f>I29*M29</f>
        <v>0</v>
      </c>
      <c r="O29" s="78">
        <f>M29*L29</f>
        <v>0</v>
      </c>
      <c r="P29" s="39"/>
      <c r="Q29" s="39"/>
      <c r="S29" s="44"/>
      <c r="T29" s="44"/>
      <c r="U29" s="44"/>
      <c r="V29" s="44"/>
      <c r="W29" s="44"/>
      <c r="X29" s="44"/>
      <c r="Y29" s="44"/>
      <c r="Z29" s="44"/>
      <c r="AA29" s="44"/>
      <c r="AB29" s="44"/>
      <c r="AC29" s="44"/>
      <c r="AD29" s="44"/>
      <c r="AE29" s="44"/>
      <c r="AF29" s="44"/>
      <c r="AG29" s="44"/>
      <c r="AH29" s="44"/>
      <c r="AI29" s="44"/>
      <c r="AJ29" s="44"/>
      <c r="AK29" s="44"/>
      <c r="AL29" s="44"/>
      <c r="AM29" s="44"/>
    </row>
    <row r="30" spans="1:39">
      <c r="A30" s="43" t="s">
        <v>159</v>
      </c>
      <c r="B30" s="20"/>
      <c r="C30" s="20"/>
      <c r="D30" s="18" t="s">
        <v>66</v>
      </c>
      <c r="E30" s="18"/>
      <c r="F30" s="40">
        <f>MIN(F31)</f>
        <v>43866</v>
      </c>
      <c r="G30" s="40">
        <f>MAX(G31)</f>
        <v>43955</v>
      </c>
      <c r="H30" s="30"/>
      <c r="I30" s="32"/>
      <c r="J30" s="31"/>
      <c r="K30" s="31"/>
      <c r="L30" s="32"/>
      <c r="M30" s="33">
        <f>SUM(M31)</f>
        <v>2</v>
      </c>
      <c r="N30" s="82">
        <f>SUM(N31)</f>
        <v>0</v>
      </c>
      <c r="O30" s="82">
        <f>SUM(O31)</f>
        <v>0</v>
      </c>
      <c r="P30" s="31"/>
      <c r="Q30" s="31"/>
      <c r="S30" s="89"/>
      <c r="T30" s="89"/>
      <c r="U30" s="89"/>
      <c r="V30" s="89"/>
      <c r="W30" s="89"/>
      <c r="X30" s="89"/>
      <c r="Y30" s="89"/>
      <c r="Z30" s="89"/>
      <c r="AA30" s="89"/>
      <c r="AB30" s="89"/>
      <c r="AC30" s="89"/>
      <c r="AD30" s="89"/>
      <c r="AE30" s="89"/>
      <c r="AF30" s="89"/>
      <c r="AG30" s="89"/>
      <c r="AH30" s="89"/>
      <c r="AI30" s="89"/>
      <c r="AJ30" s="89"/>
      <c r="AK30" s="89"/>
      <c r="AL30" s="89"/>
      <c r="AM30" s="89"/>
    </row>
    <row r="31" spans="1:39">
      <c r="A31" s="43" t="s">
        <v>160</v>
      </c>
      <c r="B31" s="20"/>
      <c r="C31" s="20"/>
      <c r="D31" s="19"/>
      <c r="E31" s="19" t="s">
        <v>23</v>
      </c>
      <c r="F31" s="35">
        <v>43866</v>
      </c>
      <c r="G31" s="35">
        <v>43955</v>
      </c>
      <c r="H31" s="34"/>
      <c r="I31" s="36"/>
      <c r="J31" s="39"/>
      <c r="K31" s="39"/>
      <c r="L31" s="36"/>
      <c r="M31" s="38">
        <v>2</v>
      </c>
      <c r="N31" s="78">
        <f>I31*M31</f>
        <v>0</v>
      </c>
      <c r="O31" s="78">
        <f>M31*L31</f>
        <v>0</v>
      </c>
      <c r="P31" s="39"/>
      <c r="Q31" s="39"/>
      <c r="S31" s="44"/>
      <c r="T31" s="44"/>
      <c r="U31" s="44"/>
      <c r="V31" s="44"/>
      <c r="W31" s="44"/>
      <c r="X31" s="44"/>
      <c r="Y31" s="44"/>
      <c r="Z31" s="44"/>
      <c r="AA31" s="44"/>
      <c r="AB31" s="44"/>
      <c r="AC31" s="44"/>
      <c r="AD31" s="44"/>
      <c r="AE31" s="44"/>
      <c r="AF31" s="44"/>
      <c r="AG31" s="44"/>
      <c r="AH31" s="44"/>
      <c r="AI31" s="44"/>
      <c r="AJ31" s="44"/>
      <c r="AK31" s="44"/>
      <c r="AL31" s="44"/>
      <c r="AM31" s="44"/>
    </row>
    <row r="32" spans="1:39">
      <c r="A32" s="43" t="s">
        <v>161</v>
      </c>
      <c r="B32" s="20"/>
      <c r="C32" s="20"/>
      <c r="D32" s="18" t="s">
        <v>67</v>
      </c>
      <c r="E32" s="18"/>
      <c r="F32" s="40">
        <f>MIN(F33:F34)</f>
        <v>43832</v>
      </c>
      <c r="G32" s="40">
        <f>MAX(G33:G34)</f>
        <v>43842</v>
      </c>
      <c r="H32" s="30"/>
      <c r="I32" s="32"/>
      <c r="J32" s="31"/>
      <c r="K32" s="31"/>
      <c r="L32" s="32"/>
      <c r="M32" s="33">
        <f>SUM(M33:M34)</f>
        <v>2</v>
      </c>
      <c r="N32" s="82">
        <f>SUM(N33:N34)</f>
        <v>2</v>
      </c>
      <c r="O32" s="82">
        <f>SUM(O33:O34)</f>
        <v>0</v>
      </c>
      <c r="P32" s="31"/>
      <c r="Q32" s="31"/>
      <c r="S32" s="89"/>
      <c r="T32" s="89"/>
      <c r="U32" s="89"/>
      <c r="V32" s="89"/>
      <c r="W32" s="89"/>
      <c r="X32" s="89"/>
      <c r="Y32" s="89"/>
      <c r="Z32" s="89"/>
      <c r="AA32" s="89"/>
      <c r="AB32" s="89"/>
      <c r="AC32" s="89"/>
      <c r="AD32" s="89"/>
      <c r="AE32" s="89"/>
      <c r="AF32" s="89"/>
      <c r="AG32" s="89"/>
      <c r="AH32" s="89"/>
      <c r="AI32" s="89"/>
      <c r="AJ32" s="89"/>
      <c r="AK32" s="89"/>
      <c r="AL32" s="89"/>
      <c r="AM32" s="89"/>
    </row>
    <row r="33" spans="1:39">
      <c r="A33" s="43" t="s">
        <v>162</v>
      </c>
      <c r="B33" s="20"/>
      <c r="C33" s="20"/>
      <c r="D33" s="19"/>
      <c r="E33" s="19" t="s">
        <v>188</v>
      </c>
      <c r="F33" s="35">
        <v>43838</v>
      </c>
      <c r="G33" s="35">
        <v>43842</v>
      </c>
      <c r="H33" s="34">
        <f>NETWORKDAYS(F33,G33,기타!$B$2:$B$6)</f>
        <v>3</v>
      </c>
      <c r="I33" s="36">
        <f>IF($F33*1&gt;$B$3*1,0,IF($G33*1&lt;$B$3*1,1,NETWORKDAYS($F33,$B$3,기타!$B$2:$B$6)/$H33))</f>
        <v>1</v>
      </c>
      <c r="J33" s="39"/>
      <c r="K33" s="39"/>
      <c r="L33" s="36"/>
      <c r="M33" s="38">
        <v>1</v>
      </c>
      <c r="N33" s="78">
        <f>I33*M33</f>
        <v>1</v>
      </c>
      <c r="O33" s="78">
        <f>M33*L33</f>
        <v>0</v>
      </c>
      <c r="P33" s="39" t="str">
        <f>IF($L33=1,"완료",IF($F33*1&gt;$B$3*1,"-",IF($G33*1&lt;$B$3*1,"지연","진행중")))</f>
        <v>지연</v>
      </c>
      <c r="Q33" s="39"/>
      <c r="S33" s="44"/>
      <c r="T33" s="44"/>
      <c r="U33" s="44"/>
      <c r="V33" s="44"/>
      <c r="W33" s="44"/>
      <c r="X33" s="44"/>
      <c r="Y33" s="44"/>
      <c r="Z33" s="44"/>
      <c r="AA33" s="44"/>
      <c r="AB33" s="44"/>
      <c r="AC33" s="44"/>
      <c r="AD33" s="44"/>
      <c r="AE33" s="44"/>
      <c r="AF33" s="44"/>
      <c r="AG33" s="44"/>
      <c r="AH33" s="44"/>
      <c r="AI33" s="44"/>
      <c r="AJ33" s="44"/>
      <c r="AK33" s="44"/>
      <c r="AL33" s="44"/>
      <c r="AM33" s="44"/>
    </row>
    <row r="34" spans="1:39">
      <c r="A34" s="43" t="s">
        <v>163</v>
      </c>
      <c r="B34" s="20"/>
      <c r="C34" s="20"/>
      <c r="D34" s="19"/>
      <c r="E34" s="19" t="s">
        <v>37</v>
      </c>
      <c r="F34" s="35">
        <v>43832</v>
      </c>
      <c r="G34" s="35">
        <v>43835</v>
      </c>
      <c r="H34" s="34">
        <f>NETWORKDAYS(F34,G34,기타!$B$2:$B$6)</f>
        <v>2</v>
      </c>
      <c r="I34" s="36">
        <f>IF($F34*1&gt;$B$3*1,0,IF($G34*1&lt;$B$3*1,1,NETWORKDAYS($F34,$B$3,기타!$B$2:$B$6)/$H34))</f>
        <v>1</v>
      </c>
      <c r="J34" s="39"/>
      <c r="K34" s="39"/>
      <c r="L34" s="36"/>
      <c r="M34" s="38">
        <v>1</v>
      </c>
      <c r="N34" s="78">
        <f>I34*M34</f>
        <v>1</v>
      </c>
      <c r="O34" s="78">
        <f>M34*L34</f>
        <v>0</v>
      </c>
      <c r="P34" s="39" t="str">
        <f>IF($L34=1,"완료",IF($F34*1&gt;$B$3*1,"-",IF($G34*1&lt;$B$3*1,"지연","진행중")))</f>
        <v>지연</v>
      </c>
      <c r="Q34" s="39"/>
      <c r="S34" s="44"/>
      <c r="T34" s="44"/>
      <c r="U34" s="44"/>
      <c r="V34" s="44"/>
      <c r="W34" s="44"/>
      <c r="X34" s="44"/>
      <c r="Y34" s="44"/>
      <c r="Z34" s="44"/>
      <c r="AA34" s="44"/>
      <c r="AB34" s="44"/>
      <c r="AC34" s="44"/>
      <c r="AD34" s="44"/>
      <c r="AE34" s="44"/>
      <c r="AF34" s="44"/>
      <c r="AG34" s="44"/>
      <c r="AH34" s="44"/>
      <c r="AI34" s="44"/>
      <c r="AJ34" s="44"/>
      <c r="AK34" s="44"/>
      <c r="AL34" s="44"/>
      <c r="AM34" s="44"/>
    </row>
    <row r="35" spans="1:39">
      <c r="A35" s="43" t="s">
        <v>164</v>
      </c>
      <c r="B35" s="20"/>
      <c r="C35" s="20"/>
      <c r="D35" s="18" t="s">
        <v>68</v>
      </c>
      <c r="E35" s="18"/>
      <c r="F35" s="40">
        <f>MIN(F36:F39)</f>
        <v>43852</v>
      </c>
      <c r="G35" s="40">
        <f>MAX(G36:G39)</f>
        <v>43955</v>
      </c>
      <c r="H35" s="30"/>
      <c r="I35" s="32"/>
      <c r="J35" s="31"/>
      <c r="K35" s="31"/>
      <c r="L35" s="32"/>
      <c r="M35" s="33">
        <f>SUM(M36:M39)</f>
        <v>2</v>
      </c>
      <c r="N35" s="82">
        <f>SUM(N36:N39)</f>
        <v>0.5</v>
      </c>
      <c r="O35" s="82">
        <f>SUM(O36:O39)</f>
        <v>0</v>
      </c>
      <c r="P35" s="31"/>
      <c r="Q35" s="31"/>
      <c r="S35" s="89"/>
      <c r="T35" s="89"/>
      <c r="U35" s="89"/>
      <c r="V35" s="89"/>
      <c r="W35" s="89"/>
      <c r="X35" s="89"/>
      <c r="Y35" s="89"/>
      <c r="Z35" s="89"/>
      <c r="AA35" s="89"/>
      <c r="AB35" s="89"/>
      <c r="AC35" s="89"/>
      <c r="AD35" s="89"/>
      <c r="AE35" s="89"/>
      <c r="AF35" s="89"/>
      <c r="AG35" s="89"/>
      <c r="AH35" s="89"/>
      <c r="AI35" s="89"/>
      <c r="AJ35" s="89"/>
      <c r="AK35" s="89"/>
      <c r="AL35" s="89"/>
      <c r="AM35" s="89"/>
    </row>
    <row r="36" spans="1:39">
      <c r="A36" s="43" t="s">
        <v>165</v>
      </c>
      <c r="B36" s="20"/>
      <c r="C36" s="20"/>
      <c r="D36" s="19"/>
      <c r="E36" s="19" t="s">
        <v>24</v>
      </c>
      <c r="F36" s="35">
        <v>43852</v>
      </c>
      <c r="G36" s="35">
        <v>43856</v>
      </c>
      <c r="H36" s="34">
        <f>NETWORKDAYS(F36,G36,기타!$B$2:$B$6)</f>
        <v>2</v>
      </c>
      <c r="I36" s="36">
        <f>IF($F36*1&gt;$B$3*1,0,IF($G36*1&lt;$B$3*1,1,NETWORKDAYS($F36,$B$3,기타!$B$2:$B$6)/$H36))</f>
        <v>1</v>
      </c>
      <c r="J36" s="39"/>
      <c r="K36" s="39"/>
      <c r="L36" s="36"/>
      <c r="M36" s="38">
        <v>0.5</v>
      </c>
      <c r="N36" s="78">
        <f>I36*M36</f>
        <v>0.5</v>
      </c>
      <c r="O36" s="78">
        <f>M36*L36</f>
        <v>0</v>
      </c>
      <c r="P36" s="39" t="str">
        <f>IF($L36=1,"완료",IF($F36*1&gt;$B$3*1,"-",IF($G36*1&lt;$B$3*1,"지연","진행중")))</f>
        <v>지연</v>
      </c>
      <c r="Q36" s="39"/>
      <c r="S36" s="44"/>
      <c r="T36" s="44"/>
      <c r="U36" s="44"/>
      <c r="V36" s="44"/>
      <c r="W36" s="44"/>
      <c r="X36" s="44"/>
      <c r="Y36" s="44"/>
      <c r="Z36" s="44"/>
      <c r="AA36" s="44"/>
      <c r="AB36" s="44"/>
      <c r="AC36" s="44"/>
      <c r="AD36" s="44"/>
      <c r="AE36" s="44"/>
      <c r="AF36" s="44"/>
      <c r="AG36" s="44"/>
      <c r="AH36" s="44"/>
      <c r="AI36" s="44"/>
      <c r="AJ36" s="44"/>
      <c r="AK36" s="44"/>
      <c r="AL36" s="44"/>
      <c r="AM36" s="44"/>
    </row>
    <row r="37" spans="1:39">
      <c r="A37" s="43" t="s">
        <v>166</v>
      </c>
      <c r="B37" s="20"/>
      <c r="C37" s="20"/>
      <c r="D37" s="19"/>
      <c r="E37" s="19" t="s">
        <v>25</v>
      </c>
      <c r="F37" s="35">
        <v>43880</v>
      </c>
      <c r="G37" s="35">
        <v>43884</v>
      </c>
      <c r="H37" s="34">
        <f>NETWORKDAYS(F37,G37,기타!$B$2:$B$6)</f>
        <v>3</v>
      </c>
      <c r="I37" s="36">
        <f>IF($F37*1&gt;$B$3*1,0,IF($G37*1&lt;$B$3*1,1,NETWORKDAYS($F37,$B$3,기타!$B$2:$B$6)/$H37))</f>
        <v>0</v>
      </c>
      <c r="J37" s="39"/>
      <c r="K37" s="39"/>
      <c r="L37" s="36"/>
      <c r="M37" s="38">
        <v>0.5</v>
      </c>
      <c r="N37" s="78">
        <f>I37*M37</f>
        <v>0</v>
      </c>
      <c r="O37" s="78">
        <f>M37*L37</f>
        <v>0</v>
      </c>
      <c r="P37" s="39" t="str">
        <f>IF($L37=1,"완료",IF($F37*1&gt;$B$3*1,"-",IF($G37*1&lt;$B$3*1,"지연","진행중")))</f>
        <v>-</v>
      </c>
      <c r="Q37" s="39"/>
      <c r="S37" s="44"/>
      <c r="T37" s="44"/>
      <c r="U37" s="44"/>
      <c r="V37" s="44"/>
      <c r="W37" s="44"/>
      <c r="X37" s="44"/>
      <c r="Y37" s="44"/>
      <c r="Z37" s="44"/>
      <c r="AA37" s="44"/>
      <c r="AB37" s="44"/>
      <c r="AC37" s="44"/>
      <c r="AD37" s="44"/>
      <c r="AE37" s="44"/>
      <c r="AF37" s="44"/>
      <c r="AG37" s="44"/>
      <c r="AH37" s="44"/>
      <c r="AI37" s="44"/>
      <c r="AJ37" s="44"/>
      <c r="AK37" s="44"/>
      <c r="AL37" s="44"/>
      <c r="AM37" s="44"/>
    </row>
    <row r="38" spans="1:39">
      <c r="A38" s="43" t="s">
        <v>167</v>
      </c>
      <c r="B38" s="20"/>
      <c r="C38" s="19"/>
      <c r="D38" s="19"/>
      <c r="E38" s="19" t="s">
        <v>26</v>
      </c>
      <c r="F38" s="35">
        <v>43937</v>
      </c>
      <c r="G38" s="35">
        <v>43941</v>
      </c>
      <c r="H38" s="34">
        <f>NETWORKDAYS(F38,G38,기타!$B$2:$B$6)</f>
        <v>3</v>
      </c>
      <c r="I38" s="36">
        <f>IF($F38*1&gt;$B$3*1,0,IF($G38*1&lt;$B$3*1,1,NETWORKDAYS($F38,$B$3,기타!$B$2:$B$6)/$H38))</f>
        <v>0</v>
      </c>
      <c r="J38" s="39"/>
      <c r="K38" s="39"/>
      <c r="L38" s="36"/>
      <c r="M38" s="38">
        <v>0.5</v>
      </c>
      <c r="N38" s="78">
        <f>I38*M38</f>
        <v>0</v>
      </c>
      <c r="O38" s="78">
        <f>M38*L38</f>
        <v>0</v>
      </c>
      <c r="P38" s="39" t="str">
        <f>IF($L38=1,"완료",IF($F38*1&gt;$B$3*1,"-",IF($G38*1&lt;$B$3*1,"지연","진행중")))</f>
        <v>-</v>
      </c>
      <c r="Q38" s="39"/>
      <c r="S38" s="44"/>
      <c r="T38" s="44"/>
      <c r="U38" s="44"/>
      <c r="V38" s="44"/>
      <c r="W38" s="44"/>
      <c r="X38" s="44"/>
      <c r="Y38" s="44"/>
      <c r="Z38" s="44"/>
      <c r="AA38" s="44"/>
      <c r="AB38" s="44"/>
      <c r="AC38" s="44"/>
      <c r="AD38" s="44"/>
      <c r="AE38" s="44"/>
      <c r="AF38" s="44"/>
      <c r="AG38" s="44"/>
      <c r="AH38" s="44"/>
      <c r="AI38" s="44"/>
      <c r="AJ38" s="44"/>
      <c r="AK38" s="44"/>
      <c r="AL38" s="44"/>
      <c r="AM38" s="44"/>
    </row>
    <row r="39" spans="1:39">
      <c r="A39" s="43" t="s">
        <v>168</v>
      </c>
      <c r="B39" s="20"/>
      <c r="C39" s="19"/>
      <c r="D39" s="19"/>
      <c r="E39" s="19" t="s">
        <v>27</v>
      </c>
      <c r="F39" s="35">
        <v>43951</v>
      </c>
      <c r="G39" s="35">
        <v>43955</v>
      </c>
      <c r="H39" s="34">
        <f>NETWORKDAYS(F39,G39,기타!$B$2:$B$6)</f>
        <v>3</v>
      </c>
      <c r="I39" s="36">
        <f>IF($F39*1&gt;$B$3*1,0,IF($G39*1&lt;$B$3*1,1,NETWORKDAYS($F39,$B$3,기타!$B$2:$B$6)/$H39))</f>
        <v>0</v>
      </c>
      <c r="J39" s="39"/>
      <c r="K39" s="39"/>
      <c r="L39" s="36"/>
      <c r="M39" s="38">
        <v>0.5</v>
      </c>
      <c r="N39" s="78">
        <f>I39*M39</f>
        <v>0</v>
      </c>
      <c r="O39" s="78">
        <f>M39*L39</f>
        <v>0</v>
      </c>
      <c r="P39" s="39" t="str">
        <f>IF($L39=1,"완료",IF($F39*1&gt;$B$3*1,"-",IF($G39*1&lt;$B$3*1,"지연","진행중")))</f>
        <v>-</v>
      </c>
      <c r="Q39" s="39"/>
      <c r="S39" s="44"/>
      <c r="T39" s="44"/>
      <c r="U39" s="44"/>
      <c r="V39" s="44"/>
      <c r="W39" s="44"/>
      <c r="X39" s="44"/>
      <c r="Y39" s="44"/>
      <c r="Z39" s="44"/>
      <c r="AA39" s="44"/>
      <c r="AB39" s="44"/>
      <c r="AC39" s="44"/>
      <c r="AD39" s="44"/>
      <c r="AE39" s="44"/>
      <c r="AF39" s="44"/>
      <c r="AG39" s="44"/>
      <c r="AH39" s="44"/>
      <c r="AI39" s="44"/>
      <c r="AJ39" s="44"/>
      <c r="AK39" s="44"/>
      <c r="AL39" s="44"/>
      <c r="AM39" s="44"/>
    </row>
    <row r="40" spans="1:39">
      <c r="A40" s="43" t="s">
        <v>169</v>
      </c>
      <c r="B40" s="20"/>
      <c r="C40" s="17" t="s">
        <v>59</v>
      </c>
      <c r="D40" s="17"/>
      <c r="E40" s="17"/>
      <c r="F40" s="84">
        <f>MIN(F41,F45)</f>
        <v>43859</v>
      </c>
      <c r="G40" s="84">
        <f>MAX(G41,G45)</f>
        <v>43948</v>
      </c>
      <c r="H40" s="26"/>
      <c r="I40" s="28"/>
      <c r="J40" s="27"/>
      <c r="K40" s="27"/>
      <c r="L40" s="28"/>
      <c r="M40" s="29">
        <f>SUM(M41,M45)</f>
        <v>8</v>
      </c>
      <c r="N40" s="81">
        <f>SUM(N41,N45)</f>
        <v>1.2</v>
      </c>
      <c r="O40" s="81">
        <f>SUM(O41,O45)</f>
        <v>0</v>
      </c>
      <c r="P40" s="27"/>
      <c r="Q40" s="27"/>
      <c r="S40" s="88"/>
      <c r="T40" s="88"/>
      <c r="U40" s="88"/>
      <c r="V40" s="88"/>
      <c r="W40" s="88"/>
      <c r="X40" s="88"/>
      <c r="Y40" s="88"/>
      <c r="Z40" s="88"/>
      <c r="AA40" s="88"/>
      <c r="AB40" s="88"/>
      <c r="AC40" s="88"/>
      <c r="AD40" s="88"/>
      <c r="AE40" s="88"/>
      <c r="AF40" s="88"/>
      <c r="AG40" s="88"/>
      <c r="AH40" s="88"/>
      <c r="AI40" s="88"/>
      <c r="AJ40" s="88"/>
      <c r="AK40" s="88"/>
      <c r="AL40" s="88"/>
      <c r="AM40" s="88"/>
    </row>
    <row r="41" spans="1:39">
      <c r="A41" s="43" t="s">
        <v>170</v>
      </c>
      <c r="B41" s="20"/>
      <c r="C41" s="20"/>
      <c r="D41" s="18" t="s">
        <v>69</v>
      </c>
      <c r="E41" s="18"/>
      <c r="F41" s="40">
        <f>MIN(F42:F44)</f>
        <v>43859</v>
      </c>
      <c r="G41" s="40">
        <f>MAX(G42:G44)</f>
        <v>43875</v>
      </c>
      <c r="H41" s="30"/>
      <c r="I41" s="32"/>
      <c r="J41" s="31"/>
      <c r="K41" s="31"/>
      <c r="L41" s="32"/>
      <c r="M41" s="33">
        <f>SUM(M42:M44)</f>
        <v>4</v>
      </c>
      <c r="N41" s="82">
        <f>SUM(N42:N44)</f>
        <v>1.2</v>
      </c>
      <c r="O41" s="82">
        <f>SUM(O42:O44)</f>
        <v>0</v>
      </c>
      <c r="P41" s="31"/>
      <c r="Q41" s="31"/>
      <c r="S41" s="89"/>
      <c r="T41" s="89"/>
      <c r="U41" s="89"/>
      <c r="V41" s="89"/>
      <c r="W41" s="89"/>
      <c r="X41" s="89"/>
      <c r="Y41" s="89"/>
      <c r="Z41" s="89"/>
      <c r="AA41" s="89"/>
      <c r="AB41" s="89"/>
      <c r="AC41" s="89"/>
      <c r="AD41" s="89"/>
      <c r="AE41" s="89"/>
      <c r="AF41" s="89"/>
      <c r="AG41" s="89"/>
      <c r="AH41" s="89"/>
      <c r="AI41" s="89"/>
      <c r="AJ41" s="89"/>
      <c r="AK41" s="89"/>
      <c r="AL41" s="89"/>
      <c r="AM41" s="89"/>
    </row>
    <row r="42" spans="1:39">
      <c r="A42" s="43" t="s">
        <v>171</v>
      </c>
      <c r="B42" s="20"/>
      <c r="C42" s="20"/>
      <c r="D42" s="19"/>
      <c r="E42" s="19" t="s">
        <v>29</v>
      </c>
      <c r="F42" s="35">
        <v>43859</v>
      </c>
      <c r="G42" s="35">
        <v>43863</v>
      </c>
      <c r="H42" s="34">
        <f>NETWORKDAYS(F42,G42,기타!$B$2:$B$6)</f>
        <v>3</v>
      </c>
      <c r="I42" s="36">
        <f>IF($F42*1&gt;$B$3*1,0,IF($G42*1&lt;$B$3*1,1,NETWORKDAYS($F42,$B$3,기타!$B$2:$B$6)/$H42))</f>
        <v>1</v>
      </c>
      <c r="J42" s="39"/>
      <c r="K42" s="39"/>
      <c r="L42" s="36"/>
      <c r="M42" s="38">
        <v>1.2</v>
      </c>
      <c r="N42" s="78">
        <f>I42*M42</f>
        <v>1.2</v>
      </c>
      <c r="O42" s="78">
        <f>M42*L42</f>
        <v>0</v>
      </c>
      <c r="P42" s="39" t="str">
        <f>IF($L42=1,"완료",IF($F42*1&gt;$B$3*1,"-",IF($G42*1&lt;$B$3*1,"지연","진행중")))</f>
        <v>진행중</v>
      </c>
      <c r="Q42" s="39"/>
      <c r="S42" s="44"/>
      <c r="T42" s="44"/>
      <c r="U42" s="44"/>
      <c r="V42" s="44"/>
      <c r="W42" s="44"/>
      <c r="X42" s="44"/>
      <c r="Y42" s="44"/>
      <c r="Z42" s="44"/>
      <c r="AA42" s="44"/>
      <c r="AB42" s="44"/>
      <c r="AC42" s="44"/>
      <c r="AD42" s="44"/>
      <c r="AE42" s="44"/>
      <c r="AF42" s="44"/>
      <c r="AG42" s="44"/>
      <c r="AH42" s="44"/>
      <c r="AI42" s="44"/>
      <c r="AJ42" s="44"/>
      <c r="AK42" s="44"/>
      <c r="AL42" s="44"/>
      <c r="AM42" s="44"/>
    </row>
    <row r="43" spans="1:39">
      <c r="A43" s="43" t="s">
        <v>172</v>
      </c>
      <c r="B43" s="20"/>
      <c r="C43" s="20"/>
      <c r="D43" s="19"/>
      <c r="E43" s="19" t="s">
        <v>28</v>
      </c>
      <c r="F43" s="35">
        <v>43866</v>
      </c>
      <c r="G43" s="35">
        <v>43870</v>
      </c>
      <c r="H43" s="34">
        <f>NETWORKDAYS(F43,G43,기타!$B$2:$B$6)</f>
        <v>3</v>
      </c>
      <c r="I43" s="36">
        <f>IF($F43*1&gt;$B$3*1,0,IF($G43*1&lt;$B$3*1,1,NETWORKDAYS($F43,$B$3,기타!$B$2:$B$6)/$H43))</f>
        <v>0</v>
      </c>
      <c r="J43" s="39"/>
      <c r="K43" s="39"/>
      <c r="L43" s="36"/>
      <c r="M43" s="38">
        <v>1.4</v>
      </c>
      <c r="N43" s="78">
        <f>I43*M43</f>
        <v>0</v>
      </c>
      <c r="O43" s="78">
        <f>M43*L43</f>
        <v>0</v>
      </c>
      <c r="P43" s="39" t="str">
        <f>IF($L43=1,"완료",IF($F43*1&gt;$B$3*1,"-",IF($G43*1&lt;$B$3*1,"지연","진행중")))</f>
        <v>-</v>
      </c>
      <c r="Q43" s="39"/>
      <c r="S43" s="44"/>
      <c r="T43" s="44"/>
      <c r="U43" s="44"/>
      <c r="V43" s="44"/>
      <c r="W43" s="44"/>
      <c r="X43" s="44"/>
      <c r="Y43" s="44"/>
      <c r="Z43" s="44"/>
      <c r="AA43" s="44"/>
      <c r="AB43" s="44"/>
      <c r="AC43" s="44"/>
      <c r="AD43" s="44"/>
      <c r="AE43" s="44"/>
      <c r="AF43" s="44"/>
      <c r="AG43" s="44"/>
      <c r="AH43" s="44"/>
      <c r="AI43" s="44"/>
      <c r="AJ43" s="44"/>
      <c r="AK43" s="44"/>
      <c r="AL43" s="44"/>
      <c r="AM43" s="44"/>
    </row>
    <row r="44" spans="1:39">
      <c r="A44" s="43" t="s">
        <v>173</v>
      </c>
      <c r="B44" s="20"/>
      <c r="C44" s="20"/>
      <c r="D44" s="19"/>
      <c r="E44" s="19" t="s">
        <v>30</v>
      </c>
      <c r="F44" s="35">
        <v>43873</v>
      </c>
      <c r="G44" s="35">
        <v>43875</v>
      </c>
      <c r="H44" s="34">
        <f>NETWORKDAYS(F44,G44,기타!$B$2:$B$6)</f>
        <v>3</v>
      </c>
      <c r="I44" s="36">
        <f>IF($F44*1&gt;$B$3*1,0,IF($G44*1&lt;$B$3*1,1,NETWORKDAYS($F44,$B$3,기타!$B$2:$B$6)/$H44))</f>
        <v>0</v>
      </c>
      <c r="J44" s="39"/>
      <c r="K44" s="39"/>
      <c r="L44" s="36"/>
      <c r="M44" s="38">
        <v>1.4</v>
      </c>
      <c r="N44" s="78">
        <f>I44*M44</f>
        <v>0</v>
      </c>
      <c r="O44" s="78">
        <f>M44*L44</f>
        <v>0</v>
      </c>
      <c r="P44" s="39" t="str">
        <f>IF($L44=1,"완료",IF($F44*1&gt;$B$3*1,"-",IF($G44*1&lt;$B$3*1,"지연","진행중")))</f>
        <v>-</v>
      </c>
      <c r="Q44" s="39"/>
      <c r="S44" s="44"/>
      <c r="T44" s="44"/>
      <c r="U44" s="44"/>
      <c r="V44" s="44"/>
      <c r="W44" s="44"/>
      <c r="X44" s="44"/>
      <c r="Y44" s="44"/>
      <c r="Z44" s="44"/>
      <c r="AA44" s="44"/>
      <c r="AB44" s="44"/>
      <c r="AC44" s="44"/>
      <c r="AD44" s="44"/>
      <c r="AE44" s="44"/>
      <c r="AF44" s="44"/>
      <c r="AG44" s="44"/>
      <c r="AH44" s="44"/>
      <c r="AI44" s="44"/>
      <c r="AJ44" s="44"/>
      <c r="AK44" s="44"/>
      <c r="AL44" s="44"/>
      <c r="AM44" s="44"/>
    </row>
    <row r="45" spans="1:39">
      <c r="A45" s="43" t="s">
        <v>174</v>
      </c>
      <c r="B45" s="20"/>
      <c r="C45" s="20"/>
      <c r="D45" s="18" t="s">
        <v>70</v>
      </c>
      <c r="E45" s="18"/>
      <c r="F45" s="40">
        <f>MIN(F46:F48)</f>
        <v>43930</v>
      </c>
      <c r="G45" s="40">
        <f>MAX(G46:G48)</f>
        <v>43948</v>
      </c>
      <c r="H45" s="30"/>
      <c r="I45" s="32"/>
      <c r="J45" s="31"/>
      <c r="K45" s="31"/>
      <c r="L45" s="32"/>
      <c r="M45" s="33">
        <f>SUM(M46:M48)</f>
        <v>4</v>
      </c>
      <c r="N45" s="82">
        <f>SUM(N46:N48)</f>
        <v>0</v>
      </c>
      <c r="O45" s="82">
        <f>SUM(O46:O48)</f>
        <v>0</v>
      </c>
      <c r="P45" s="31"/>
      <c r="Q45" s="31"/>
      <c r="S45" s="89"/>
      <c r="T45" s="89"/>
      <c r="U45" s="89"/>
      <c r="V45" s="89"/>
      <c r="W45" s="89"/>
      <c r="X45" s="89"/>
      <c r="Y45" s="89"/>
      <c r="Z45" s="89"/>
      <c r="AA45" s="89"/>
      <c r="AB45" s="89"/>
      <c r="AC45" s="89"/>
      <c r="AD45" s="89"/>
      <c r="AE45" s="89"/>
      <c r="AF45" s="89"/>
      <c r="AG45" s="89"/>
      <c r="AH45" s="89"/>
      <c r="AI45" s="89"/>
      <c r="AJ45" s="89"/>
      <c r="AK45" s="89"/>
      <c r="AL45" s="89"/>
      <c r="AM45" s="89"/>
    </row>
    <row r="46" spans="1:39">
      <c r="A46" s="43" t="s">
        <v>175</v>
      </c>
      <c r="B46" s="20"/>
      <c r="C46" s="20"/>
      <c r="D46" s="19"/>
      <c r="E46" s="19" t="s">
        <v>31</v>
      </c>
      <c r="F46" s="35">
        <v>43930</v>
      </c>
      <c r="G46" s="35">
        <v>43934</v>
      </c>
      <c r="H46" s="34">
        <f>NETWORKDAYS(F46,G46,기타!$B$2:$B$6)</f>
        <v>3</v>
      </c>
      <c r="I46" s="36">
        <f>IF($F46*1&gt;$B$3*1,0,IF($G46*1&lt;$B$3*1,1,NETWORKDAYS($F46,$B$3,기타!$B$2:$B$6)/$H46))</f>
        <v>0</v>
      </c>
      <c r="J46" s="39"/>
      <c r="K46" s="39"/>
      <c r="L46" s="36"/>
      <c r="M46" s="38">
        <v>1.2</v>
      </c>
      <c r="N46" s="78">
        <f>I46*M46</f>
        <v>0</v>
      </c>
      <c r="O46" s="78">
        <f>M46*L46</f>
        <v>0</v>
      </c>
      <c r="P46" s="39" t="str">
        <f>IF($L46=1,"완료",IF($F46*1&gt;$B$3*1,"-",IF($G46*1&lt;$B$3*1,"지연","진행중")))</f>
        <v>-</v>
      </c>
      <c r="Q46" s="39"/>
      <c r="S46" s="44"/>
      <c r="T46" s="44"/>
      <c r="U46" s="44"/>
      <c r="V46" s="44"/>
      <c r="W46" s="44"/>
      <c r="X46" s="44"/>
      <c r="Y46" s="44"/>
      <c r="Z46" s="44"/>
      <c r="AA46" s="44"/>
      <c r="AB46" s="44"/>
      <c r="AC46" s="44"/>
      <c r="AD46" s="44"/>
      <c r="AE46" s="44"/>
      <c r="AF46" s="44"/>
      <c r="AG46" s="44"/>
      <c r="AH46" s="44"/>
      <c r="AI46" s="44"/>
      <c r="AJ46" s="44"/>
      <c r="AK46" s="44"/>
      <c r="AL46" s="44"/>
      <c r="AM46" s="44"/>
    </row>
    <row r="47" spans="1:39">
      <c r="A47" s="43" t="s">
        <v>176</v>
      </c>
      <c r="B47" s="20"/>
      <c r="C47" s="19"/>
      <c r="D47" s="19"/>
      <c r="E47" s="19" t="s">
        <v>32</v>
      </c>
      <c r="F47" s="35">
        <v>43937</v>
      </c>
      <c r="G47" s="35">
        <v>43941</v>
      </c>
      <c r="H47" s="34">
        <f>NETWORKDAYS(F47,G47,기타!$B$2:$B$6)</f>
        <v>3</v>
      </c>
      <c r="I47" s="36">
        <f>IF($F47*1&gt;$B$3*1,0,IF($G47*1&lt;$B$3*1,1,NETWORKDAYS($F47,$B$3,기타!$B$2:$B$6)/$H47))</f>
        <v>0</v>
      </c>
      <c r="J47" s="39"/>
      <c r="K47" s="39"/>
      <c r="L47" s="36"/>
      <c r="M47" s="38">
        <v>1.4</v>
      </c>
      <c r="N47" s="78">
        <f>I47*M47</f>
        <v>0</v>
      </c>
      <c r="O47" s="78">
        <f>M47*L47</f>
        <v>0</v>
      </c>
      <c r="P47" s="39" t="str">
        <f>IF($L47=1,"완료",IF($F47*1&gt;$B$3*1,"-",IF($G47*1&lt;$B$3*1,"지연","진행중")))</f>
        <v>-</v>
      </c>
      <c r="Q47" s="39"/>
      <c r="S47" s="44"/>
      <c r="T47" s="44"/>
      <c r="U47" s="44"/>
      <c r="V47" s="44"/>
      <c r="W47" s="44"/>
      <c r="X47" s="44"/>
      <c r="Y47" s="44"/>
      <c r="Z47" s="44"/>
      <c r="AA47" s="44"/>
      <c r="AB47" s="44"/>
      <c r="AC47" s="44"/>
      <c r="AD47" s="44"/>
      <c r="AE47" s="44"/>
      <c r="AF47" s="44"/>
      <c r="AG47" s="44"/>
      <c r="AH47" s="44"/>
      <c r="AI47" s="44"/>
      <c r="AJ47" s="44"/>
      <c r="AK47" s="44"/>
      <c r="AL47" s="44"/>
      <c r="AM47" s="44"/>
    </row>
    <row r="48" spans="1:39">
      <c r="A48" s="43" t="s">
        <v>177</v>
      </c>
      <c r="B48" s="20"/>
      <c r="C48" s="19"/>
      <c r="D48" s="19"/>
      <c r="E48" s="19" t="s">
        <v>33</v>
      </c>
      <c r="F48" s="35">
        <v>43944</v>
      </c>
      <c r="G48" s="35">
        <v>43948</v>
      </c>
      <c r="H48" s="34">
        <f>NETWORKDAYS(F48,G48,기타!$B$2:$B$6)</f>
        <v>3</v>
      </c>
      <c r="I48" s="36">
        <f>IF($F48*1&gt;$B$3*1,0,IF($G48*1&lt;$B$3*1,1,NETWORKDAYS($F48,$B$3,기타!$B$2:$B$6)/$H48))</f>
        <v>0</v>
      </c>
      <c r="J48" s="39"/>
      <c r="K48" s="39"/>
      <c r="L48" s="36"/>
      <c r="M48" s="38">
        <v>1.4</v>
      </c>
      <c r="N48" s="78">
        <f>I48*M48</f>
        <v>0</v>
      </c>
      <c r="O48" s="78">
        <f>M48*L48</f>
        <v>0</v>
      </c>
      <c r="P48" s="39" t="str">
        <f>IF($L48=1,"완료",IF($F48*1&gt;$B$3*1,"-",IF($G48*1&lt;$B$3*1,"지연","진행중")))</f>
        <v>-</v>
      </c>
      <c r="Q48" s="39"/>
      <c r="S48" s="44"/>
      <c r="T48" s="44"/>
      <c r="U48" s="44"/>
      <c r="V48" s="44"/>
      <c r="W48" s="44"/>
      <c r="X48" s="44"/>
      <c r="Y48" s="44"/>
      <c r="Z48" s="44"/>
      <c r="AA48" s="44"/>
      <c r="AB48" s="44"/>
      <c r="AC48" s="44"/>
      <c r="AD48" s="44"/>
      <c r="AE48" s="44"/>
      <c r="AF48" s="44"/>
      <c r="AG48" s="44"/>
      <c r="AH48" s="44"/>
      <c r="AI48" s="44"/>
      <c r="AJ48" s="44"/>
      <c r="AK48" s="44"/>
      <c r="AL48" s="44"/>
      <c r="AM48" s="44"/>
    </row>
    <row r="49" spans="1:39">
      <c r="A49" s="43" t="s">
        <v>178</v>
      </c>
      <c r="B49" s="20"/>
      <c r="C49" s="17" t="s">
        <v>60</v>
      </c>
      <c r="D49" s="17"/>
      <c r="E49" s="17"/>
      <c r="F49" s="84">
        <f>MIN(F50)</f>
        <v>43951</v>
      </c>
      <c r="G49" s="84">
        <f>MAX(G50)</f>
        <v>43955</v>
      </c>
      <c r="H49" s="26"/>
      <c r="I49" s="28"/>
      <c r="J49" s="27"/>
      <c r="K49" s="27"/>
      <c r="L49" s="28"/>
      <c r="M49" s="29">
        <f>SUM(M50)</f>
        <v>5</v>
      </c>
      <c r="N49" s="81">
        <f>SUM(N50)</f>
        <v>0</v>
      </c>
      <c r="O49" s="81">
        <f>SUM(O50)</f>
        <v>0</v>
      </c>
      <c r="P49" s="27"/>
      <c r="Q49" s="27"/>
      <c r="S49" s="88"/>
      <c r="T49" s="88"/>
      <c r="U49" s="88"/>
      <c r="V49" s="88"/>
      <c r="W49" s="88"/>
      <c r="X49" s="88"/>
      <c r="Y49" s="88"/>
      <c r="Z49" s="88"/>
      <c r="AA49" s="88"/>
      <c r="AB49" s="88"/>
      <c r="AC49" s="88"/>
      <c r="AD49" s="88"/>
      <c r="AE49" s="88"/>
      <c r="AF49" s="88"/>
      <c r="AG49" s="88"/>
      <c r="AH49" s="88"/>
      <c r="AI49" s="88"/>
      <c r="AJ49" s="88"/>
      <c r="AK49" s="88"/>
      <c r="AL49" s="88"/>
      <c r="AM49" s="88"/>
    </row>
    <row r="50" spans="1:39">
      <c r="A50" s="43" t="s">
        <v>179</v>
      </c>
      <c r="B50" s="20"/>
      <c r="C50" s="20"/>
      <c r="D50" s="18" t="s">
        <v>71</v>
      </c>
      <c r="E50" s="18"/>
      <c r="F50" s="40">
        <f>MIN(F51:F52)</f>
        <v>43951</v>
      </c>
      <c r="G50" s="40">
        <f>MAX(G51:G52)</f>
        <v>43955</v>
      </c>
      <c r="H50" s="30"/>
      <c r="I50" s="32"/>
      <c r="J50" s="31"/>
      <c r="K50" s="31"/>
      <c r="L50" s="32"/>
      <c r="M50" s="33">
        <f>SUM(M51:M52)</f>
        <v>5</v>
      </c>
      <c r="N50" s="82">
        <f>SUM(N51:N52)</f>
        <v>0</v>
      </c>
      <c r="O50" s="82">
        <f>SUM(O51:O52)</f>
        <v>0</v>
      </c>
      <c r="P50" s="31"/>
      <c r="Q50" s="31"/>
      <c r="S50" s="89"/>
      <c r="T50" s="89"/>
      <c r="U50" s="89"/>
      <c r="V50" s="89"/>
      <c r="W50" s="89"/>
      <c r="X50" s="89"/>
      <c r="Y50" s="89"/>
      <c r="Z50" s="89"/>
      <c r="AA50" s="89"/>
      <c r="AB50" s="89"/>
      <c r="AC50" s="89"/>
      <c r="AD50" s="89"/>
      <c r="AE50" s="89"/>
      <c r="AF50" s="89"/>
      <c r="AG50" s="89"/>
      <c r="AH50" s="89"/>
      <c r="AI50" s="89"/>
      <c r="AJ50" s="89"/>
      <c r="AK50" s="89"/>
      <c r="AL50" s="89"/>
      <c r="AM50" s="89"/>
    </row>
    <row r="51" spans="1:39">
      <c r="A51" s="43" t="s">
        <v>180</v>
      </c>
      <c r="B51" s="20"/>
      <c r="C51" s="19"/>
      <c r="D51" s="19"/>
      <c r="E51" s="19" t="s">
        <v>35</v>
      </c>
      <c r="F51" s="35">
        <v>43951</v>
      </c>
      <c r="G51" s="35">
        <v>43954</v>
      </c>
      <c r="H51" s="34">
        <f>NETWORKDAYS(F51,G51,기타!$B$2:$B$6)</f>
        <v>2</v>
      </c>
      <c r="I51" s="36">
        <f>IF($F51*1&gt;$B$3*1,0,IF($G51*1&lt;$B$3*1,1,NETWORKDAYS($F51,$B$3,기타!$B$2:$B$6)/$H51))</f>
        <v>0</v>
      </c>
      <c r="J51" s="39"/>
      <c r="K51" s="39"/>
      <c r="L51" s="36"/>
      <c r="M51" s="38">
        <v>2.5</v>
      </c>
      <c r="N51" s="78">
        <f>I51*M51</f>
        <v>0</v>
      </c>
      <c r="O51" s="78">
        <f>M51*L51</f>
        <v>0</v>
      </c>
      <c r="P51" s="39" t="str">
        <f>IF($L51=1,"완료",IF($F51*1&gt;$B$3*1,"-",IF($G51*1&lt;$B$3*1,"지연","진행중")))</f>
        <v>-</v>
      </c>
      <c r="Q51" s="39"/>
      <c r="S51" s="44"/>
      <c r="T51" s="44"/>
      <c r="U51" s="44"/>
      <c r="V51" s="44"/>
      <c r="W51" s="44"/>
      <c r="X51" s="44"/>
      <c r="Y51" s="44"/>
      <c r="Z51" s="44"/>
      <c r="AA51" s="44"/>
      <c r="AB51" s="44"/>
      <c r="AC51" s="44"/>
      <c r="AD51" s="44"/>
      <c r="AE51" s="44"/>
      <c r="AF51" s="44"/>
      <c r="AG51" s="44"/>
      <c r="AH51" s="44"/>
      <c r="AI51" s="44"/>
      <c r="AJ51" s="44"/>
      <c r="AK51" s="44"/>
      <c r="AL51" s="44"/>
      <c r="AM51" s="44"/>
    </row>
    <row r="52" spans="1:39">
      <c r="A52" s="43" t="s">
        <v>181</v>
      </c>
      <c r="B52" s="20"/>
      <c r="C52" s="19"/>
      <c r="D52" s="19"/>
      <c r="E52" s="19" t="s">
        <v>34</v>
      </c>
      <c r="F52" s="35">
        <v>43955</v>
      </c>
      <c r="G52" s="35">
        <v>43955</v>
      </c>
      <c r="H52" s="34">
        <f>NETWORKDAYS(F52,G52,기타!$B$2:$B$6)</f>
        <v>1</v>
      </c>
      <c r="I52" s="36">
        <f>IF($F52*1&gt;$B$3*1,0,IF($G52*1&lt;$B$3*1,1,NETWORKDAYS($F52,$B$3,기타!$B$2:$B$6)/$H52))</f>
        <v>0</v>
      </c>
      <c r="J52" s="39"/>
      <c r="K52" s="39"/>
      <c r="L52" s="36"/>
      <c r="M52" s="38">
        <v>2.5</v>
      </c>
      <c r="N52" s="78">
        <f>I52*M52</f>
        <v>0</v>
      </c>
      <c r="O52" s="78">
        <f>M52*L52</f>
        <v>0</v>
      </c>
      <c r="P52" s="39" t="str">
        <f>IF($L52=1,"완료",IF($F52*1&gt;$B$3*1,"-",IF($G52*1&lt;$B$3*1,"지연","진행중")))</f>
        <v>-</v>
      </c>
      <c r="Q52" s="39"/>
      <c r="S52" s="44"/>
      <c r="T52" s="44"/>
      <c r="U52" s="44"/>
      <c r="V52" s="44"/>
      <c r="W52" s="44"/>
      <c r="X52" s="44"/>
      <c r="Y52" s="44"/>
      <c r="Z52" s="44"/>
      <c r="AA52" s="44"/>
      <c r="AB52" s="44"/>
      <c r="AC52" s="44"/>
      <c r="AD52" s="44"/>
      <c r="AE52" s="44"/>
      <c r="AF52" s="44"/>
      <c r="AG52" s="44"/>
      <c r="AH52" s="44"/>
      <c r="AI52" s="44"/>
      <c r="AJ52" s="44"/>
      <c r="AK52" s="44"/>
      <c r="AL52" s="44"/>
      <c r="AM52" s="44"/>
    </row>
    <row r="53" spans="1:39">
      <c r="A53" s="43" t="s">
        <v>182</v>
      </c>
      <c r="B53" s="20"/>
      <c r="C53" s="17" t="s">
        <v>61</v>
      </c>
      <c r="D53" s="17"/>
      <c r="E53" s="17"/>
      <c r="F53" s="84">
        <f>MIN(F54)</f>
        <v>43951</v>
      </c>
      <c r="G53" s="84">
        <f>MAX(G54)</f>
        <v>43955</v>
      </c>
      <c r="H53" s="26"/>
      <c r="I53" s="28"/>
      <c r="J53" s="27"/>
      <c r="K53" s="27"/>
      <c r="L53" s="28"/>
      <c r="M53" s="29">
        <f>SUM(M55)</f>
        <v>5</v>
      </c>
      <c r="N53" s="81">
        <f>SUM(N55)</f>
        <v>0</v>
      </c>
      <c r="O53" s="81">
        <f>SUM(O55)</f>
        <v>0</v>
      </c>
      <c r="P53" s="27"/>
      <c r="Q53" s="27"/>
      <c r="S53" s="88"/>
      <c r="T53" s="88"/>
      <c r="U53" s="88"/>
      <c r="V53" s="88"/>
      <c r="W53" s="88"/>
      <c r="X53" s="88"/>
      <c r="Y53" s="88"/>
      <c r="Z53" s="88"/>
      <c r="AA53" s="88"/>
      <c r="AB53" s="88"/>
      <c r="AC53" s="88"/>
      <c r="AD53" s="88"/>
      <c r="AE53" s="88"/>
      <c r="AF53" s="88"/>
      <c r="AG53" s="88"/>
      <c r="AH53" s="88"/>
      <c r="AI53" s="88"/>
      <c r="AJ53" s="88"/>
      <c r="AK53" s="88"/>
      <c r="AL53" s="88"/>
      <c r="AM53" s="88"/>
    </row>
    <row r="54" spans="1:39">
      <c r="A54" s="43" t="s">
        <v>235</v>
      </c>
      <c r="B54" s="20"/>
      <c r="C54" s="20"/>
      <c r="D54" s="18" t="s">
        <v>234</v>
      </c>
      <c r="E54" s="18"/>
      <c r="F54" s="40">
        <f>MIN(F55)</f>
        <v>43951</v>
      </c>
      <c r="G54" s="40">
        <f>MAX(G55)</f>
        <v>43955</v>
      </c>
      <c r="H54" s="30"/>
      <c r="I54" s="32"/>
      <c r="J54" s="31"/>
      <c r="K54" s="31"/>
      <c r="L54" s="32"/>
      <c r="M54" s="33">
        <f>SUM(M55:M56)</f>
        <v>65</v>
      </c>
      <c r="N54" s="82">
        <f>SUM(N55:N56)</f>
        <v>35</v>
      </c>
      <c r="O54" s="82">
        <f>SUM(O55:O56)</f>
        <v>2.8</v>
      </c>
      <c r="P54" s="31"/>
      <c r="Q54" s="31"/>
      <c r="S54" s="89"/>
      <c r="T54" s="89"/>
      <c r="U54" s="89"/>
      <c r="V54" s="89"/>
      <c r="W54" s="89"/>
      <c r="X54" s="89"/>
      <c r="Y54" s="89"/>
      <c r="Z54" s="89"/>
      <c r="AA54" s="89"/>
      <c r="AB54" s="89"/>
      <c r="AC54" s="89"/>
      <c r="AD54" s="89"/>
      <c r="AE54" s="89"/>
      <c r="AF54" s="89"/>
      <c r="AG54" s="89"/>
      <c r="AH54" s="89"/>
      <c r="AI54" s="89"/>
      <c r="AJ54" s="89"/>
      <c r="AK54" s="89"/>
      <c r="AL54" s="89"/>
      <c r="AM54" s="89"/>
    </row>
    <row r="55" spans="1:39">
      <c r="A55" s="43" t="s">
        <v>183</v>
      </c>
      <c r="B55" s="20"/>
      <c r="C55" s="19"/>
      <c r="D55" s="19"/>
      <c r="E55" s="19" t="s">
        <v>38</v>
      </c>
      <c r="F55" s="35">
        <v>43951</v>
      </c>
      <c r="G55" s="35">
        <v>43955</v>
      </c>
      <c r="H55" s="34">
        <f>NETWORKDAYS(F55,G55,기타!$B$2:$B$6)</f>
        <v>3</v>
      </c>
      <c r="I55" s="36">
        <f>IF($F55*1&gt;$B$3*1,0,IF($G55*1&lt;$B$3*1,1,NETWORKDAYS($F55,$B$3,기타!$B$2:$B$6)/$H55))</f>
        <v>0</v>
      </c>
      <c r="J55" s="39"/>
      <c r="K55" s="39"/>
      <c r="L55" s="36"/>
      <c r="M55" s="38">
        <v>5</v>
      </c>
      <c r="N55" s="78">
        <f>I55*M55</f>
        <v>0</v>
      </c>
      <c r="O55" s="78">
        <f>M55*L55</f>
        <v>0</v>
      </c>
      <c r="P55" s="39" t="str">
        <f>IF($L55=1,"완료",IF($F55*1&gt;$B$3*1,"-",IF($G55*1&lt;$B$3*1,"지연","진행중")))</f>
        <v>-</v>
      </c>
      <c r="Q55" s="39"/>
      <c r="S55" s="44"/>
      <c r="T55" s="44"/>
      <c r="U55" s="44"/>
      <c r="V55" s="44"/>
      <c r="W55" s="44"/>
      <c r="X55" s="44"/>
      <c r="Y55" s="44"/>
      <c r="Z55" s="44"/>
      <c r="AA55" s="44"/>
      <c r="AB55" s="44"/>
      <c r="AC55" s="44"/>
      <c r="AD55" s="44"/>
      <c r="AE55" s="44"/>
      <c r="AF55" s="44"/>
      <c r="AG55" s="44"/>
      <c r="AH55" s="44"/>
      <c r="AI55" s="44"/>
      <c r="AJ55" s="44"/>
      <c r="AK55" s="44"/>
      <c r="AL55" s="44"/>
      <c r="AM55" s="44"/>
    </row>
    <row r="56" spans="1:39">
      <c r="A56" s="43"/>
      <c r="B56" s="45" t="s">
        <v>41</v>
      </c>
      <c r="C56" s="45"/>
      <c r="D56" s="45"/>
      <c r="E56" s="45"/>
      <c r="F56" s="85">
        <f>MIN(F57)</f>
        <v>43817</v>
      </c>
      <c r="G56" s="85">
        <f>MAX(G57)</f>
        <v>43955</v>
      </c>
      <c r="H56" s="47"/>
      <c r="I56" s="48"/>
      <c r="J56" s="46"/>
      <c r="K56" s="46"/>
      <c r="L56" s="48"/>
      <c r="M56" s="49">
        <f>SUM(M57)</f>
        <v>60</v>
      </c>
      <c r="N56" s="80">
        <f>SUM(N57)</f>
        <v>35</v>
      </c>
      <c r="O56" s="80">
        <f>SUM(O57)</f>
        <v>2.8</v>
      </c>
      <c r="P56" s="46"/>
      <c r="Q56" s="46"/>
      <c r="S56" s="86"/>
      <c r="T56" s="86"/>
      <c r="U56" s="86"/>
      <c r="V56" s="86"/>
      <c r="W56" s="86"/>
      <c r="X56" s="86"/>
      <c r="Y56" s="86"/>
      <c r="Z56" s="86"/>
      <c r="AA56" s="86"/>
      <c r="AB56" s="86"/>
      <c r="AC56" s="86"/>
      <c r="AD56" s="86"/>
      <c r="AE56" s="86"/>
      <c r="AF56" s="86"/>
      <c r="AG56" s="86"/>
      <c r="AH56" s="86"/>
      <c r="AI56" s="86"/>
      <c r="AJ56" s="86"/>
      <c r="AK56" s="86"/>
      <c r="AL56" s="86"/>
      <c r="AM56" s="86"/>
    </row>
    <row r="57" spans="1:39">
      <c r="A57" s="43"/>
      <c r="B57" s="20"/>
      <c r="C57" s="17" t="s">
        <v>214</v>
      </c>
      <c r="D57" s="17"/>
      <c r="E57" s="17"/>
      <c r="F57" s="84">
        <f>MIN(F58,F60,F68,F74,F79,F82)</f>
        <v>43817</v>
      </c>
      <c r="G57" s="84">
        <f>MAX(G58,G60,G68,G74,G79,G82)</f>
        <v>43955</v>
      </c>
      <c r="H57" s="26"/>
      <c r="I57" s="28"/>
      <c r="J57" s="27"/>
      <c r="K57" s="27"/>
      <c r="L57" s="28"/>
      <c r="M57" s="29">
        <f>SUM(M82,M79,M74,M68,M60,M58)</f>
        <v>60</v>
      </c>
      <c r="N57" s="81">
        <f>SUM(N82,N79,N74,N68,N60,N58)</f>
        <v>35</v>
      </c>
      <c r="O57" s="81">
        <f>SUM(O82,O79,O74,O68,O60,O58)</f>
        <v>2.8</v>
      </c>
      <c r="P57" s="27"/>
      <c r="Q57" s="27"/>
      <c r="S57" s="88"/>
      <c r="T57" s="88"/>
      <c r="U57" s="88"/>
      <c r="V57" s="88"/>
      <c r="W57" s="88"/>
      <c r="X57" s="88"/>
      <c r="Y57" s="88"/>
      <c r="Z57" s="88"/>
      <c r="AA57" s="88"/>
      <c r="AB57" s="88"/>
      <c r="AC57" s="88"/>
      <c r="AD57" s="88"/>
      <c r="AE57" s="88"/>
      <c r="AF57" s="88"/>
      <c r="AG57" s="88"/>
      <c r="AH57" s="88"/>
      <c r="AI57" s="88"/>
      <c r="AJ57" s="88"/>
      <c r="AK57" s="88"/>
      <c r="AL57" s="88"/>
      <c r="AM57" s="88"/>
    </row>
    <row r="58" spans="1:39">
      <c r="A58" s="43"/>
      <c r="B58" s="20"/>
      <c r="C58" s="20"/>
      <c r="D58" s="18" t="s">
        <v>42</v>
      </c>
      <c r="E58" s="18"/>
      <c r="F58" s="40">
        <f>MIN(F59)</f>
        <v>43817</v>
      </c>
      <c r="G58" s="40">
        <f>MAX(G59)</f>
        <v>43842</v>
      </c>
      <c r="H58" s="30"/>
      <c r="I58" s="32"/>
      <c r="J58" s="31"/>
      <c r="K58" s="31"/>
      <c r="L58" s="32"/>
      <c r="M58" s="33">
        <f>SUM(M59)</f>
        <v>5</v>
      </c>
      <c r="N58" s="82">
        <f>SUM(N59)</f>
        <v>5</v>
      </c>
      <c r="O58" s="82">
        <f>SUM(O59)</f>
        <v>2</v>
      </c>
      <c r="P58" s="31"/>
      <c r="Q58" s="31"/>
      <c r="S58" s="89"/>
      <c r="T58" s="89"/>
      <c r="U58" s="89"/>
      <c r="V58" s="89"/>
      <c r="W58" s="89"/>
      <c r="X58" s="89"/>
      <c r="Y58" s="89"/>
      <c r="Z58" s="89"/>
      <c r="AA58" s="89"/>
      <c r="AB58" s="89"/>
      <c r="AC58" s="89"/>
      <c r="AD58" s="89"/>
      <c r="AE58" s="89"/>
      <c r="AF58" s="89"/>
      <c r="AG58" s="89"/>
      <c r="AH58" s="89"/>
      <c r="AI58" s="89"/>
      <c r="AJ58" s="89"/>
      <c r="AK58" s="89"/>
      <c r="AL58" s="89"/>
      <c r="AM58" s="89"/>
    </row>
    <row r="59" spans="1:39">
      <c r="A59" s="43"/>
      <c r="B59" s="20"/>
      <c r="C59" s="20"/>
      <c r="D59" s="19"/>
      <c r="E59" s="19" t="s">
        <v>44</v>
      </c>
      <c r="F59" s="35">
        <v>43817</v>
      </c>
      <c r="G59" s="35">
        <v>43842</v>
      </c>
      <c r="H59" s="34">
        <f>NETWORKDAYS(F59,G59,기타!$B$2:$B$6)</f>
        <v>16</v>
      </c>
      <c r="I59" s="36">
        <f>IF($F59*1&gt;$B$3*1,0,IF($G59*1&lt;$B$3*1,1,NETWORKDAYS($F59,$B$3,기타!$B$2:$B$6)/$H59))</f>
        <v>1</v>
      </c>
      <c r="J59" s="39"/>
      <c r="K59" s="39"/>
      <c r="L59" s="36">
        <v>0.4</v>
      </c>
      <c r="M59" s="38">
        <v>5</v>
      </c>
      <c r="N59" s="78">
        <f>I59*M59</f>
        <v>5</v>
      </c>
      <c r="O59" s="78">
        <f>M59*L59</f>
        <v>2</v>
      </c>
      <c r="P59" s="39" t="str">
        <f>IF($L59=1,"완료",IF($F59*1&gt;$B$3*1,"-",IF($G59*1&lt;$B$3*1,"지연","진행중")))</f>
        <v>지연</v>
      </c>
      <c r="Q59" s="39"/>
      <c r="S59" s="44"/>
      <c r="T59" s="44"/>
      <c r="U59" s="44"/>
      <c r="V59" s="44"/>
      <c r="W59" s="44"/>
      <c r="X59" s="44"/>
      <c r="Y59" s="44"/>
      <c r="Z59" s="44"/>
      <c r="AA59" s="44"/>
      <c r="AB59" s="44"/>
      <c r="AC59" s="44"/>
      <c r="AD59" s="44"/>
      <c r="AE59" s="44"/>
      <c r="AF59" s="44"/>
      <c r="AG59" s="44"/>
      <c r="AH59" s="44"/>
      <c r="AI59" s="44"/>
      <c r="AJ59" s="44"/>
      <c r="AK59" s="44"/>
      <c r="AL59" s="44"/>
      <c r="AM59" s="44"/>
    </row>
    <row r="60" spans="1:39">
      <c r="A60" s="43"/>
      <c r="B60" s="20"/>
      <c r="C60" s="20"/>
      <c r="D60" s="18" t="s">
        <v>43</v>
      </c>
      <c r="E60" s="18"/>
      <c r="F60" s="40">
        <f>MIN(F61:F67)</f>
        <v>43826</v>
      </c>
      <c r="G60" s="40">
        <f>MAX(G61:G67)</f>
        <v>43842</v>
      </c>
      <c r="H60" s="30"/>
      <c r="I60" s="32"/>
      <c r="J60" s="31"/>
      <c r="K60" s="31"/>
      <c r="L60" s="32"/>
      <c r="M60" s="33">
        <f>SUM(M61:M67)</f>
        <v>15</v>
      </c>
      <c r="N60" s="82">
        <f>SUM(N61:N67)</f>
        <v>15</v>
      </c>
      <c r="O60" s="82">
        <f>SUM(O61:O67)</f>
        <v>0.8</v>
      </c>
      <c r="P60" s="31"/>
      <c r="Q60" s="31"/>
      <c r="S60" s="89"/>
      <c r="T60" s="89"/>
      <c r="U60" s="89"/>
      <c r="V60" s="89"/>
      <c r="W60" s="89"/>
      <c r="X60" s="89"/>
      <c r="Y60" s="89"/>
      <c r="Z60" s="89"/>
      <c r="AA60" s="89"/>
      <c r="AB60" s="89"/>
      <c r="AC60" s="89"/>
      <c r="AD60" s="89"/>
      <c r="AE60" s="89"/>
      <c r="AF60" s="89"/>
      <c r="AG60" s="89"/>
      <c r="AH60" s="89"/>
      <c r="AI60" s="89"/>
      <c r="AJ60" s="89"/>
      <c r="AK60" s="89"/>
      <c r="AL60" s="89"/>
      <c r="AM60" s="89"/>
    </row>
    <row r="61" spans="1:39">
      <c r="A61" s="43"/>
      <c r="B61" s="20"/>
      <c r="C61" s="20"/>
      <c r="D61" s="19"/>
      <c r="E61" s="19" t="s">
        <v>51</v>
      </c>
      <c r="F61" s="41">
        <v>43826</v>
      </c>
      <c r="G61" s="41">
        <v>43835</v>
      </c>
      <c r="H61" s="34">
        <f>NETWORKDAYS(F61,G61,기타!$B$2:$B$6)</f>
        <v>5</v>
      </c>
      <c r="I61" s="36">
        <f>IF($F61*1&gt;$B$3*1,0,IF($G61*1&lt;$B$3*1,1,NETWORKDAYS($F61,$B$3,기타!$B$2:$B$6)/$H61))</f>
        <v>1</v>
      </c>
      <c r="J61" s="39"/>
      <c r="K61" s="39"/>
      <c r="L61" s="36">
        <v>0.2</v>
      </c>
      <c r="M61" s="38">
        <v>2</v>
      </c>
      <c r="N61" s="78">
        <f>I61*M61</f>
        <v>2</v>
      </c>
      <c r="O61" s="78">
        <f>M61*L61</f>
        <v>0.4</v>
      </c>
      <c r="P61" s="39" t="str">
        <f>IF($L61=1,"완료",IF($F61*1&gt;$B$3*1,"-",IF($G61*1&lt;$B$3*1,"지연","진행중")))</f>
        <v>지연</v>
      </c>
      <c r="Q61" s="39"/>
      <c r="S61" s="44"/>
      <c r="T61" s="44"/>
      <c r="U61" s="44"/>
      <c r="V61" s="44"/>
      <c r="W61" s="44"/>
      <c r="X61" s="44"/>
      <c r="Y61" s="44"/>
      <c r="Z61" s="44"/>
      <c r="AA61" s="44"/>
      <c r="AB61" s="44"/>
      <c r="AC61" s="44"/>
      <c r="AD61" s="44"/>
      <c r="AE61" s="44"/>
      <c r="AF61" s="44"/>
      <c r="AG61" s="44"/>
      <c r="AH61" s="44"/>
      <c r="AI61" s="44"/>
      <c r="AJ61" s="44"/>
      <c r="AK61" s="44"/>
      <c r="AL61" s="44"/>
      <c r="AM61" s="44"/>
    </row>
    <row r="62" spans="1:39">
      <c r="A62" s="43"/>
      <c r="B62" s="20"/>
      <c r="C62" s="20"/>
      <c r="D62" s="19"/>
      <c r="E62" s="19" t="s">
        <v>216</v>
      </c>
      <c r="F62" s="41">
        <v>43835</v>
      </c>
      <c r="G62" s="41">
        <v>43840</v>
      </c>
      <c r="H62" s="34">
        <f>NETWORKDAYS(F62,G62,기타!$B$2:$B$6)</f>
        <v>5</v>
      </c>
      <c r="I62" s="36">
        <f>IF($F62*1&gt;$B$3*1,0,IF($G62*1&lt;$B$3*1,1,NETWORKDAYS($F62,$B$3,기타!$B$2:$B$6)/$H62))</f>
        <v>1</v>
      </c>
      <c r="J62" s="39"/>
      <c r="K62" s="39"/>
      <c r="L62" s="36"/>
      <c r="M62" s="38">
        <v>2</v>
      </c>
      <c r="N62" s="78">
        <f>I62*M62</f>
        <v>2</v>
      </c>
      <c r="O62" s="78">
        <f>M62*L62</f>
        <v>0</v>
      </c>
      <c r="P62" s="39" t="str">
        <f>IF($L62=1,"완료",IF($F62*1&gt;$B$3*1,"-",IF($G62*1&lt;$B$3*1,"지연","진행중")))</f>
        <v>지연</v>
      </c>
      <c r="Q62" s="39"/>
      <c r="S62" s="44"/>
      <c r="T62" s="44"/>
      <c r="U62" s="44"/>
      <c r="V62" s="44"/>
      <c r="W62" s="44"/>
      <c r="X62" s="44"/>
      <c r="Y62" s="44"/>
      <c r="Z62" s="44"/>
      <c r="AA62" s="44"/>
      <c r="AB62" s="44"/>
      <c r="AC62" s="44"/>
      <c r="AD62" s="44"/>
      <c r="AE62" s="44"/>
      <c r="AF62" s="44"/>
      <c r="AG62" s="44"/>
      <c r="AH62" s="44"/>
      <c r="AI62" s="44"/>
      <c r="AJ62" s="44"/>
      <c r="AK62" s="44"/>
      <c r="AL62" s="44"/>
      <c r="AM62" s="44"/>
    </row>
    <row r="63" spans="1:39">
      <c r="A63" s="43"/>
      <c r="B63" s="20"/>
      <c r="C63" s="20"/>
      <c r="D63" s="19"/>
      <c r="E63" s="19" t="s">
        <v>215</v>
      </c>
      <c r="F63" s="41">
        <v>43841</v>
      </c>
      <c r="G63" s="41">
        <v>43842</v>
      </c>
      <c r="H63" s="34">
        <f>NETWORKDAYS(F63,G63,기타!$B$2:$B$6)</f>
        <v>0</v>
      </c>
      <c r="I63" s="36">
        <f>IF($F63*1&gt;$B$3*1,0,IF($G63*1&lt;$B$3*1,1,NETWORKDAYS($F63,$B$3,기타!$B$2:$B$6)/$H63))</f>
        <v>1</v>
      </c>
      <c r="J63" s="39"/>
      <c r="K63" s="39"/>
      <c r="L63" s="36"/>
      <c r="M63" s="38">
        <v>2</v>
      </c>
      <c r="N63" s="78">
        <f>I63*M63</f>
        <v>2</v>
      </c>
      <c r="O63" s="78">
        <f>M63*L63</f>
        <v>0</v>
      </c>
      <c r="P63" s="39" t="str">
        <f>IF($L63=1,"완료",IF($F63*1&gt;$B$3*1,"-",IF($G63*1&lt;$B$3*1,"지연","진행중")))</f>
        <v>지연</v>
      </c>
      <c r="Q63" s="39"/>
      <c r="S63" s="44"/>
      <c r="T63" s="44"/>
      <c r="U63" s="44"/>
      <c r="V63" s="44"/>
      <c r="W63" s="44"/>
      <c r="X63" s="44"/>
      <c r="Y63" s="44"/>
      <c r="Z63" s="44"/>
      <c r="AA63" s="44"/>
      <c r="AB63" s="44"/>
      <c r="AC63" s="44"/>
      <c r="AD63" s="44"/>
      <c r="AE63" s="44"/>
      <c r="AF63" s="44"/>
      <c r="AG63" s="44"/>
      <c r="AH63" s="44"/>
      <c r="AI63" s="44"/>
      <c r="AJ63" s="44"/>
      <c r="AK63" s="44"/>
      <c r="AL63" s="44"/>
      <c r="AM63" s="44"/>
    </row>
    <row r="64" spans="1:39">
      <c r="A64" s="43"/>
      <c r="B64" s="20"/>
      <c r="C64" s="20"/>
      <c r="D64" s="19"/>
      <c r="E64" s="19" t="s">
        <v>217</v>
      </c>
      <c r="F64" s="41">
        <v>43826</v>
      </c>
      <c r="G64" s="41">
        <v>43835</v>
      </c>
      <c r="H64" s="34">
        <f>NETWORKDAYS(F64,G64,기타!$B$2:$B$6)</f>
        <v>5</v>
      </c>
      <c r="I64" s="36">
        <f>IF($F64*1&gt;$B$3*1,0,IF($G64*1&lt;$B$3*1,1,NETWORKDAYS($F64,$B$3,기타!$B$2:$B$6)/$H64))</f>
        <v>1</v>
      </c>
      <c r="J64" s="39"/>
      <c r="K64" s="39"/>
      <c r="L64" s="36">
        <v>0.2</v>
      </c>
      <c r="M64" s="38">
        <v>2</v>
      </c>
      <c r="N64" s="78">
        <f>I64*M64</f>
        <v>2</v>
      </c>
      <c r="O64" s="78">
        <f>M64*L64</f>
        <v>0.4</v>
      </c>
      <c r="P64" s="39" t="str">
        <f>IF($L64=1,"완료",IF($F64*1&gt;$B$3*1,"-",IF($G64*1&lt;$B$3*1,"지연","진행중")))</f>
        <v>지연</v>
      </c>
      <c r="Q64" s="39"/>
      <c r="S64" s="44"/>
      <c r="T64" s="44"/>
      <c r="U64" s="44"/>
      <c r="V64" s="44"/>
      <c r="W64" s="44"/>
      <c r="X64" s="44"/>
      <c r="Y64" s="44"/>
      <c r="Z64" s="44"/>
      <c r="AA64" s="44"/>
      <c r="AB64" s="44"/>
      <c r="AC64" s="44"/>
      <c r="AD64" s="44"/>
      <c r="AE64" s="44"/>
      <c r="AF64" s="44"/>
      <c r="AG64" s="44"/>
      <c r="AH64" s="44"/>
      <c r="AI64" s="44"/>
      <c r="AJ64" s="44"/>
      <c r="AK64" s="44"/>
      <c r="AL64" s="44"/>
      <c r="AM64" s="44"/>
    </row>
    <row r="65" spans="1:39">
      <c r="A65" s="43"/>
      <c r="B65" s="20"/>
      <c r="C65" s="20"/>
      <c r="D65" s="19"/>
      <c r="E65" s="19" t="s">
        <v>218</v>
      </c>
      <c r="F65" s="41">
        <v>43835</v>
      </c>
      <c r="G65" s="41">
        <v>43840</v>
      </c>
      <c r="H65" s="34">
        <f>NETWORKDAYS(F65,G65,기타!$B$2:$B$6)</f>
        <v>5</v>
      </c>
      <c r="I65" s="36">
        <f>IF($F65*1&gt;$B$3*1,0,IF($G65*1&lt;$B$3*1,1,NETWORKDAYS($F65,$B$3,기타!$B$2:$B$6)/$H65))</f>
        <v>1</v>
      </c>
      <c r="J65" s="39"/>
      <c r="K65" s="39"/>
      <c r="L65" s="36"/>
      <c r="M65" s="38">
        <v>2</v>
      </c>
      <c r="N65" s="78">
        <f>I65*M65</f>
        <v>2</v>
      </c>
      <c r="O65" s="78">
        <f>M65*L65</f>
        <v>0</v>
      </c>
      <c r="P65" s="39" t="str">
        <f>IF($L65=1,"완료",IF($F65*1&gt;$B$3*1,"-",IF($G65*1&lt;$B$3*1,"지연","진행중")))</f>
        <v>지연</v>
      </c>
      <c r="Q65" s="39"/>
      <c r="S65" s="44"/>
      <c r="T65" s="44"/>
      <c r="U65" s="44"/>
      <c r="V65" s="44"/>
      <c r="W65" s="44"/>
      <c r="X65" s="44"/>
      <c r="Y65" s="44"/>
      <c r="Z65" s="44"/>
      <c r="AA65" s="44"/>
      <c r="AB65" s="44"/>
      <c r="AC65" s="44"/>
      <c r="AD65" s="44"/>
      <c r="AE65" s="44"/>
      <c r="AF65" s="44"/>
      <c r="AG65" s="44"/>
      <c r="AH65" s="44"/>
      <c r="AI65" s="44"/>
      <c r="AJ65" s="44"/>
      <c r="AK65" s="44"/>
      <c r="AL65" s="44"/>
      <c r="AM65" s="44"/>
    </row>
    <row r="66" spans="1:39">
      <c r="A66" s="43"/>
      <c r="B66" s="20"/>
      <c r="C66" s="20"/>
      <c r="D66" s="19"/>
      <c r="E66" s="19" t="s">
        <v>223</v>
      </c>
      <c r="F66" s="41">
        <v>43835</v>
      </c>
      <c r="G66" s="41">
        <v>43840</v>
      </c>
      <c r="H66" s="34">
        <f>NETWORKDAYS(F66,G66,기타!$B$2:$B$6)</f>
        <v>5</v>
      </c>
      <c r="I66" s="36">
        <f>IF($F66*1&gt;$B$3*1,0,IF($G66*1&lt;$B$3*1,1,NETWORKDAYS($F66,$B$3,기타!$B$2:$B$6)/$H66))</f>
        <v>1</v>
      </c>
      <c r="J66" s="39"/>
      <c r="K66" s="39"/>
      <c r="L66" s="36"/>
      <c r="M66" s="38">
        <v>2</v>
      </c>
      <c r="N66" s="78">
        <f>I66*M66</f>
        <v>2</v>
      </c>
      <c r="O66" s="78">
        <f>M66*L66</f>
        <v>0</v>
      </c>
      <c r="P66" s="39"/>
      <c r="Q66" s="39"/>
      <c r="S66" s="44"/>
      <c r="T66" s="44"/>
      <c r="U66" s="44"/>
      <c r="V66" s="44"/>
      <c r="W66" s="44"/>
      <c r="X66" s="44"/>
      <c r="Y66" s="44"/>
      <c r="Z66" s="44"/>
      <c r="AA66" s="44"/>
      <c r="AB66" s="44"/>
      <c r="AC66" s="44"/>
      <c r="AD66" s="44"/>
      <c r="AE66" s="44"/>
      <c r="AF66" s="44"/>
      <c r="AG66" s="44"/>
      <c r="AH66" s="44"/>
      <c r="AI66" s="44"/>
      <c r="AJ66" s="44"/>
      <c r="AK66" s="44"/>
      <c r="AL66" s="44"/>
      <c r="AM66" s="44"/>
    </row>
    <row r="67" spans="1:39">
      <c r="A67" s="43"/>
      <c r="B67" s="20"/>
      <c r="C67" s="20"/>
      <c r="D67" s="19"/>
      <c r="E67" s="19" t="s">
        <v>219</v>
      </c>
      <c r="F67" s="41">
        <v>43841</v>
      </c>
      <c r="G67" s="41">
        <v>43842</v>
      </c>
      <c r="H67" s="34">
        <f>NETWORKDAYS(F67,G67,기타!$B$2:$B$6)</f>
        <v>0</v>
      </c>
      <c r="I67" s="36">
        <f>IF($F67*1&gt;$B$3*1,0,IF($G67*1&lt;$B$3*1,1,NETWORKDAYS($F67,$B$3,기타!$B$2:$B$6)/$H67))</f>
        <v>1</v>
      </c>
      <c r="J67" s="39"/>
      <c r="K67" s="39"/>
      <c r="L67" s="36"/>
      <c r="M67" s="38">
        <v>3</v>
      </c>
      <c r="N67" s="78">
        <f>I67*M67</f>
        <v>3</v>
      </c>
      <c r="O67" s="78">
        <f>M67*L67</f>
        <v>0</v>
      </c>
      <c r="P67" s="39" t="str">
        <f>IF($L67=1,"완료",IF($F67*1&gt;$B$3*1,"-",IF($G67*1&lt;$B$3*1,"지연","진행중")))</f>
        <v>지연</v>
      </c>
      <c r="Q67" s="39"/>
      <c r="S67" s="44"/>
      <c r="T67" s="44"/>
      <c r="U67" s="44"/>
      <c r="V67" s="44"/>
      <c r="W67" s="44"/>
      <c r="X67" s="44"/>
      <c r="Y67" s="44"/>
      <c r="Z67" s="44"/>
      <c r="AA67" s="44"/>
      <c r="AB67" s="44"/>
      <c r="AC67" s="44"/>
      <c r="AD67" s="44"/>
      <c r="AE67" s="44"/>
      <c r="AF67" s="44"/>
      <c r="AG67" s="44"/>
      <c r="AH67" s="44"/>
      <c r="AI67" s="44"/>
      <c r="AJ67" s="44"/>
      <c r="AK67" s="44"/>
      <c r="AL67" s="44"/>
      <c r="AM67" s="44"/>
    </row>
    <row r="68" spans="1:39">
      <c r="A68" s="43"/>
      <c r="B68" s="20"/>
      <c r="C68" s="20"/>
      <c r="D68" s="18" t="s">
        <v>52</v>
      </c>
      <c r="E68" s="18"/>
      <c r="F68" s="40">
        <f>MIN(F69:F73)</f>
        <v>43845</v>
      </c>
      <c r="G68" s="40">
        <f>MAX(G69:G73)</f>
        <v>43854</v>
      </c>
      <c r="H68" s="30"/>
      <c r="I68" s="32"/>
      <c r="J68" s="31"/>
      <c r="K68" s="31"/>
      <c r="L68" s="32"/>
      <c r="M68" s="33">
        <f>SUM(M69:M73)</f>
        <v>15</v>
      </c>
      <c r="N68" s="82">
        <f>SUM(N69:N73)</f>
        <v>15</v>
      </c>
      <c r="O68" s="82">
        <f>SUM(O69:O73)</f>
        <v>0</v>
      </c>
      <c r="P68" s="31"/>
      <c r="Q68" s="31"/>
      <c r="S68" s="89"/>
      <c r="T68" s="89"/>
      <c r="U68" s="89"/>
      <c r="V68" s="89"/>
      <c r="W68" s="89"/>
      <c r="X68" s="89"/>
      <c r="Y68" s="89"/>
      <c r="Z68" s="89"/>
      <c r="AA68" s="89"/>
      <c r="AB68" s="89"/>
      <c r="AC68" s="89"/>
      <c r="AD68" s="89"/>
      <c r="AE68" s="89"/>
      <c r="AF68" s="89"/>
      <c r="AG68" s="89"/>
      <c r="AH68" s="89"/>
      <c r="AI68" s="89"/>
      <c r="AJ68" s="89"/>
      <c r="AK68" s="89"/>
      <c r="AL68" s="89"/>
      <c r="AM68" s="89"/>
    </row>
    <row r="69" spans="1:39">
      <c r="A69" s="43"/>
      <c r="B69" s="20"/>
      <c r="C69" s="20"/>
      <c r="D69" s="19"/>
      <c r="E69" s="19" t="s">
        <v>222</v>
      </c>
      <c r="F69" s="41">
        <v>43845</v>
      </c>
      <c r="G69" s="41">
        <v>43849</v>
      </c>
      <c r="H69" s="34">
        <f>NETWORKDAYS(F69,G69,기타!$B$2:$B$6)</f>
        <v>3</v>
      </c>
      <c r="I69" s="36">
        <f>IF($F69*1&gt;$B$3*1,0,IF($G69*1&lt;$B$3*1,1,NETWORKDAYS($F69,$B$3,기타!$B$2:$B$6)/$H69))</f>
        <v>1</v>
      </c>
      <c r="J69" s="39"/>
      <c r="K69" s="39"/>
      <c r="L69" s="36"/>
      <c r="M69" s="38">
        <v>3</v>
      </c>
      <c r="N69" s="78">
        <f>I69*M69</f>
        <v>3</v>
      </c>
      <c r="O69" s="78">
        <f>M69*L69</f>
        <v>0</v>
      </c>
      <c r="P69" s="39" t="str">
        <f>IF($L69=1,"완료",IF($F69*1&gt;$B$3*1,"-",IF($G69*1&lt;$B$3*1,"지연","진행중")))</f>
        <v>지연</v>
      </c>
      <c r="Q69" s="39"/>
      <c r="S69" s="44"/>
      <c r="T69" s="44"/>
      <c r="U69" s="44"/>
      <c r="V69" s="44"/>
      <c r="W69" s="44"/>
      <c r="X69" s="44"/>
      <c r="Y69" s="44"/>
      <c r="Z69" s="44"/>
      <c r="AA69" s="44"/>
      <c r="AB69" s="44"/>
      <c r="AC69" s="44"/>
      <c r="AD69" s="44"/>
      <c r="AE69" s="44"/>
      <c r="AF69" s="44"/>
      <c r="AG69" s="44"/>
      <c r="AH69" s="44"/>
      <c r="AI69" s="44"/>
      <c r="AJ69" s="44"/>
      <c r="AK69" s="44"/>
      <c r="AL69" s="44"/>
      <c r="AM69" s="44"/>
    </row>
    <row r="70" spans="1:39">
      <c r="A70" s="43"/>
      <c r="B70" s="20"/>
      <c r="C70" s="20"/>
      <c r="D70" s="19"/>
      <c r="E70" s="19" t="s">
        <v>220</v>
      </c>
      <c r="F70" s="42">
        <v>43849</v>
      </c>
      <c r="G70" s="41">
        <v>43853</v>
      </c>
      <c r="H70" s="34">
        <f>NETWORKDAYS(F70,G70,기타!$B$2:$B$6)</f>
        <v>4</v>
      </c>
      <c r="I70" s="36">
        <f>IF($F70*1&gt;$B$3*1,0,IF($G70*1&lt;$B$3*1,1,NETWORKDAYS($F70,$B$3,기타!$B$2:$B$6)/$H70))</f>
        <v>1</v>
      </c>
      <c r="J70" s="39"/>
      <c r="K70" s="39"/>
      <c r="L70" s="36"/>
      <c r="M70" s="38">
        <v>3</v>
      </c>
      <c r="N70" s="78">
        <f>I70*M70</f>
        <v>3</v>
      </c>
      <c r="O70" s="78">
        <f>M70*L70</f>
        <v>0</v>
      </c>
      <c r="P70" s="39" t="str">
        <f>IF($L70=1,"완료",IF($F70*1&gt;$B$3*1,"-",IF($G70*1&lt;$B$3*1,"지연","진행중")))</f>
        <v>지연</v>
      </c>
      <c r="Q70" s="39"/>
      <c r="S70" s="44"/>
      <c r="T70" s="44"/>
      <c r="U70" s="44"/>
      <c r="V70" s="44"/>
      <c r="W70" s="44"/>
      <c r="X70" s="44"/>
      <c r="Y70" s="44"/>
      <c r="Z70" s="44"/>
      <c r="AA70" s="44"/>
      <c r="AB70" s="44"/>
      <c r="AC70" s="44"/>
      <c r="AD70" s="44"/>
      <c r="AE70" s="44"/>
      <c r="AF70" s="44"/>
      <c r="AG70" s="44"/>
      <c r="AH70" s="44"/>
      <c r="AI70" s="44"/>
      <c r="AJ70" s="44"/>
      <c r="AK70" s="44"/>
      <c r="AL70" s="44"/>
      <c r="AM70" s="44"/>
    </row>
    <row r="71" spans="1:39">
      <c r="A71" s="43"/>
      <c r="B71" s="20"/>
      <c r="C71" s="20"/>
      <c r="D71" s="19"/>
      <c r="E71" s="19" t="s">
        <v>221</v>
      </c>
      <c r="F71" s="41">
        <v>43852</v>
      </c>
      <c r="G71" s="41">
        <v>43854</v>
      </c>
      <c r="H71" s="34">
        <f>NETWORKDAYS(F71,G71,기타!$B$2:$B$6)</f>
        <v>2</v>
      </c>
      <c r="I71" s="36">
        <f>IF($F71*1&gt;$B$3*1,0,IF($G71*1&lt;$B$3*1,1,NETWORKDAYS($F71,$B$3,기타!$B$2:$B$6)/$H71))</f>
        <v>1</v>
      </c>
      <c r="J71" s="39"/>
      <c r="K71" s="39"/>
      <c r="L71" s="36"/>
      <c r="M71" s="38">
        <v>3</v>
      </c>
      <c r="N71" s="78">
        <f>I71*M71</f>
        <v>3</v>
      </c>
      <c r="O71" s="78">
        <f>M71*L71</f>
        <v>0</v>
      </c>
      <c r="P71" s="39" t="str">
        <f>IF($L71=1,"완료",IF($F71*1&gt;$B$3*1,"-",IF($G71*1&lt;$B$3*1,"지연","진행중")))</f>
        <v>지연</v>
      </c>
      <c r="Q71" s="39"/>
      <c r="S71" s="44"/>
      <c r="T71" s="44"/>
      <c r="U71" s="44"/>
      <c r="V71" s="44"/>
      <c r="W71" s="44"/>
      <c r="X71" s="44"/>
      <c r="Y71" s="44"/>
      <c r="Z71" s="44"/>
      <c r="AA71" s="44"/>
      <c r="AB71" s="44"/>
      <c r="AC71" s="44"/>
      <c r="AD71" s="44"/>
      <c r="AE71" s="44"/>
      <c r="AF71" s="44"/>
      <c r="AG71" s="44"/>
      <c r="AH71" s="44"/>
      <c r="AI71" s="44"/>
      <c r="AJ71" s="44"/>
      <c r="AK71" s="44"/>
      <c r="AL71" s="44"/>
      <c r="AM71" s="44"/>
    </row>
    <row r="72" spans="1:39">
      <c r="A72" s="43"/>
      <c r="B72" s="20"/>
      <c r="C72" s="20"/>
      <c r="D72" s="19"/>
      <c r="E72" s="19" t="s">
        <v>224</v>
      </c>
      <c r="F72" s="41">
        <v>43852</v>
      </c>
      <c r="G72" s="41">
        <v>43854</v>
      </c>
      <c r="H72" s="34">
        <f>NETWORKDAYS(F72,G72,기타!$B$2:$B$6)</f>
        <v>2</v>
      </c>
      <c r="I72" s="36">
        <f>IF($F72*1&gt;$B$3*1,0,IF($G72*1&lt;$B$3*1,1,NETWORKDAYS($F72,$B$3,기타!$B$2:$B$6)/$H72))</f>
        <v>1</v>
      </c>
      <c r="J72" s="39"/>
      <c r="K72" s="39"/>
      <c r="L72" s="36"/>
      <c r="M72" s="38">
        <v>3</v>
      </c>
      <c r="N72" s="78">
        <f>I72*M72</f>
        <v>3</v>
      </c>
      <c r="O72" s="78">
        <f>M72*L72</f>
        <v>0</v>
      </c>
      <c r="P72" s="39"/>
      <c r="Q72" s="39"/>
      <c r="S72" s="44"/>
      <c r="T72" s="44"/>
      <c r="U72" s="44"/>
      <c r="V72" s="44"/>
      <c r="W72" s="44"/>
      <c r="X72" s="44"/>
      <c r="Y72" s="44"/>
      <c r="Z72" s="44"/>
      <c r="AA72" s="44"/>
      <c r="AB72" s="44"/>
      <c r="AC72" s="44"/>
      <c r="AD72" s="44"/>
      <c r="AE72" s="44"/>
      <c r="AF72" s="44"/>
      <c r="AG72" s="44"/>
      <c r="AH72" s="44"/>
      <c r="AI72" s="44"/>
      <c r="AJ72" s="44"/>
      <c r="AK72" s="44"/>
      <c r="AL72" s="44"/>
      <c r="AM72" s="44"/>
    </row>
    <row r="73" spans="1:39">
      <c r="A73" s="43"/>
      <c r="B73" s="20"/>
      <c r="C73" s="20"/>
      <c r="D73" s="19"/>
      <c r="E73" s="19" t="s">
        <v>225</v>
      </c>
      <c r="F73" s="41">
        <v>43852</v>
      </c>
      <c r="G73" s="41">
        <v>43854</v>
      </c>
      <c r="H73" s="34">
        <f>NETWORKDAYS(F73,G73,기타!$B$2:$B$6)</f>
        <v>2</v>
      </c>
      <c r="I73" s="36">
        <f>IF($F73*1&gt;$B$3*1,0,IF($G73*1&lt;$B$3*1,1,NETWORKDAYS($F73,$B$3,기타!$B$2:$B$6)/$H73))</f>
        <v>1</v>
      </c>
      <c r="J73" s="39"/>
      <c r="K73" s="39"/>
      <c r="L73" s="36"/>
      <c r="M73" s="38">
        <v>3</v>
      </c>
      <c r="N73" s="78">
        <f>I73*M73</f>
        <v>3</v>
      </c>
      <c r="O73" s="78">
        <f>M73*L73</f>
        <v>0</v>
      </c>
      <c r="P73" s="39" t="str">
        <f>IF($L73=1,"완료",IF($F73*1&gt;$B$3*1,"-",IF($G73*1&lt;$B$3*1,"지연","진행중")))</f>
        <v>지연</v>
      </c>
      <c r="Q73" s="39"/>
      <c r="S73" s="44"/>
      <c r="T73" s="44"/>
      <c r="U73" s="44"/>
      <c r="V73" s="44"/>
      <c r="W73" s="44"/>
      <c r="X73" s="44"/>
      <c r="Y73" s="44"/>
      <c r="Z73" s="44"/>
      <c r="AA73" s="44"/>
      <c r="AB73" s="44"/>
      <c r="AC73" s="44"/>
      <c r="AD73" s="44"/>
      <c r="AE73" s="44"/>
      <c r="AF73" s="44"/>
      <c r="AG73" s="44"/>
      <c r="AH73" s="44"/>
      <c r="AI73" s="44"/>
      <c r="AJ73" s="44"/>
      <c r="AK73" s="44"/>
      <c r="AL73" s="44"/>
      <c r="AM73" s="44"/>
    </row>
    <row r="74" spans="1:39">
      <c r="A74" s="43"/>
      <c r="B74" s="20"/>
      <c r="C74" s="20"/>
      <c r="D74" s="18" t="s">
        <v>45</v>
      </c>
      <c r="E74" s="18"/>
      <c r="F74" s="40">
        <f>MIN(F75:F78)</f>
        <v>43863</v>
      </c>
      <c r="G74" s="40">
        <f>MAX(G75:G78)</f>
        <v>43916</v>
      </c>
      <c r="H74" s="30"/>
      <c r="I74" s="32"/>
      <c r="J74" s="31"/>
      <c r="K74" s="31"/>
      <c r="L74" s="32"/>
      <c r="M74" s="33">
        <f>SUM(M75:M78)</f>
        <v>10</v>
      </c>
      <c r="N74" s="82">
        <f>SUM(N75:N78)</f>
        <v>0</v>
      </c>
      <c r="O74" s="82">
        <f>SUM(O75:O78)</f>
        <v>0</v>
      </c>
      <c r="P74" s="31"/>
      <c r="Q74" s="31"/>
      <c r="S74" s="89"/>
      <c r="T74" s="89"/>
      <c r="U74" s="89"/>
      <c r="V74" s="89"/>
      <c r="W74" s="89"/>
      <c r="X74" s="89"/>
      <c r="Y74" s="89"/>
      <c r="Z74" s="89"/>
      <c r="AA74" s="89"/>
      <c r="AB74" s="89"/>
      <c r="AC74" s="89"/>
      <c r="AD74" s="89"/>
      <c r="AE74" s="89"/>
      <c r="AF74" s="89"/>
      <c r="AG74" s="89"/>
      <c r="AH74" s="89"/>
      <c r="AI74" s="89"/>
      <c r="AJ74" s="89"/>
      <c r="AK74" s="89"/>
      <c r="AL74" s="89"/>
      <c r="AM74" s="89"/>
    </row>
    <row r="75" spans="1:39">
      <c r="A75" s="43"/>
      <c r="B75" s="20"/>
      <c r="C75" s="20"/>
      <c r="D75" s="19"/>
      <c r="E75" s="19" t="s">
        <v>226</v>
      </c>
      <c r="F75" s="41">
        <v>43863</v>
      </c>
      <c r="G75" s="41">
        <v>43916</v>
      </c>
      <c r="H75" s="34">
        <f>NETWORKDAYS(F75,G75,기타!$B$2:$B$6)</f>
        <v>39</v>
      </c>
      <c r="I75" s="36">
        <f>IF($F75*1&gt;$B$3*1,0,IF($G75*1&lt;$B$3*1,1,NETWORKDAYS($F75,$B$3,기타!$B$2:$B$6)/$H75))</f>
        <v>0</v>
      </c>
      <c r="J75" s="39"/>
      <c r="K75" s="39"/>
      <c r="L75" s="36"/>
      <c r="M75" s="38">
        <v>2.5</v>
      </c>
      <c r="N75" s="78">
        <f>I75*M75</f>
        <v>0</v>
      </c>
      <c r="O75" s="78">
        <f>M75*L75</f>
        <v>0</v>
      </c>
      <c r="P75" s="39" t="str">
        <f>IF($L75=1,"완료",IF($F75*1&gt;$B$3*1,"-",IF($G75*1&lt;$B$3*1,"지연","진행중")))</f>
        <v>-</v>
      </c>
      <c r="Q75" s="39"/>
      <c r="S75" s="44"/>
      <c r="T75" s="44"/>
      <c r="U75" s="44"/>
      <c r="V75" s="44"/>
      <c r="W75" s="44"/>
      <c r="X75" s="44"/>
      <c r="Y75" s="44"/>
      <c r="Z75" s="44"/>
      <c r="AA75" s="44"/>
      <c r="AB75" s="44"/>
      <c r="AC75" s="44"/>
      <c r="AD75" s="44"/>
      <c r="AE75" s="44"/>
      <c r="AF75" s="44"/>
      <c r="AG75" s="44"/>
      <c r="AH75" s="44"/>
      <c r="AI75" s="44"/>
      <c r="AJ75" s="44"/>
      <c r="AK75" s="44"/>
      <c r="AL75" s="44"/>
      <c r="AM75" s="44"/>
    </row>
    <row r="76" spans="1:39">
      <c r="A76" s="43"/>
      <c r="B76" s="20"/>
      <c r="C76" s="20"/>
      <c r="D76" s="19"/>
      <c r="E76" s="19" t="s">
        <v>227</v>
      </c>
      <c r="F76" s="41">
        <v>43863</v>
      </c>
      <c r="G76" s="41">
        <v>43916</v>
      </c>
      <c r="H76" s="34">
        <f>NETWORKDAYS(F76,G76,기타!$B$2:$B$6)</f>
        <v>39</v>
      </c>
      <c r="I76" s="36">
        <f>IF($F76*1&gt;$B$3*1,0,IF($G76*1&lt;$B$3*1,1,NETWORKDAYS($F76,$B$3,기타!$B$2:$B$6)/$H76))</f>
        <v>0</v>
      </c>
      <c r="J76" s="39"/>
      <c r="K76" s="39"/>
      <c r="L76" s="36"/>
      <c r="M76" s="38">
        <v>2.5</v>
      </c>
      <c r="N76" s="78">
        <f>I76*M76</f>
        <v>0</v>
      </c>
      <c r="O76" s="78">
        <f>M76*L76</f>
        <v>0</v>
      </c>
      <c r="P76" s="39"/>
      <c r="Q76" s="39"/>
      <c r="S76" s="44"/>
      <c r="T76" s="44"/>
      <c r="U76" s="44"/>
      <c r="V76" s="44"/>
      <c r="W76" s="44"/>
      <c r="X76" s="44"/>
      <c r="Y76" s="44"/>
      <c r="Z76" s="44"/>
      <c r="AA76" s="44"/>
      <c r="AB76" s="44"/>
      <c r="AC76" s="44"/>
      <c r="AD76" s="44"/>
      <c r="AE76" s="44"/>
      <c r="AF76" s="44"/>
      <c r="AG76" s="44"/>
      <c r="AH76" s="44"/>
      <c r="AI76" s="44"/>
      <c r="AJ76" s="44"/>
      <c r="AK76" s="44"/>
      <c r="AL76" s="44"/>
      <c r="AM76" s="44"/>
    </row>
    <row r="77" spans="1:39">
      <c r="A77" s="43"/>
      <c r="B77" s="20"/>
      <c r="C77" s="20"/>
      <c r="D77" s="19"/>
      <c r="E77" s="19" t="s">
        <v>228</v>
      </c>
      <c r="F77" s="41">
        <v>43863</v>
      </c>
      <c r="G77" s="41">
        <v>43916</v>
      </c>
      <c r="H77" s="34">
        <f>NETWORKDAYS(F77,G77,기타!$B$2:$B$6)</f>
        <v>39</v>
      </c>
      <c r="I77" s="36">
        <f>IF($F77*1&gt;$B$3*1,0,IF($G77*1&lt;$B$3*1,1,NETWORKDAYS($F77,$B$3,기타!$B$2:$B$6)/$H77))</f>
        <v>0</v>
      </c>
      <c r="J77" s="39"/>
      <c r="K77" s="39"/>
      <c r="L77" s="36"/>
      <c r="M77" s="38">
        <v>2.5</v>
      </c>
      <c r="N77" s="78">
        <f>I77*M77</f>
        <v>0</v>
      </c>
      <c r="O77" s="78">
        <f>M77*L77</f>
        <v>0</v>
      </c>
      <c r="P77" s="39"/>
      <c r="Q77" s="39"/>
      <c r="S77" s="44"/>
      <c r="T77" s="44"/>
      <c r="U77" s="44"/>
      <c r="V77" s="44"/>
      <c r="W77" s="44"/>
      <c r="X77" s="44"/>
      <c r="Y77" s="44"/>
      <c r="Z77" s="44"/>
      <c r="AA77" s="44"/>
      <c r="AB77" s="44"/>
      <c r="AC77" s="44"/>
      <c r="AD77" s="44"/>
      <c r="AE77" s="44"/>
      <c r="AF77" s="44"/>
      <c r="AG77" s="44"/>
      <c r="AH77" s="44"/>
      <c r="AI77" s="44"/>
      <c r="AJ77" s="44"/>
      <c r="AK77" s="44"/>
      <c r="AL77" s="44"/>
      <c r="AM77" s="44"/>
    </row>
    <row r="78" spans="1:39">
      <c r="A78" s="43"/>
      <c r="B78" s="20"/>
      <c r="C78" s="20"/>
      <c r="D78" s="19"/>
      <c r="E78" s="19" t="s">
        <v>229</v>
      </c>
      <c r="F78" s="41">
        <v>43863</v>
      </c>
      <c r="G78" s="41">
        <v>43916</v>
      </c>
      <c r="H78" s="34">
        <f>NETWORKDAYS(F78,G78,기타!$B$2:$B$6)</f>
        <v>39</v>
      </c>
      <c r="I78" s="36">
        <f>IF($F78*1&gt;$B$3*1,0,IF($G78*1&lt;$B$3*1,1,NETWORKDAYS($F78,$B$3,기타!$B$2:$B$6)/$H78))</f>
        <v>0</v>
      </c>
      <c r="J78" s="39"/>
      <c r="K78" s="39"/>
      <c r="L78" s="36"/>
      <c r="M78" s="38">
        <v>2.5</v>
      </c>
      <c r="N78" s="78">
        <f>I78*M78</f>
        <v>0</v>
      </c>
      <c r="O78" s="78">
        <f>M78*L78</f>
        <v>0</v>
      </c>
      <c r="P78" s="39"/>
      <c r="Q78" s="39"/>
      <c r="S78" s="44"/>
      <c r="T78" s="44"/>
      <c r="U78" s="44"/>
      <c r="V78" s="44"/>
      <c r="W78" s="44"/>
      <c r="X78" s="44"/>
      <c r="Y78" s="44"/>
      <c r="Z78" s="44"/>
      <c r="AA78" s="44"/>
      <c r="AB78" s="44"/>
      <c r="AC78" s="44"/>
      <c r="AD78" s="44"/>
      <c r="AE78" s="44"/>
      <c r="AF78" s="44"/>
      <c r="AG78" s="44"/>
      <c r="AH78" s="44"/>
      <c r="AI78" s="44"/>
      <c r="AJ78" s="44"/>
      <c r="AK78" s="44"/>
      <c r="AL78" s="44"/>
      <c r="AM78" s="44"/>
    </row>
    <row r="79" spans="1:39">
      <c r="A79" s="43"/>
      <c r="B79" s="20"/>
      <c r="C79" s="20"/>
      <c r="D79" s="18" t="s">
        <v>232</v>
      </c>
      <c r="E79" s="18"/>
      <c r="F79" s="40">
        <f>MIN(F80:F81)</f>
        <v>43923</v>
      </c>
      <c r="G79" s="40">
        <f>MAX(G80:G81)</f>
        <v>43941</v>
      </c>
      <c r="H79" s="30"/>
      <c r="I79" s="32"/>
      <c r="J79" s="31"/>
      <c r="K79" s="31"/>
      <c r="L79" s="32"/>
      <c r="M79" s="33">
        <f>SUM(M80:M81)</f>
        <v>10</v>
      </c>
      <c r="N79" s="82">
        <f>SUM(N80:N81)</f>
        <v>0</v>
      </c>
      <c r="O79" s="82">
        <f>SUM(O80:O81)</f>
        <v>0</v>
      </c>
      <c r="P79" s="31"/>
      <c r="Q79" s="31"/>
      <c r="S79" s="89"/>
      <c r="T79" s="89"/>
      <c r="U79" s="89"/>
      <c r="V79" s="89"/>
      <c r="W79" s="89"/>
      <c r="X79" s="89"/>
      <c r="Y79" s="89"/>
      <c r="Z79" s="89"/>
      <c r="AA79" s="89"/>
      <c r="AB79" s="89"/>
      <c r="AC79" s="89"/>
      <c r="AD79" s="89"/>
      <c r="AE79" s="89"/>
      <c r="AF79" s="89"/>
      <c r="AG79" s="89"/>
      <c r="AH79" s="89"/>
      <c r="AI79" s="89"/>
      <c r="AJ79" s="89"/>
      <c r="AK79" s="89"/>
      <c r="AL79" s="89"/>
      <c r="AM79" s="89"/>
    </row>
    <row r="80" spans="1:39">
      <c r="A80" s="43"/>
      <c r="B80" s="20"/>
      <c r="C80" s="20"/>
      <c r="D80" s="19"/>
      <c r="E80" s="19" t="s">
        <v>46</v>
      </c>
      <c r="F80" s="41">
        <v>43923</v>
      </c>
      <c r="G80" s="41">
        <v>43941</v>
      </c>
      <c r="H80" s="34">
        <f>NETWORKDAYS(F80,G80,기타!$B$2:$B$6)</f>
        <v>13</v>
      </c>
      <c r="I80" s="36">
        <f>IF($F80*1&gt;$B$3*1,0,IF($G80*1&lt;$B$3*1,1,NETWORKDAYS($F80,$B$3,기타!$B$2:$B$6)/$H80))</f>
        <v>0</v>
      </c>
      <c r="J80" s="39"/>
      <c r="K80" s="39"/>
      <c r="L80" s="36"/>
      <c r="M80" s="38">
        <v>5</v>
      </c>
      <c r="N80" s="78">
        <f>I80*M80</f>
        <v>0</v>
      </c>
      <c r="O80" s="78">
        <f>M80*L80</f>
        <v>0</v>
      </c>
      <c r="P80" s="39" t="str">
        <f>IF($L80=1,"완료",IF($F80*1&gt;$B$3*1,"-",IF($G80*1&lt;$B$3*1,"지연","진행중")))</f>
        <v>-</v>
      </c>
      <c r="Q80" s="39"/>
      <c r="S80" s="44"/>
      <c r="T80" s="44"/>
      <c r="U80" s="44"/>
      <c r="V80" s="44"/>
      <c r="W80" s="44"/>
      <c r="X80" s="44"/>
      <c r="Y80" s="44"/>
      <c r="Z80" s="44"/>
      <c r="AA80" s="44"/>
      <c r="AB80" s="44"/>
      <c r="AC80" s="44"/>
      <c r="AD80" s="44"/>
      <c r="AE80" s="44"/>
      <c r="AF80" s="44"/>
      <c r="AG80" s="44"/>
      <c r="AH80" s="44"/>
      <c r="AI80" s="44"/>
      <c r="AJ80" s="44"/>
      <c r="AK80" s="44"/>
      <c r="AL80" s="44"/>
      <c r="AM80" s="44"/>
    </row>
    <row r="81" spans="1:39">
      <c r="A81" s="43"/>
      <c r="B81" s="20"/>
      <c r="C81" s="20"/>
      <c r="D81" s="19"/>
      <c r="E81" s="19" t="s">
        <v>230</v>
      </c>
      <c r="F81" s="41">
        <v>43923</v>
      </c>
      <c r="G81" s="41">
        <v>43941</v>
      </c>
      <c r="H81" s="34">
        <f>NETWORKDAYS(F81,G81,기타!$B$2:$B$6)</f>
        <v>13</v>
      </c>
      <c r="I81" s="36">
        <f>IF($F81*1&gt;$B$3*1,0,IF($G81*1&lt;$B$3*1,1,NETWORKDAYS($F81,$B$3,기타!$B$2:$B$6)/$H81))</f>
        <v>0</v>
      </c>
      <c r="J81" s="39"/>
      <c r="K81" s="39"/>
      <c r="L81" s="36"/>
      <c r="M81" s="38">
        <v>5</v>
      </c>
      <c r="N81" s="78">
        <f>I81*M81</f>
        <v>0</v>
      </c>
      <c r="O81" s="78">
        <f>M81*L81</f>
        <v>0</v>
      </c>
      <c r="P81" s="39"/>
      <c r="Q81" s="39"/>
      <c r="S81" s="44"/>
      <c r="T81" s="44"/>
      <c r="U81" s="44"/>
      <c r="V81" s="44"/>
      <c r="W81" s="44"/>
      <c r="X81" s="44"/>
      <c r="Y81" s="44"/>
      <c r="Z81" s="44"/>
      <c r="AA81" s="44"/>
      <c r="AB81" s="44"/>
      <c r="AC81" s="44"/>
      <c r="AD81" s="44"/>
      <c r="AE81" s="44"/>
      <c r="AF81" s="44"/>
      <c r="AG81" s="44"/>
      <c r="AH81" s="44"/>
      <c r="AI81" s="44"/>
      <c r="AJ81" s="44"/>
      <c r="AK81" s="44"/>
      <c r="AL81" s="44"/>
      <c r="AM81" s="44"/>
    </row>
    <row r="82" spans="1:39">
      <c r="A82" s="43"/>
      <c r="B82" s="20"/>
      <c r="C82" s="20"/>
      <c r="D82" s="18" t="s">
        <v>47</v>
      </c>
      <c r="E82" s="18"/>
      <c r="F82" s="40">
        <f>MIN(F83:F86)</f>
        <v>43944</v>
      </c>
      <c r="G82" s="40">
        <f>MAX(G83:G86)</f>
        <v>43955</v>
      </c>
      <c r="H82" s="30"/>
      <c r="I82" s="32"/>
      <c r="J82" s="31"/>
      <c r="K82" s="31"/>
      <c r="L82" s="32"/>
      <c r="M82" s="33">
        <f>SUM(M83:M86)</f>
        <v>5</v>
      </c>
      <c r="N82" s="82">
        <f>SUM(N83:N86)</f>
        <v>0</v>
      </c>
      <c r="O82" s="82">
        <f>SUM(O83:O86)</f>
        <v>0</v>
      </c>
      <c r="P82" s="31"/>
      <c r="Q82" s="31"/>
      <c r="S82" s="89"/>
      <c r="T82" s="89"/>
      <c r="U82" s="89"/>
      <c r="V82" s="89"/>
      <c r="W82" s="89"/>
      <c r="X82" s="89"/>
      <c r="Y82" s="89"/>
      <c r="Z82" s="89"/>
      <c r="AA82" s="89"/>
      <c r="AB82" s="89"/>
      <c r="AC82" s="89"/>
      <c r="AD82" s="89"/>
      <c r="AE82" s="89"/>
      <c r="AF82" s="89"/>
      <c r="AG82" s="89"/>
      <c r="AH82" s="89"/>
      <c r="AI82" s="89"/>
      <c r="AJ82" s="89"/>
      <c r="AK82" s="89"/>
      <c r="AL82" s="89"/>
      <c r="AM82" s="89"/>
    </row>
    <row r="83" spans="1:39">
      <c r="A83" s="43"/>
      <c r="B83" s="20"/>
      <c r="C83" s="20"/>
      <c r="D83" s="19"/>
      <c r="E83" s="19" t="s">
        <v>48</v>
      </c>
      <c r="F83" s="41">
        <v>43944</v>
      </c>
      <c r="G83" s="41">
        <v>43948</v>
      </c>
      <c r="H83" s="34">
        <f>NETWORKDAYS(F83,G83,기타!$B$2:$B$6)</f>
        <v>3</v>
      </c>
      <c r="I83" s="36">
        <f>IF($F83*1&gt;$B$3*1,0,IF($G83*1&lt;$B$3*1,1,NETWORKDAYS($F83,$B$3,기타!$B$2:$B$6)/$H83))</f>
        <v>0</v>
      </c>
      <c r="J83" s="39"/>
      <c r="K83" s="39"/>
      <c r="L83" s="36"/>
      <c r="M83" s="38">
        <v>1.5</v>
      </c>
      <c r="N83" s="78">
        <f>I83*M83</f>
        <v>0</v>
      </c>
      <c r="O83" s="78">
        <f>M83*L83</f>
        <v>0</v>
      </c>
      <c r="P83" s="39" t="str">
        <f>IF($L83=1,"완료",IF($F83*1&gt;$B$3*1,"-",IF($G83*1&lt;$B$3*1,"지연","진행중")))</f>
        <v>-</v>
      </c>
      <c r="Q83" s="39"/>
      <c r="S83" s="44"/>
      <c r="T83" s="44"/>
      <c r="U83" s="44"/>
      <c r="V83" s="44"/>
      <c r="W83" s="44"/>
      <c r="X83" s="44"/>
      <c r="Y83" s="44"/>
      <c r="Z83" s="44"/>
      <c r="AA83" s="44"/>
      <c r="AB83" s="44"/>
      <c r="AC83" s="44"/>
      <c r="AD83" s="44"/>
      <c r="AE83" s="44"/>
      <c r="AF83" s="44"/>
      <c r="AG83" s="44"/>
      <c r="AH83" s="44"/>
      <c r="AI83" s="44"/>
      <c r="AJ83" s="44"/>
      <c r="AK83" s="44"/>
      <c r="AL83" s="44"/>
      <c r="AM83" s="44"/>
    </row>
    <row r="84" spans="1:39">
      <c r="A84" s="43"/>
      <c r="B84" s="20"/>
      <c r="C84" s="20"/>
      <c r="D84" s="19"/>
      <c r="E84" s="19" t="s">
        <v>231</v>
      </c>
      <c r="F84" s="41">
        <v>43944</v>
      </c>
      <c r="G84" s="41">
        <v>43948</v>
      </c>
      <c r="H84" s="34">
        <f>NETWORKDAYS(F84,G84,기타!$B$2:$B$6)</f>
        <v>3</v>
      </c>
      <c r="I84" s="36">
        <f>IF($F84*1&gt;$B$3*1,0,IF($G84*1&lt;$B$3*1,1,NETWORKDAYS($F84,$B$3,기타!$B$2:$B$6)/$H84))</f>
        <v>0</v>
      </c>
      <c r="J84" s="39"/>
      <c r="K84" s="39"/>
      <c r="L84" s="36"/>
      <c r="M84" s="38">
        <v>1.5</v>
      </c>
      <c r="N84" s="78">
        <v>0</v>
      </c>
      <c r="O84" s="78">
        <v>0</v>
      </c>
      <c r="P84" s="39"/>
      <c r="Q84" s="39"/>
      <c r="S84" s="44"/>
      <c r="T84" s="44"/>
      <c r="U84" s="44"/>
      <c r="V84" s="44"/>
      <c r="W84" s="44"/>
      <c r="X84" s="44"/>
      <c r="Y84" s="44"/>
      <c r="Z84" s="44"/>
      <c r="AA84" s="44"/>
      <c r="AB84" s="44"/>
      <c r="AC84" s="44"/>
      <c r="AD84" s="44"/>
      <c r="AE84" s="44"/>
      <c r="AF84" s="44"/>
      <c r="AG84" s="44"/>
      <c r="AH84" s="44"/>
      <c r="AI84" s="44"/>
      <c r="AJ84" s="44"/>
      <c r="AK84" s="44"/>
      <c r="AL84" s="44"/>
      <c r="AM84" s="44"/>
    </row>
    <row r="85" spans="1:39">
      <c r="A85" s="43"/>
      <c r="B85" s="20"/>
      <c r="C85" s="19"/>
      <c r="D85" s="19"/>
      <c r="E85" s="19" t="s">
        <v>49</v>
      </c>
      <c r="F85" s="41">
        <v>43951</v>
      </c>
      <c r="G85" s="41">
        <v>43953</v>
      </c>
      <c r="H85" s="34">
        <f>NETWORKDAYS(F85,G85,기타!$B$2:$B$6)</f>
        <v>2</v>
      </c>
      <c r="I85" s="36">
        <f>IF($F85*1&gt;$B$3*1,0,IF($G85*1&lt;$B$3*1,1,NETWORKDAYS($F85,$B$3,기타!$B$2:$B$6)/$H85))</f>
        <v>0</v>
      </c>
      <c r="J85" s="39"/>
      <c r="K85" s="39"/>
      <c r="L85" s="36"/>
      <c r="M85" s="38">
        <v>1</v>
      </c>
      <c r="N85" s="78">
        <f>I85*M85</f>
        <v>0</v>
      </c>
      <c r="O85" s="78">
        <f>M85*L85</f>
        <v>0</v>
      </c>
      <c r="P85" s="39" t="str">
        <f>IF($L85=1,"완료",IF($F85*1&gt;$B$3*1,"-",IF($G85*1&lt;$B$3*1,"지연","진행중")))</f>
        <v>-</v>
      </c>
      <c r="Q85" s="39"/>
      <c r="S85" s="44"/>
      <c r="T85" s="44"/>
      <c r="U85" s="44"/>
      <c r="V85" s="44"/>
      <c r="W85" s="44"/>
      <c r="X85" s="44"/>
      <c r="Y85" s="44"/>
      <c r="Z85" s="44"/>
      <c r="AA85" s="44"/>
      <c r="AB85" s="44"/>
      <c r="AC85" s="44"/>
      <c r="AD85" s="44"/>
      <c r="AE85" s="44"/>
      <c r="AF85" s="44"/>
      <c r="AG85" s="44"/>
      <c r="AH85" s="44"/>
      <c r="AI85" s="44"/>
      <c r="AJ85" s="44"/>
      <c r="AK85" s="44"/>
      <c r="AL85" s="44"/>
      <c r="AM85" s="44"/>
    </row>
    <row r="86" spans="1:39">
      <c r="A86" s="43"/>
      <c r="B86" s="20"/>
      <c r="C86" s="19"/>
      <c r="D86" s="19"/>
      <c r="E86" s="19" t="s">
        <v>50</v>
      </c>
      <c r="F86" s="41">
        <v>43954</v>
      </c>
      <c r="G86" s="41">
        <v>43955</v>
      </c>
      <c r="H86" s="34">
        <f>NETWORKDAYS(F86,G86,기타!$B$2:$B$6)</f>
        <v>1</v>
      </c>
      <c r="I86" s="36">
        <f>IF($F86*1&gt;$B$3*1,0,IF($G86*1&lt;$B$3*1,1,NETWORKDAYS($F86,$B$3,기타!$B$2:$B$6)/$H86))</f>
        <v>0</v>
      </c>
      <c r="J86" s="39"/>
      <c r="K86" s="39"/>
      <c r="L86" s="36"/>
      <c r="M86" s="38">
        <v>1</v>
      </c>
      <c r="N86" s="78">
        <f>I86*M86</f>
        <v>0</v>
      </c>
      <c r="O86" s="78">
        <f>M86*L86</f>
        <v>0</v>
      </c>
      <c r="P86" s="39" t="str">
        <f>IF($L86=1,"완료",IF($F86*1&gt;$B$3*1,"-",IF($G86*1&lt;$B$3*1,"지연","진행중")))</f>
        <v>-</v>
      </c>
      <c r="Q86" s="39"/>
      <c r="S86" s="44"/>
      <c r="T86" s="44"/>
      <c r="U86" s="44"/>
      <c r="V86" s="44"/>
      <c r="W86" s="44"/>
      <c r="X86" s="44"/>
      <c r="Y86" s="44"/>
      <c r="Z86" s="44"/>
      <c r="AA86" s="44"/>
      <c r="AB86" s="44"/>
      <c r="AC86" s="44"/>
      <c r="AD86" s="44"/>
      <c r="AE86" s="44"/>
      <c r="AF86" s="44"/>
      <c r="AG86" s="44"/>
      <c r="AH86" s="44"/>
      <c r="AI86" s="44"/>
      <c r="AJ86" s="44"/>
      <c r="AK86" s="44"/>
      <c r="AL86" s="44"/>
      <c r="AM86" s="44"/>
    </row>
  </sheetData>
  <mergeCells count="16">
    <mergeCell ref="A1:Q1"/>
    <mergeCell ref="A6:A7"/>
    <mergeCell ref="B6:B7"/>
    <mergeCell ref="C6:C7"/>
    <mergeCell ref="D6:D7"/>
    <mergeCell ref="E6:E7"/>
    <mergeCell ref="F6:G6"/>
    <mergeCell ref="H6:H7"/>
    <mergeCell ref="I6:I7"/>
    <mergeCell ref="J6:K6"/>
    <mergeCell ref="L6:L7"/>
    <mergeCell ref="M6:M7"/>
    <mergeCell ref="N6:N7"/>
    <mergeCell ref="O6:O7"/>
    <mergeCell ref="P6:P7"/>
    <mergeCell ref="Q6:Q7"/>
  </mergeCells>
  <phoneticPr fontId="1" type="noConversion"/>
  <conditionalFormatting sqref="S3:AM3">
    <cfRule type="expression" dxfId="36" priority="75" operator="" text="">
      <formula>IF(AND($B$3*1&gt;=(S4&amp;"-"&amp;S5)*1,$B$3*1&lt;=(S4&amp;"-"&amp;S6)*1),1,0)</formula>
    </cfRule>
  </conditionalFormatting>
  <conditionalFormatting sqref="T3">
    <cfRule type="expression" dxfId="35" priority="74" operator="" text="">
      <formula>IF(AND($B$3*1&gt;=(T4&amp;"-"&amp;T5)*1,$B$3*1&lt;=(T4&amp;"-"&amp;T6)*1),1,0)</formula>
    </cfRule>
  </conditionalFormatting>
  <conditionalFormatting sqref="P8 R8 P69:Q73 P75:Q78 P80:Q81">
    <cfRule type="expression" dxfId="34" priority="72" operator="" text="">
      <formula>IF($P8="지연",1,0)</formula>
    </cfRule>
  </conditionalFormatting>
  <conditionalFormatting sqref="P12 R12">
    <cfRule type="expression" dxfId="33" priority="68" operator="" text="">
      <formula>IF($P12="지연",1,0)</formula>
    </cfRule>
  </conditionalFormatting>
  <conditionalFormatting sqref="S3">
    <cfRule type="expression" dxfId="32" priority="64" operator="" text="">
      <formula>IF(AND($B$3*1&gt;=(S4&amp;"-"&amp;S5)*1,$B$3*1&lt;=(S4&amp;"-"&amp;S6)*1),1,0)</formula>
    </cfRule>
  </conditionalFormatting>
  <conditionalFormatting sqref="P15:P17">
    <cfRule type="expression" dxfId="31" priority="63" operator="" text="">
      <formula>IF($P15="지연",1,0)</formula>
    </cfRule>
  </conditionalFormatting>
  <conditionalFormatting sqref="P20:P21">
    <cfRule type="expression" dxfId="30" priority="62" operator="" text="">
      <formula>IF($P20="지연",1,0)</formula>
    </cfRule>
  </conditionalFormatting>
  <conditionalFormatting sqref="P24:P26">
    <cfRule type="expression" dxfId="29" priority="61" operator="" text="">
      <formula>IF($P24="지연",1,0)</formula>
    </cfRule>
  </conditionalFormatting>
  <conditionalFormatting sqref="P28:P29">
    <cfRule type="expression" dxfId="28" priority="60" operator="" text="">
      <formula>IF($P28="지연",1,0)</formula>
    </cfRule>
  </conditionalFormatting>
  <conditionalFormatting sqref="P31">
    <cfRule type="expression" dxfId="27" priority="59" operator="" text="">
      <formula>IF($P31="지연",1,0)</formula>
    </cfRule>
  </conditionalFormatting>
  <conditionalFormatting sqref="P33:P34">
    <cfRule type="expression" dxfId="26" priority="58" operator="" text="">
      <formula>IF($P33="지연",1,0)</formula>
    </cfRule>
  </conditionalFormatting>
  <conditionalFormatting sqref="P36:P39">
    <cfRule type="expression" dxfId="25" priority="57" operator="" text="">
      <formula>IF($P36="지연",1,0)</formula>
    </cfRule>
  </conditionalFormatting>
  <conditionalFormatting sqref="P42:P44">
    <cfRule type="expression" dxfId="24" priority="56" operator="" text="">
      <formula>IF($P42="지연",1,0)</formula>
    </cfRule>
  </conditionalFormatting>
  <conditionalFormatting sqref="P46:P48">
    <cfRule type="expression" dxfId="23" priority="55" operator="" text="">
      <formula>IF($P46="지연",1,0)</formula>
    </cfRule>
  </conditionalFormatting>
  <conditionalFormatting sqref="P51:P52">
    <cfRule type="expression" dxfId="22" priority="54" operator="" text="">
      <formula>IF($P51="지연",1,0)</formula>
    </cfRule>
  </conditionalFormatting>
  <conditionalFormatting sqref="P55">
    <cfRule type="expression" dxfId="21" priority="53" operator="" text="">
      <formula>IF($P55="지연",1,0)</formula>
    </cfRule>
  </conditionalFormatting>
  <conditionalFormatting sqref="P59">
    <cfRule type="expression" dxfId="20" priority="52" operator="" text="">
      <formula>IF($P59="지연",1,0)</formula>
    </cfRule>
  </conditionalFormatting>
  <conditionalFormatting sqref="P61:P67">
    <cfRule type="expression" dxfId="19" priority="51" operator="" text="">
      <formula>IF($P61="지연",1,0)</formula>
    </cfRule>
  </conditionalFormatting>
  <conditionalFormatting sqref="P83:P86">
    <cfRule type="expression" dxfId="18" priority="47" operator="" text="">
      <formula>IF($P83="지연",1,0)</formula>
    </cfRule>
  </conditionalFormatting>
  <conditionalFormatting sqref="Q8">
    <cfRule type="expression" dxfId="17" priority="37" operator="" text="">
      <formula>IF($P8="지연",1,0)</formula>
    </cfRule>
  </conditionalFormatting>
  <conditionalFormatting sqref="Q12">
    <cfRule type="expression" dxfId="16" priority="36" operator="" text="">
      <formula>IF($P12="지연",1,0)</formula>
    </cfRule>
  </conditionalFormatting>
  <conditionalFormatting sqref="Q15:Q17">
    <cfRule type="expression" dxfId="15" priority="35" operator="" text="">
      <formula>IF($P15="지연",1,0)</formula>
    </cfRule>
  </conditionalFormatting>
  <conditionalFormatting sqref="Q20:Q21">
    <cfRule type="expression" dxfId="14" priority="34" operator="" text="">
      <formula>IF($P20="지연",1,0)</formula>
    </cfRule>
  </conditionalFormatting>
  <conditionalFormatting sqref="Q24:Q26">
    <cfRule type="expression" dxfId="13" priority="33" operator="" text="">
      <formula>IF($P24="지연",1,0)</formula>
    </cfRule>
  </conditionalFormatting>
  <conditionalFormatting sqref="Q28:Q29">
    <cfRule type="expression" dxfId="12" priority="32" operator="" text="">
      <formula>IF($P28="지연",1,0)</formula>
    </cfRule>
  </conditionalFormatting>
  <conditionalFormatting sqref="Q31">
    <cfRule type="expression" dxfId="11" priority="31" operator="" text="">
      <formula>IF($P31="지연",1,0)</formula>
    </cfRule>
  </conditionalFormatting>
  <conditionalFormatting sqref="Q33:Q34">
    <cfRule type="expression" dxfId="10" priority="30" operator="" text="">
      <formula>IF($P33="지연",1,0)</formula>
    </cfRule>
  </conditionalFormatting>
  <conditionalFormatting sqref="Q36:Q39">
    <cfRule type="expression" dxfId="9" priority="29" operator="" text="">
      <formula>IF($P36="지연",1,0)</formula>
    </cfRule>
  </conditionalFormatting>
  <conditionalFormatting sqref="Q42:Q44">
    <cfRule type="expression" dxfId="8" priority="28" operator="" text="">
      <formula>IF($P42="지연",1,0)</formula>
    </cfRule>
  </conditionalFormatting>
  <conditionalFormatting sqref="Q46:Q48">
    <cfRule type="expression" dxfId="7" priority="27" operator="" text="">
      <formula>IF($P46="지연",1,0)</formula>
    </cfRule>
  </conditionalFormatting>
  <conditionalFormatting sqref="Q51:Q52">
    <cfRule type="expression" dxfId="6" priority="26" operator="" text="">
      <formula>IF($P51="지연",1,0)</formula>
    </cfRule>
  </conditionalFormatting>
  <conditionalFormatting sqref="Q55">
    <cfRule type="expression" dxfId="5" priority="25" operator="" text="">
      <formula>IF($P55="지연",1,0)</formula>
    </cfRule>
  </conditionalFormatting>
  <conditionalFormatting sqref="Q59">
    <cfRule type="expression" dxfId="4" priority="24" operator="" text="">
      <formula>IF($P59="지연",1,0)</formula>
    </cfRule>
  </conditionalFormatting>
  <conditionalFormatting sqref="Q61:Q67">
    <cfRule type="expression" dxfId="3" priority="23" operator="" text="">
      <formula>IF($P61="지연",1,0)</formula>
    </cfRule>
  </conditionalFormatting>
  <conditionalFormatting sqref="Q83:Q86">
    <cfRule type="expression" dxfId="2" priority="19" operator="" text="">
      <formula>IF($P83="지연",1,0)</formula>
    </cfRule>
  </conditionalFormatting>
  <conditionalFormatting sqref="S8:AM53 S55:AM86">
    <cfRule type="expression" dxfId="1" priority="2" operator="" text="">
      <formula>IF(OR(AND($F8*1&gt;=(S$4&amp;"/"&amp;S$5)*1,$F8*1&lt;=(S$4&amp;"-"&amp;S$6)*1),AND($G8*1&gt;=(S$4&amp;"/"&amp;S$5)*1,$G8*1&lt;=(S$4&amp;"/"&amp;S$6)*1)),1,IF(AND((S$4&amp;"/"&amp;S$5)*1&gt;$F8*1,(S$4&amp;"/"&amp;S$6)*1&lt;$G8*1),1,0))</formula>
    </cfRule>
  </conditionalFormatting>
  <conditionalFormatting sqref="S54:AM54">
    <cfRule type="expression" dxfId="0" priority="1" operator="" text="">
      <formula>IF(OR(AND($F54*1&gt;=(S$4&amp;"/"&amp;S$5)*1,$F54*1&lt;=(S$4&amp;"-"&amp;S$6)*1),AND($G54*1&gt;=(S$4&amp;"/"&amp;S$5)*1,$G54*1&lt;=(S$4&amp;"/"&amp;S$6)*1)),1,IF(AND((S$4&amp;"/"&amp;S$5)*1&gt;$F54*1,(S$4&amp;"/"&amp;S$6)*1&lt;$G54*1),1,0))</formula>
    </cfRule>
  </conditionalFormatting>
  <pageMargins left="0.70" right="0.70" top="0.75" bottom="0.75" header="0.30" footer="0.30"/>
  <pageSetup paperSize="9" orientation="portrait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B7" sqref="B7"/>
    </sheetView>
  </sheetViews>
  <sheetFormatPr defaultRowHeight="16.500000"/>
  <cols>
    <col min="1" max="1" style="1" width="11.00500011" customWidth="1" outlineLevel="0"/>
    <col min="2" max="2" style="1" width="11.13000011" customWidth="1" outlineLevel="0"/>
    <col min="3" max="16384" style="1" width="9.00500011" customWidth="1" outlineLevel="0"/>
  </cols>
  <sheetData>
    <row r="1" spans="1:2">
      <c r="A1" s="116" t="s">
        <v>5</v>
      </c>
      <c r="B1" s="116"/>
    </row>
    <row r="2" spans="1:2">
      <c r="A2" s="2" t="s">
        <v>6</v>
      </c>
      <c r="B2" s="2" t="s">
        <v>238</v>
      </c>
    </row>
    <row r="3" spans="1:2">
      <c r="A3" s="2" t="s">
        <v>7</v>
      </c>
      <c r="B3" s="2" t="s">
        <v>239</v>
      </c>
    </row>
    <row r="4" spans="1:2">
      <c r="A4" s="2" t="s">
        <v>240</v>
      </c>
      <c r="B4" s="2" t="s">
        <v>241</v>
      </c>
    </row>
    <row r="5" spans="1:2">
      <c r="A5" s="2" t="s">
        <v>240</v>
      </c>
      <c r="B5" s="2" t="s">
        <v>242</v>
      </c>
    </row>
    <row r="6" spans="1:2">
      <c r="A6" s="2" t="s">
        <v>8</v>
      </c>
      <c r="B6" s="2" t="s">
        <v>246</v>
      </c>
    </row>
  </sheetData>
  <mergeCells count="1">
    <mergeCell ref="A1:B1"/>
  </mergeCells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5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Windows 사용자</dc:creator>
  <cp:lastModifiedBy>kangki75</cp:lastModifiedBy>
  <cp:version>10.105.280.55985</cp:version>
  <dcterms:modified xsi:type="dcterms:W3CDTF">2020-02-01T13:20:33Z</dcterms:modified>
</cp:coreProperties>
</file>